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6"/>
  <workbookPr codeName="ThisWorkbook" hidePivotFieldList="1"/>
  <mc:AlternateContent xmlns:mc="http://schemas.openxmlformats.org/markup-compatibility/2006">
    <mc:Choice Requires="x15">
      <x15ac:absPath xmlns:x15ac="http://schemas.microsoft.com/office/spreadsheetml/2010/11/ac" url="\\Mintsrv-11x\oap\Backup_SIGI\2024\RIESGOS\6.1. Matrices de Riesgos Ajdo\2. Gestión del Conocimiento e Innovación\I CUATRIMESTRE\Consolidado Proceso\"/>
    </mc:Choice>
  </mc:AlternateContent>
  <xr:revisionPtr revIDLastSave="0" documentId="13_ncr:1_{20782B61-6EC3-413C-BF9F-28100355CA67}" xr6:coauthVersionLast="36" xr6:coauthVersionMax="47" xr10:uidLastSave="{00000000-0000-0000-0000-000000000000}"/>
  <bookViews>
    <workbookView xWindow="-120" yWindow="-120" windowWidth="24240" windowHeight="13140" tabRatio="917" firstSheet="3" activeTab="4" xr2:uid="{00000000-000D-0000-FFFF-FFFF00000000}"/>
  </bookViews>
  <sheets>
    <sheet name="Tabla del contexto" sheetId="15" state="hidden" r:id="rId1"/>
    <sheet name="Tipología riesgos" sheetId="11" state="hidden" r:id="rId2"/>
    <sheet name="VALIDACIÓN DE DATOS" sheetId="42" state="hidden" r:id="rId3"/>
    <sheet name="In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sheetId="20" state="hidden" r:id="rId13"/>
    <sheet name="Riesgos de Corrupción" sheetId="54" r:id="rId14"/>
    <sheet name="Controles de Corrupción" sheetId="79" r:id="rId15"/>
    <sheet name="Mapa de calor Corrupción" sheetId="80" r:id="rId16"/>
    <sheet name="Mapa Riesgo Corrupción" sheetId="81" r:id="rId17"/>
    <sheet name="Hoja1 (2)" sheetId="71" state="hidden" r:id="rId18"/>
    <sheet name="Mapa final SI" sheetId="72" r:id="rId19"/>
    <sheet name="Matriz Calor Inherente SI" sheetId="73" r:id="rId20"/>
    <sheet name="Matriz Calor Residual SI" sheetId="74" r:id="rId21"/>
    <sheet name="Mapa Riesgo SI" sheetId="78" r:id="rId22"/>
  </sheets>
  <externalReferences>
    <externalReference r:id="rId23"/>
    <externalReference r:id="rId24"/>
    <externalReference r:id="rId25"/>
    <externalReference r:id="rId26"/>
  </externalReferences>
  <definedNames>
    <definedName name="_xlnm._FilterDatabase" localSheetId="14" hidden="1">'Controles de Corrupción'!$C$9:$AZ$249</definedName>
    <definedName name="_xlnm._FilterDatabase" localSheetId="15" hidden="1">'Mapa de calor Corrupción'!$K$37:$Q$62</definedName>
    <definedName name="_xlnm._FilterDatabase" localSheetId="13" hidden="1">'Riesgos de Corrupción'!$B$10:$BN$100</definedName>
  </definedNames>
  <calcPr calcId="191029"/>
  <pivotCaches>
    <pivotCache cacheId="30" r:id="rId27"/>
  </pivotCaches>
</workbook>
</file>

<file path=xl/calcChain.xml><?xml version="1.0" encoding="utf-8"?>
<calcChain xmlns="http://schemas.openxmlformats.org/spreadsheetml/2006/main">
  <c r="X27" i="72" l="1"/>
  <c r="U27" i="72"/>
  <c r="O27" i="72"/>
  <c r="X26" i="72"/>
  <c r="U26" i="72"/>
  <c r="AF27" i="72" s="1"/>
  <c r="AE27" i="72" s="1"/>
  <c r="O26" i="72"/>
  <c r="X25" i="72"/>
  <c r="U25" i="72"/>
  <c r="O25" i="72"/>
  <c r="X24" i="72"/>
  <c r="U24" i="72"/>
  <c r="O24" i="72"/>
  <c r="X23" i="72"/>
  <c r="U23" i="72"/>
  <c r="O23" i="72"/>
  <c r="X22" i="72"/>
  <c r="U22" i="72"/>
  <c r="O22" i="72"/>
  <c r="P22" i="72" s="1"/>
  <c r="Q22" i="72" s="1"/>
  <c r="AF22" i="72" s="1"/>
  <c r="AE22" i="72" s="1"/>
  <c r="L22" i="72"/>
  <c r="AF21" i="72"/>
  <c r="AE21" i="72" s="1"/>
  <c r="X21" i="72"/>
  <c r="U21" i="72"/>
  <c r="O21" i="72"/>
  <c r="X20" i="72"/>
  <c r="U20" i="72"/>
  <c r="AB21" i="72" s="1"/>
  <c r="O20" i="72"/>
  <c r="X19" i="72"/>
  <c r="U19" i="72"/>
  <c r="AF19" i="72" s="1"/>
  <c r="AE19" i="72" s="1"/>
  <c r="O19" i="72"/>
  <c r="X18" i="72"/>
  <c r="U18" i="72"/>
  <c r="O18" i="72"/>
  <c r="X17" i="72"/>
  <c r="U17" i="72"/>
  <c r="O17" i="72"/>
  <c r="X16" i="72"/>
  <c r="U16" i="72"/>
  <c r="O16" i="72"/>
  <c r="P16" i="72" s="1"/>
  <c r="Q16" i="72" s="1"/>
  <c r="L16" i="72"/>
  <c r="X15" i="72"/>
  <c r="U15" i="72"/>
  <c r="O15" i="72"/>
  <c r="X14" i="72"/>
  <c r="U14" i="72"/>
  <c r="O14" i="72"/>
  <c r="X13" i="72"/>
  <c r="U13" i="72"/>
  <c r="O13" i="72"/>
  <c r="X12" i="72"/>
  <c r="U12" i="72"/>
  <c r="AB12" i="72" s="1"/>
  <c r="O12" i="72"/>
  <c r="X11" i="72"/>
  <c r="U11" i="72"/>
  <c r="O11" i="72"/>
  <c r="X10" i="72"/>
  <c r="U10" i="72"/>
  <c r="AF11" i="72" s="1"/>
  <c r="AE11" i="72" s="1"/>
  <c r="O10" i="72"/>
  <c r="P10" i="72" s="1"/>
  <c r="M10" i="72"/>
  <c r="L10" i="72"/>
  <c r="R16" i="72" l="1"/>
  <c r="AB15" i="72"/>
  <c r="AB11" i="72"/>
  <c r="AD11" i="72" s="1"/>
  <c r="AF14" i="72"/>
  <c r="AE14" i="72" s="1"/>
  <c r="AB19" i="72"/>
  <c r="AB27" i="72"/>
  <c r="AC27" i="72" s="1"/>
  <c r="AG27" i="72" s="1"/>
  <c r="AD27" i="72"/>
  <c r="R22" i="72"/>
  <c r="AD19" i="72"/>
  <c r="AC19" i="72"/>
  <c r="AG19" i="72" s="1"/>
  <c r="R10" i="72"/>
  <c r="Q10" i="72"/>
  <c r="AF10" i="72" s="1"/>
  <c r="AE10" i="72" s="1"/>
  <c r="AD15" i="72"/>
  <c r="AC15" i="72"/>
  <c r="AG15" i="72" s="1"/>
  <c r="AC21" i="72"/>
  <c r="AG21" i="72" s="1"/>
  <c r="AD21" i="72"/>
  <c r="AD12" i="72"/>
  <c r="AC12" i="72"/>
  <c r="AF13" i="72"/>
  <c r="AE13" i="72" s="1"/>
  <c r="AF16" i="72"/>
  <c r="AE16" i="72" s="1"/>
  <c r="AB20" i="72"/>
  <c r="M22" i="72"/>
  <c r="AB22" i="72" s="1"/>
  <c r="AB10" i="72"/>
  <c r="AF15" i="72"/>
  <c r="AE15" i="72" s="1"/>
  <c r="AF18" i="72"/>
  <c r="AE18" i="72" s="1"/>
  <c r="M16" i="72"/>
  <c r="AB16" i="72" s="1"/>
  <c r="AC11" i="72"/>
  <c r="AG11" i="72" s="1"/>
  <c r="AB13" i="72"/>
  <c r="AB18" i="72"/>
  <c r="AF20" i="72"/>
  <c r="AE20" i="72" s="1"/>
  <c r="AF23" i="72"/>
  <c r="AB14" i="72"/>
  <c r="AF12" i="72"/>
  <c r="AE12" i="72" s="1"/>
  <c r="AG12" i="72" l="1"/>
  <c r="AF17" i="72"/>
  <c r="AE17" i="72" s="1"/>
  <c r="AD16" i="72"/>
  <c r="AB17" i="72" s="1"/>
  <c r="AC16" i="72"/>
  <c r="AG16" i="72" s="1"/>
  <c r="AD22" i="72"/>
  <c r="AB23" i="72" s="1"/>
  <c r="AC22" i="72"/>
  <c r="AG22" i="72" s="1"/>
  <c r="AD20" i="72"/>
  <c r="AC20" i="72"/>
  <c r="AG20" i="72" s="1"/>
  <c r="AC10" i="72"/>
  <c r="AG10" i="72" s="1"/>
  <c r="AD10" i="72"/>
  <c r="AC18" i="72"/>
  <c r="AG18" i="72" s="1"/>
  <c r="AD18" i="72"/>
  <c r="AC13" i="72"/>
  <c r="AG13" i="72" s="1"/>
  <c r="AD13" i="72"/>
  <c r="AD14" i="72"/>
  <c r="AC14" i="72"/>
  <c r="AG14" i="72" s="1"/>
  <c r="AE23" i="72"/>
  <c r="AF24" i="72"/>
  <c r="AE24" i="72" l="1"/>
  <c r="AF25" i="72"/>
  <c r="AC23" i="72"/>
  <c r="AG23" i="72" s="1"/>
  <c r="AD23" i="72"/>
  <c r="AB24" i="72" s="1"/>
  <c r="AD17" i="72"/>
  <c r="AC17" i="72"/>
  <c r="AG17" i="72" s="1"/>
  <c r="AC24" i="72" l="1"/>
  <c r="AG24" i="72" s="1"/>
  <c r="AD24" i="72"/>
  <c r="AB25" i="72" s="1"/>
  <c r="AF26" i="72"/>
  <c r="AE26" i="72" s="1"/>
  <c r="AE25" i="72"/>
  <c r="AD25" i="72" l="1"/>
  <c r="AB26" i="72" s="1"/>
  <c r="AC25" i="72"/>
  <c r="AG25" i="72" s="1"/>
  <c r="AC26" i="72" l="1"/>
  <c r="AG26" i="72" s="1"/>
  <c r="AD26" i="72"/>
  <c r="C5" i="81" l="1"/>
  <c r="D5" i="79"/>
  <c r="Q426" i="81" l="1"/>
  <c r="P426" i="81"/>
  <c r="O426" i="81"/>
  <c r="N426" i="81"/>
  <c r="M426" i="81"/>
  <c r="Q425" i="81"/>
  <c r="P425" i="81"/>
  <c r="O425" i="81"/>
  <c r="N425" i="81"/>
  <c r="M425" i="81"/>
  <c r="Q424" i="81"/>
  <c r="P424" i="81"/>
  <c r="O424" i="81"/>
  <c r="N424" i="81"/>
  <c r="M424" i="81"/>
  <c r="Q423" i="81"/>
  <c r="P423" i="81"/>
  <c r="O423" i="81"/>
  <c r="N423" i="81"/>
  <c r="M423" i="81"/>
  <c r="Q422" i="81"/>
  <c r="P422" i="81"/>
  <c r="O422" i="81"/>
  <c r="N422" i="81"/>
  <c r="M422" i="81"/>
  <c r="Q421" i="81"/>
  <c r="P421" i="81"/>
  <c r="O421" i="81"/>
  <c r="N421" i="81"/>
  <c r="M421" i="81"/>
  <c r="L421" i="81"/>
  <c r="K421" i="81"/>
  <c r="J421" i="81"/>
  <c r="I421" i="81"/>
  <c r="H421" i="81"/>
  <c r="G421" i="81"/>
  <c r="F421" i="81"/>
  <c r="E421" i="81"/>
  <c r="D421" i="81"/>
  <c r="C421" i="81"/>
  <c r="Q420" i="81"/>
  <c r="P420" i="81"/>
  <c r="O420" i="81"/>
  <c r="N420" i="81"/>
  <c r="M420" i="81"/>
  <c r="Q419" i="81"/>
  <c r="P419" i="81"/>
  <c r="O419" i="81"/>
  <c r="N419" i="81"/>
  <c r="M419" i="81"/>
  <c r="Q418" i="81"/>
  <c r="P418" i="81"/>
  <c r="O418" i="81"/>
  <c r="N418" i="81"/>
  <c r="M418" i="81"/>
  <c r="Q417" i="81"/>
  <c r="P417" i="81"/>
  <c r="O417" i="81"/>
  <c r="N417" i="81"/>
  <c r="M417" i="81"/>
  <c r="Q416" i="81"/>
  <c r="P416" i="81"/>
  <c r="O416" i="81"/>
  <c r="N416" i="81"/>
  <c r="M416" i="81"/>
  <c r="Q415" i="81"/>
  <c r="P415" i="81"/>
  <c r="O415" i="81"/>
  <c r="N415" i="81"/>
  <c r="M415" i="81"/>
  <c r="L415" i="81"/>
  <c r="K415" i="81"/>
  <c r="J415" i="81"/>
  <c r="I415" i="81"/>
  <c r="H415" i="81"/>
  <c r="G415" i="81"/>
  <c r="F415" i="81"/>
  <c r="E415" i="81"/>
  <c r="D415" i="81"/>
  <c r="C415" i="81"/>
  <c r="Q414" i="81"/>
  <c r="P414" i="81"/>
  <c r="O414" i="81"/>
  <c r="N414" i="81"/>
  <c r="M414" i="81"/>
  <c r="Q413" i="81"/>
  <c r="P413" i="81"/>
  <c r="O413" i="81"/>
  <c r="N413" i="81"/>
  <c r="M413" i="81"/>
  <c r="Q412" i="81"/>
  <c r="P412" i="81"/>
  <c r="O412" i="81"/>
  <c r="N412" i="81"/>
  <c r="M412" i="81"/>
  <c r="Q411" i="81"/>
  <c r="P411" i="81"/>
  <c r="O411" i="81"/>
  <c r="N411" i="81"/>
  <c r="M411" i="81"/>
  <c r="Q410" i="81"/>
  <c r="P410" i="81"/>
  <c r="O410" i="81"/>
  <c r="N410" i="81"/>
  <c r="M410" i="81"/>
  <c r="Q409" i="81"/>
  <c r="P409" i="81"/>
  <c r="O409" i="81"/>
  <c r="N409" i="81"/>
  <c r="M409" i="81"/>
  <c r="L409" i="81"/>
  <c r="K409" i="81"/>
  <c r="J409" i="81"/>
  <c r="I409" i="81"/>
  <c r="H409" i="81"/>
  <c r="G409" i="81"/>
  <c r="F409" i="81"/>
  <c r="E409" i="81"/>
  <c r="D409" i="81"/>
  <c r="C409" i="81"/>
  <c r="Q408" i="81"/>
  <c r="P408" i="81"/>
  <c r="O408" i="81"/>
  <c r="N408" i="81"/>
  <c r="M408" i="81"/>
  <c r="Q407" i="81"/>
  <c r="P407" i="81"/>
  <c r="O407" i="81"/>
  <c r="N407" i="81"/>
  <c r="M407" i="81"/>
  <c r="Q406" i="81"/>
  <c r="P406" i="81"/>
  <c r="O406" i="81"/>
  <c r="N406" i="81"/>
  <c r="M406" i="81"/>
  <c r="Q405" i="81"/>
  <c r="P405" i="81"/>
  <c r="O405" i="81"/>
  <c r="N405" i="81"/>
  <c r="M405" i="81"/>
  <c r="Q404" i="81"/>
  <c r="P404" i="81"/>
  <c r="O404" i="81"/>
  <c r="N404" i="81"/>
  <c r="M404" i="81"/>
  <c r="Q403" i="81"/>
  <c r="P403" i="81"/>
  <c r="O403" i="81"/>
  <c r="N403" i="81"/>
  <c r="M403" i="81"/>
  <c r="L403" i="81"/>
  <c r="K403" i="81"/>
  <c r="J403" i="81"/>
  <c r="I403" i="81"/>
  <c r="H403" i="81"/>
  <c r="G403" i="81"/>
  <c r="F403" i="81"/>
  <c r="E403" i="81"/>
  <c r="D403" i="81"/>
  <c r="C403" i="81"/>
  <c r="Q402" i="81"/>
  <c r="P402" i="81"/>
  <c r="O402" i="81"/>
  <c r="N402" i="81"/>
  <c r="M402" i="81"/>
  <c r="Q401" i="81"/>
  <c r="P401" i="81"/>
  <c r="O401" i="81"/>
  <c r="N401" i="81"/>
  <c r="M401" i="81"/>
  <c r="Q400" i="81"/>
  <c r="P400" i="81"/>
  <c r="O400" i="81"/>
  <c r="N400" i="81"/>
  <c r="M400" i="81"/>
  <c r="Q399" i="81"/>
  <c r="P399" i="81"/>
  <c r="O399" i="81"/>
  <c r="N399" i="81"/>
  <c r="M399" i="81"/>
  <c r="Q398" i="81"/>
  <c r="P398" i="81"/>
  <c r="O398" i="81"/>
  <c r="N398" i="81"/>
  <c r="M398" i="81"/>
  <c r="Q397" i="81"/>
  <c r="P397" i="81"/>
  <c r="O397" i="81"/>
  <c r="N397" i="81"/>
  <c r="M397" i="81"/>
  <c r="L397" i="81"/>
  <c r="K397" i="81"/>
  <c r="J397" i="81"/>
  <c r="I397" i="81"/>
  <c r="H397" i="81"/>
  <c r="G397" i="81"/>
  <c r="F397" i="81"/>
  <c r="E397" i="81"/>
  <c r="D397" i="81"/>
  <c r="C397" i="81"/>
  <c r="Q396" i="81"/>
  <c r="P396" i="81"/>
  <c r="O396" i="81"/>
  <c r="N396" i="81"/>
  <c r="M396" i="81"/>
  <c r="Q395" i="81"/>
  <c r="P395" i="81"/>
  <c r="O395" i="81"/>
  <c r="N395" i="81"/>
  <c r="M395" i="81"/>
  <c r="Q394" i="81"/>
  <c r="P394" i="81"/>
  <c r="O394" i="81"/>
  <c r="N394" i="81"/>
  <c r="M394" i="81"/>
  <c r="Q393" i="81"/>
  <c r="P393" i="81"/>
  <c r="O393" i="81"/>
  <c r="N393" i="81"/>
  <c r="M393" i="81"/>
  <c r="Q392" i="81"/>
  <c r="P392" i="81"/>
  <c r="O392" i="81"/>
  <c r="N392" i="81"/>
  <c r="M392" i="81"/>
  <c r="Q391" i="81"/>
  <c r="P391" i="81"/>
  <c r="O391" i="81"/>
  <c r="N391" i="81"/>
  <c r="M391" i="81"/>
  <c r="L391" i="81"/>
  <c r="K391" i="81"/>
  <c r="J391" i="81"/>
  <c r="I391" i="81"/>
  <c r="H391" i="81"/>
  <c r="G391" i="81"/>
  <c r="F391" i="81"/>
  <c r="E391" i="81"/>
  <c r="D391" i="81"/>
  <c r="C391" i="81"/>
  <c r="Q390" i="81"/>
  <c r="P390" i="81"/>
  <c r="O390" i="81"/>
  <c r="N390" i="81"/>
  <c r="M390" i="81"/>
  <c r="Q389" i="81"/>
  <c r="P389" i="81"/>
  <c r="O389" i="81"/>
  <c r="N389" i="81"/>
  <c r="M389" i="81"/>
  <c r="Q388" i="81"/>
  <c r="P388" i="81"/>
  <c r="O388" i="81"/>
  <c r="N388" i="81"/>
  <c r="M388" i="81"/>
  <c r="Q387" i="81"/>
  <c r="P387" i="81"/>
  <c r="O387" i="81"/>
  <c r="N387" i="81"/>
  <c r="M387" i="81"/>
  <c r="Q386" i="81"/>
  <c r="P386" i="81"/>
  <c r="O386" i="81"/>
  <c r="N386" i="81"/>
  <c r="M386" i="81"/>
  <c r="Q385" i="81"/>
  <c r="P385" i="81"/>
  <c r="O385" i="81"/>
  <c r="N385" i="81"/>
  <c r="M385" i="81"/>
  <c r="L385" i="81"/>
  <c r="K385" i="81"/>
  <c r="J385" i="81"/>
  <c r="I385" i="81"/>
  <c r="H385" i="81"/>
  <c r="G385" i="81"/>
  <c r="F385" i="81"/>
  <c r="E385" i="81"/>
  <c r="D385" i="81"/>
  <c r="C385" i="81"/>
  <c r="Q384" i="81"/>
  <c r="P384" i="81"/>
  <c r="O384" i="81"/>
  <c r="N384" i="81"/>
  <c r="M384" i="81"/>
  <c r="Q383" i="81"/>
  <c r="P383" i="81"/>
  <c r="O383" i="81"/>
  <c r="N383" i="81"/>
  <c r="M383" i="81"/>
  <c r="Q382" i="81"/>
  <c r="P382" i="81"/>
  <c r="O382" i="81"/>
  <c r="N382" i="81"/>
  <c r="M382" i="81"/>
  <c r="Q381" i="81"/>
  <c r="P381" i="81"/>
  <c r="O381" i="81"/>
  <c r="N381" i="81"/>
  <c r="M381" i="81"/>
  <c r="Q380" i="81"/>
  <c r="P380" i="81"/>
  <c r="O380" i="81"/>
  <c r="N380" i="81"/>
  <c r="M380" i="81"/>
  <c r="Q379" i="81"/>
  <c r="P379" i="81"/>
  <c r="O379" i="81"/>
  <c r="N379" i="81"/>
  <c r="M379" i="81"/>
  <c r="L379" i="81"/>
  <c r="K379" i="81"/>
  <c r="J379" i="81"/>
  <c r="I379" i="81"/>
  <c r="H379" i="81"/>
  <c r="G379" i="81"/>
  <c r="F379" i="81"/>
  <c r="E379" i="81"/>
  <c r="D379" i="81"/>
  <c r="C379" i="81"/>
  <c r="Q378" i="81"/>
  <c r="P378" i="81"/>
  <c r="O378" i="81"/>
  <c r="N378" i="81"/>
  <c r="M378" i="81"/>
  <c r="Q377" i="81"/>
  <c r="P377" i="81"/>
  <c r="O377" i="81"/>
  <c r="N377" i="81"/>
  <c r="M377" i="81"/>
  <c r="Q376" i="81"/>
  <c r="P376" i="81"/>
  <c r="O376" i="81"/>
  <c r="N376" i="81"/>
  <c r="M376" i="81"/>
  <c r="Q375" i="81"/>
  <c r="P375" i="81"/>
  <c r="O375" i="81"/>
  <c r="N375" i="81"/>
  <c r="M375" i="81"/>
  <c r="Q374" i="81"/>
  <c r="P374" i="81"/>
  <c r="O374" i="81"/>
  <c r="N374" i="81"/>
  <c r="M374" i="81"/>
  <c r="Q373" i="81"/>
  <c r="P373" i="81"/>
  <c r="O373" i="81"/>
  <c r="N373" i="81"/>
  <c r="M373" i="81"/>
  <c r="L373" i="81"/>
  <c r="K373" i="81"/>
  <c r="J373" i="81"/>
  <c r="I373" i="81"/>
  <c r="H373" i="81"/>
  <c r="G373" i="81"/>
  <c r="F373" i="81"/>
  <c r="E373" i="81"/>
  <c r="D373" i="81"/>
  <c r="C373" i="81"/>
  <c r="Q372" i="81"/>
  <c r="P372" i="81"/>
  <c r="O372" i="81"/>
  <c r="N372" i="81"/>
  <c r="M372" i="81"/>
  <c r="Q371" i="81"/>
  <c r="P371" i="81"/>
  <c r="O371" i="81"/>
  <c r="N371" i="81"/>
  <c r="M371" i="81"/>
  <c r="Q370" i="81"/>
  <c r="P370" i="81"/>
  <c r="O370" i="81"/>
  <c r="N370" i="81"/>
  <c r="M370" i="81"/>
  <c r="Q369" i="81"/>
  <c r="P369" i="81"/>
  <c r="O369" i="81"/>
  <c r="N369" i="81"/>
  <c r="M369" i="81"/>
  <c r="Q368" i="81"/>
  <c r="P368" i="81"/>
  <c r="O368" i="81"/>
  <c r="N368" i="81"/>
  <c r="M368" i="81"/>
  <c r="Q367" i="81"/>
  <c r="P367" i="81"/>
  <c r="O367" i="81"/>
  <c r="N367" i="81"/>
  <c r="M367" i="81"/>
  <c r="L367" i="81"/>
  <c r="K367" i="81"/>
  <c r="J367" i="81"/>
  <c r="I367" i="81"/>
  <c r="H367" i="81"/>
  <c r="G367" i="81"/>
  <c r="F367" i="81"/>
  <c r="E367" i="81"/>
  <c r="D367" i="81"/>
  <c r="C367" i="81"/>
  <c r="Q366" i="81"/>
  <c r="P366" i="81"/>
  <c r="O366" i="81"/>
  <c r="N366" i="81"/>
  <c r="M366" i="81"/>
  <c r="Q365" i="81"/>
  <c r="P365" i="81"/>
  <c r="O365" i="81"/>
  <c r="N365" i="81"/>
  <c r="M365" i="81"/>
  <c r="Q364" i="81"/>
  <c r="P364" i="81"/>
  <c r="O364" i="81"/>
  <c r="N364" i="81"/>
  <c r="M364" i="81"/>
  <c r="Q363" i="81"/>
  <c r="P363" i="81"/>
  <c r="O363" i="81"/>
  <c r="N363" i="81"/>
  <c r="M363" i="81"/>
  <c r="Q362" i="81"/>
  <c r="P362" i="81"/>
  <c r="O362" i="81"/>
  <c r="N362" i="81"/>
  <c r="M362" i="81"/>
  <c r="Q361" i="81"/>
  <c r="P361" i="81"/>
  <c r="O361" i="81"/>
  <c r="N361" i="81"/>
  <c r="M361" i="81"/>
  <c r="L361" i="81"/>
  <c r="K361" i="81"/>
  <c r="J361" i="81"/>
  <c r="I361" i="81"/>
  <c r="H361" i="81"/>
  <c r="G361" i="81"/>
  <c r="F361" i="81"/>
  <c r="E361" i="81"/>
  <c r="D361" i="81"/>
  <c r="C361" i="81"/>
  <c r="Q360" i="81"/>
  <c r="P360" i="81"/>
  <c r="O360" i="81"/>
  <c r="N360" i="81"/>
  <c r="M360" i="81"/>
  <c r="Q359" i="81"/>
  <c r="P359" i="81"/>
  <c r="O359" i="81"/>
  <c r="N359" i="81"/>
  <c r="M359" i="81"/>
  <c r="Q358" i="81"/>
  <c r="P358" i="81"/>
  <c r="O358" i="81"/>
  <c r="N358" i="81"/>
  <c r="M358" i="81"/>
  <c r="Q357" i="81"/>
  <c r="P357" i="81"/>
  <c r="O357" i="81"/>
  <c r="N357" i="81"/>
  <c r="M357" i="81"/>
  <c r="Q356" i="81"/>
  <c r="P356" i="81"/>
  <c r="O356" i="81"/>
  <c r="N356" i="81"/>
  <c r="M356" i="81"/>
  <c r="Q355" i="81"/>
  <c r="P355" i="81"/>
  <c r="O355" i="81"/>
  <c r="N355" i="81"/>
  <c r="M355" i="81"/>
  <c r="L355" i="81"/>
  <c r="K355" i="81"/>
  <c r="J355" i="81"/>
  <c r="I355" i="81"/>
  <c r="H355" i="81"/>
  <c r="G355" i="81"/>
  <c r="F355" i="81"/>
  <c r="E355" i="81"/>
  <c r="D355" i="81"/>
  <c r="C355" i="81"/>
  <c r="Q354" i="81"/>
  <c r="P354" i="81"/>
  <c r="O354" i="81"/>
  <c r="N354" i="81"/>
  <c r="M354" i="81"/>
  <c r="Q353" i="81"/>
  <c r="P353" i="81"/>
  <c r="O353" i="81"/>
  <c r="N353" i="81"/>
  <c r="M353" i="81"/>
  <c r="Q352" i="81"/>
  <c r="P352" i="81"/>
  <c r="O352" i="81"/>
  <c r="N352" i="81"/>
  <c r="M352" i="81"/>
  <c r="Q351" i="81"/>
  <c r="P351" i="81"/>
  <c r="O351" i="81"/>
  <c r="N351" i="81"/>
  <c r="M351" i="81"/>
  <c r="Q350" i="81"/>
  <c r="P350" i="81"/>
  <c r="O350" i="81"/>
  <c r="N350" i="81"/>
  <c r="M350" i="81"/>
  <c r="Q349" i="81"/>
  <c r="P349" i="81"/>
  <c r="O349" i="81"/>
  <c r="N349" i="81"/>
  <c r="M349" i="81"/>
  <c r="L349" i="81"/>
  <c r="K349" i="81"/>
  <c r="J349" i="81"/>
  <c r="I349" i="81"/>
  <c r="H349" i="81"/>
  <c r="G349" i="81"/>
  <c r="F349" i="81"/>
  <c r="E349" i="81"/>
  <c r="D349" i="81"/>
  <c r="C349" i="81"/>
  <c r="Q348" i="81"/>
  <c r="P348" i="81"/>
  <c r="O348" i="81"/>
  <c r="N348" i="81"/>
  <c r="M348" i="81"/>
  <c r="Q347" i="81"/>
  <c r="P347" i="81"/>
  <c r="O347" i="81"/>
  <c r="N347" i="81"/>
  <c r="M347" i="81"/>
  <c r="Q346" i="81"/>
  <c r="P346" i="81"/>
  <c r="O346" i="81"/>
  <c r="N346" i="81"/>
  <c r="M346" i="81"/>
  <c r="Q345" i="81"/>
  <c r="P345" i="81"/>
  <c r="O345" i="81"/>
  <c r="N345" i="81"/>
  <c r="M345" i="81"/>
  <c r="Q344" i="81"/>
  <c r="P344" i="81"/>
  <c r="O344" i="81"/>
  <c r="N344" i="81"/>
  <c r="M344" i="81"/>
  <c r="Q343" i="81"/>
  <c r="P343" i="81"/>
  <c r="O343" i="81"/>
  <c r="N343" i="81"/>
  <c r="M343" i="81"/>
  <c r="L343" i="81"/>
  <c r="K343" i="81"/>
  <c r="J343" i="81"/>
  <c r="I343" i="81"/>
  <c r="H343" i="81"/>
  <c r="G343" i="81"/>
  <c r="F343" i="81"/>
  <c r="E343" i="81"/>
  <c r="D343" i="81"/>
  <c r="C343" i="81"/>
  <c r="Q342" i="81"/>
  <c r="P342" i="81"/>
  <c r="O342" i="81"/>
  <c r="N342" i="81"/>
  <c r="M342" i="81"/>
  <c r="Q341" i="81"/>
  <c r="P341" i="81"/>
  <c r="O341" i="81"/>
  <c r="N341" i="81"/>
  <c r="M341" i="81"/>
  <c r="Q340" i="81"/>
  <c r="P340" i="81"/>
  <c r="O340" i="81"/>
  <c r="N340" i="81"/>
  <c r="M340" i="81"/>
  <c r="Q339" i="81"/>
  <c r="P339" i="81"/>
  <c r="O339" i="81"/>
  <c r="N339" i="81"/>
  <c r="M339" i="81"/>
  <c r="Q338" i="81"/>
  <c r="P338" i="81"/>
  <c r="O338" i="81"/>
  <c r="N338" i="81"/>
  <c r="M338" i="81"/>
  <c r="Q337" i="81"/>
  <c r="P337" i="81"/>
  <c r="O337" i="81"/>
  <c r="N337" i="81"/>
  <c r="M337" i="81"/>
  <c r="L337" i="81"/>
  <c r="K337" i="81"/>
  <c r="J337" i="81"/>
  <c r="I337" i="81"/>
  <c r="H337" i="81"/>
  <c r="G337" i="81"/>
  <c r="F337" i="81"/>
  <c r="E337" i="81"/>
  <c r="D337" i="81"/>
  <c r="C337" i="81"/>
  <c r="Q336" i="81"/>
  <c r="P336" i="81"/>
  <c r="O336" i="81"/>
  <c r="N336" i="81"/>
  <c r="M336" i="81"/>
  <c r="Q335" i="81"/>
  <c r="P335" i="81"/>
  <c r="O335" i="81"/>
  <c r="N335" i="81"/>
  <c r="M335" i="81"/>
  <c r="Q334" i="81"/>
  <c r="P334" i="81"/>
  <c r="O334" i="81"/>
  <c r="N334" i="81"/>
  <c r="M334" i="81"/>
  <c r="Q333" i="81"/>
  <c r="P333" i="81"/>
  <c r="O333" i="81"/>
  <c r="N333" i="81"/>
  <c r="M333" i="81"/>
  <c r="Q332" i="81"/>
  <c r="P332" i="81"/>
  <c r="O332" i="81"/>
  <c r="N332" i="81"/>
  <c r="M332" i="81"/>
  <c r="Q331" i="81"/>
  <c r="P331" i="81"/>
  <c r="O331" i="81"/>
  <c r="N331" i="81"/>
  <c r="M331" i="81"/>
  <c r="L331" i="81"/>
  <c r="K331" i="81"/>
  <c r="J331" i="81"/>
  <c r="I331" i="81"/>
  <c r="H331" i="81"/>
  <c r="G331" i="81"/>
  <c r="F331" i="81"/>
  <c r="E331" i="81"/>
  <c r="D331" i="81"/>
  <c r="C331" i="81"/>
  <c r="Q330" i="81"/>
  <c r="P330" i="81"/>
  <c r="O330" i="81"/>
  <c r="N330" i="81"/>
  <c r="M330" i="81"/>
  <c r="Q329" i="81"/>
  <c r="P329" i="81"/>
  <c r="O329" i="81"/>
  <c r="N329" i="81"/>
  <c r="M329" i="81"/>
  <c r="Q328" i="81"/>
  <c r="P328" i="81"/>
  <c r="O328" i="81"/>
  <c r="N328" i="81"/>
  <c r="M328" i="81"/>
  <c r="Q327" i="81"/>
  <c r="P327" i="81"/>
  <c r="O327" i="81"/>
  <c r="N327" i="81"/>
  <c r="M327" i="81"/>
  <c r="Q326" i="81"/>
  <c r="P326" i="81"/>
  <c r="O326" i="81"/>
  <c r="N326" i="81"/>
  <c r="M326" i="81"/>
  <c r="Q325" i="81"/>
  <c r="P325" i="81"/>
  <c r="O325" i="81"/>
  <c r="N325" i="81"/>
  <c r="M325" i="81"/>
  <c r="L325" i="81"/>
  <c r="K325" i="81"/>
  <c r="J325" i="81"/>
  <c r="I325" i="81"/>
  <c r="H325" i="81"/>
  <c r="G325" i="81"/>
  <c r="F325" i="81"/>
  <c r="E325" i="81"/>
  <c r="D325" i="81"/>
  <c r="C325" i="81"/>
  <c r="Q324" i="81"/>
  <c r="P324" i="81"/>
  <c r="O324" i="81"/>
  <c r="N324" i="81"/>
  <c r="M324" i="81"/>
  <c r="Q323" i="81"/>
  <c r="P323" i="81"/>
  <c r="O323" i="81"/>
  <c r="N323" i="81"/>
  <c r="M323" i="81"/>
  <c r="Q322" i="81"/>
  <c r="P322" i="81"/>
  <c r="O322" i="81"/>
  <c r="N322" i="81"/>
  <c r="M322" i="81"/>
  <c r="Q321" i="81"/>
  <c r="P321" i="81"/>
  <c r="O321" i="81"/>
  <c r="N321" i="81"/>
  <c r="M321" i="81"/>
  <c r="Q320" i="81"/>
  <c r="P320" i="81"/>
  <c r="O320" i="81"/>
  <c r="N320" i="81"/>
  <c r="M320" i="81"/>
  <c r="Q319" i="81"/>
  <c r="P319" i="81"/>
  <c r="O319" i="81"/>
  <c r="N319" i="81"/>
  <c r="M319" i="81"/>
  <c r="L319" i="81"/>
  <c r="K319" i="81"/>
  <c r="J319" i="81"/>
  <c r="I319" i="81"/>
  <c r="H319" i="81"/>
  <c r="G319" i="81"/>
  <c r="F319" i="81"/>
  <c r="E319" i="81"/>
  <c r="D319" i="81"/>
  <c r="C319" i="81"/>
  <c r="Q318" i="81"/>
  <c r="P318" i="81"/>
  <c r="O318" i="81"/>
  <c r="N318" i="81"/>
  <c r="M318" i="81"/>
  <c r="Q317" i="81"/>
  <c r="P317" i="81"/>
  <c r="O317" i="81"/>
  <c r="N317" i="81"/>
  <c r="M317" i="81"/>
  <c r="Q316" i="81"/>
  <c r="P316" i="81"/>
  <c r="O316" i="81"/>
  <c r="N316" i="81"/>
  <c r="M316" i="81"/>
  <c r="Q315" i="81"/>
  <c r="P315" i="81"/>
  <c r="O315" i="81"/>
  <c r="N315" i="81"/>
  <c r="M315" i="81"/>
  <c r="Q314" i="81"/>
  <c r="P314" i="81"/>
  <c r="O314" i="81"/>
  <c r="N314" i="81"/>
  <c r="M314" i="81"/>
  <c r="Q313" i="81"/>
  <c r="P313" i="81"/>
  <c r="O313" i="81"/>
  <c r="N313" i="81"/>
  <c r="M313" i="81"/>
  <c r="L313" i="81"/>
  <c r="K313" i="81"/>
  <c r="J313" i="81"/>
  <c r="I313" i="81"/>
  <c r="H313" i="81"/>
  <c r="G313" i="81"/>
  <c r="F313" i="81"/>
  <c r="E313" i="81"/>
  <c r="D313" i="81"/>
  <c r="C313" i="81"/>
  <c r="Q312" i="81"/>
  <c r="P312" i="81"/>
  <c r="O312" i="81"/>
  <c r="N312" i="81"/>
  <c r="M312" i="81"/>
  <c r="Q311" i="81"/>
  <c r="P311" i="81"/>
  <c r="O311" i="81"/>
  <c r="N311" i="81"/>
  <c r="M311" i="81"/>
  <c r="Q310" i="81"/>
  <c r="P310" i="81"/>
  <c r="O310" i="81"/>
  <c r="N310" i="81"/>
  <c r="M310" i="81"/>
  <c r="Q309" i="81"/>
  <c r="P309" i="81"/>
  <c r="O309" i="81"/>
  <c r="N309" i="81"/>
  <c r="M309" i="81"/>
  <c r="Q308" i="81"/>
  <c r="P308" i="81"/>
  <c r="O308" i="81"/>
  <c r="N308" i="81"/>
  <c r="M308" i="81"/>
  <c r="Q307" i="81"/>
  <c r="P307" i="81"/>
  <c r="O307" i="81"/>
  <c r="N307" i="81"/>
  <c r="M307" i="81"/>
  <c r="L307" i="81"/>
  <c r="K307" i="81"/>
  <c r="J307" i="81"/>
  <c r="I307" i="81"/>
  <c r="H307" i="81"/>
  <c r="G307" i="81"/>
  <c r="F307" i="81"/>
  <c r="E307" i="81"/>
  <c r="D307" i="81"/>
  <c r="C307" i="81"/>
  <c r="Q306" i="81"/>
  <c r="P306" i="81"/>
  <c r="O306" i="81"/>
  <c r="N306" i="81"/>
  <c r="M306" i="81"/>
  <c r="Q305" i="81"/>
  <c r="P305" i="81"/>
  <c r="O305" i="81"/>
  <c r="N305" i="81"/>
  <c r="M305" i="81"/>
  <c r="Q304" i="81"/>
  <c r="P304" i="81"/>
  <c r="O304" i="81"/>
  <c r="N304" i="81"/>
  <c r="M304" i="81"/>
  <c r="Q303" i="81"/>
  <c r="P303" i="81"/>
  <c r="O303" i="81"/>
  <c r="N303" i="81"/>
  <c r="M303" i="81"/>
  <c r="Q302" i="81"/>
  <c r="P302" i="81"/>
  <c r="O302" i="81"/>
  <c r="N302" i="81"/>
  <c r="M302" i="81"/>
  <c r="Q301" i="81"/>
  <c r="P301" i="81"/>
  <c r="O301" i="81"/>
  <c r="N301" i="81"/>
  <c r="M301" i="81"/>
  <c r="L301" i="81"/>
  <c r="K301" i="81"/>
  <c r="J301" i="81"/>
  <c r="I301" i="81"/>
  <c r="H301" i="81"/>
  <c r="G301" i="81"/>
  <c r="F301" i="81"/>
  <c r="E301" i="81"/>
  <c r="D301" i="81"/>
  <c r="C301" i="81"/>
  <c r="Q300" i="81"/>
  <c r="P300" i="81"/>
  <c r="O300" i="81"/>
  <c r="N300" i="81"/>
  <c r="M300" i="81"/>
  <c r="Q299" i="81"/>
  <c r="P299" i="81"/>
  <c r="O299" i="81"/>
  <c r="N299" i="81"/>
  <c r="M299" i="81"/>
  <c r="Q298" i="81"/>
  <c r="P298" i="81"/>
  <c r="O298" i="81"/>
  <c r="N298" i="81"/>
  <c r="M298" i="81"/>
  <c r="Q297" i="81"/>
  <c r="P297" i="81"/>
  <c r="O297" i="81"/>
  <c r="N297" i="81"/>
  <c r="M297" i="81"/>
  <c r="Q296" i="81"/>
  <c r="P296" i="81"/>
  <c r="O296" i="81"/>
  <c r="N296" i="81"/>
  <c r="M296" i="81"/>
  <c r="Q295" i="81"/>
  <c r="P295" i="81"/>
  <c r="O295" i="81"/>
  <c r="N295" i="81"/>
  <c r="M295" i="81"/>
  <c r="L295" i="81"/>
  <c r="K295" i="81"/>
  <c r="J295" i="81"/>
  <c r="I295" i="81"/>
  <c r="H295" i="81"/>
  <c r="G295" i="81"/>
  <c r="F295" i="81"/>
  <c r="E295" i="81"/>
  <c r="D295" i="81"/>
  <c r="C295" i="81"/>
  <c r="Q294" i="81"/>
  <c r="P294" i="81"/>
  <c r="O294" i="81"/>
  <c r="N294" i="81"/>
  <c r="M294" i="81"/>
  <c r="Q293" i="81"/>
  <c r="P293" i="81"/>
  <c r="O293" i="81"/>
  <c r="N293" i="81"/>
  <c r="M293" i="81"/>
  <c r="Q292" i="81"/>
  <c r="P292" i="81"/>
  <c r="O292" i="81"/>
  <c r="N292" i="81"/>
  <c r="M292" i="81"/>
  <c r="Q291" i="81"/>
  <c r="P291" i="81"/>
  <c r="O291" i="81"/>
  <c r="N291" i="81"/>
  <c r="M291" i="81"/>
  <c r="Q290" i="81"/>
  <c r="P290" i="81"/>
  <c r="O290" i="81"/>
  <c r="N290" i="81"/>
  <c r="M290" i="81"/>
  <c r="Q289" i="81"/>
  <c r="P289" i="81"/>
  <c r="O289" i="81"/>
  <c r="N289" i="81"/>
  <c r="M289" i="81"/>
  <c r="L289" i="81"/>
  <c r="K289" i="81"/>
  <c r="J289" i="81"/>
  <c r="I289" i="81"/>
  <c r="H289" i="81"/>
  <c r="G289" i="81"/>
  <c r="F289" i="81"/>
  <c r="E289" i="81"/>
  <c r="D289" i="81"/>
  <c r="C289" i="81"/>
  <c r="Q288" i="81"/>
  <c r="P288" i="81"/>
  <c r="O288" i="81"/>
  <c r="N288" i="81"/>
  <c r="M288" i="81"/>
  <c r="Q287" i="81"/>
  <c r="P287" i="81"/>
  <c r="O287" i="81"/>
  <c r="N287" i="81"/>
  <c r="M287" i="81"/>
  <c r="Q286" i="81"/>
  <c r="P286" i="81"/>
  <c r="O286" i="81"/>
  <c r="N286" i="81"/>
  <c r="M286" i="81"/>
  <c r="Q285" i="81"/>
  <c r="P285" i="81"/>
  <c r="O285" i="81"/>
  <c r="N285" i="81"/>
  <c r="M285" i="81"/>
  <c r="Q284" i="81"/>
  <c r="P284" i="81"/>
  <c r="O284" i="81"/>
  <c r="N284" i="81"/>
  <c r="M284" i="81"/>
  <c r="Q283" i="81"/>
  <c r="P283" i="81"/>
  <c r="O283" i="81"/>
  <c r="N283" i="81"/>
  <c r="M283" i="81"/>
  <c r="L283" i="81"/>
  <c r="K283" i="81"/>
  <c r="J283" i="81"/>
  <c r="I283" i="81"/>
  <c r="H283" i="81"/>
  <c r="G283" i="81"/>
  <c r="F283" i="81"/>
  <c r="E283" i="81"/>
  <c r="D283" i="81"/>
  <c r="C283" i="81"/>
  <c r="Q282" i="81"/>
  <c r="P282" i="81"/>
  <c r="O282" i="81"/>
  <c r="N282" i="81"/>
  <c r="M282" i="81"/>
  <c r="Q281" i="81"/>
  <c r="P281" i="81"/>
  <c r="O281" i="81"/>
  <c r="N281" i="81"/>
  <c r="M281" i="81"/>
  <c r="Q280" i="81"/>
  <c r="P280" i="81"/>
  <c r="O280" i="81"/>
  <c r="N280" i="81"/>
  <c r="M280" i="81"/>
  <c r="Q279" i="81"/>
  <c r="P279" i="81"/>
  <c r="O279" i="81"/>
  <c r="N279" i="81"/>
  <c r="M279" i="81"/>
  <c r="Q278" i="81"/>
  <c r="P278" i="81"/>
  <c r="O278" i="81"/>
  <c r="N278" i="81"/>
  <c r="M278" i="81"/>
  <c r="Q277" i="81"/>
  <c r="P277" i="81"/>
  <c r="O277" i="81"/>
  <c r="N277" i="81"/>
  <c r="M277" i="81"/>
  <c r="L277" i="81"/>
  <c r="K277" i="81"/>
  <c r="J277" i="81"/>
  <c r="I277" i="81"/>
  <c r="H277" i="81"/>
  <c r="G277" i="81"/>
  <c r="F277" i="81"/>
  <c r="E277" i="81"/>
  <c r="D277" i="81"/>
  <c r="C277" i="81"/>
  <c r="Q276" i="81"/>
  <c r="P276" i="81"/>
  <c r="O276" i="81"/>
  <c r="N276" i="81"/>
  <c r="M276" i="81"/>
  <c r="Q275" i="81"/>
  <c r="P275" i="81"/>
  <c r="O275" i="81"/>
  <c r="N275" i="81"/>
  <c r="M275" i="81"/>
  <c r="Q274" i="81"/>
  <c r="P274" i="81"/>
  <c r="O274" i="81"/>
  <c r="N274" i="81"/>
  <c r="M274" i="81"/>
  <c r="Q273" i="81"/>
  <c r="P273" i="81"/>
  <c r="O273" i="81"/>
  <c r="N273" i="81"/>
  <c r="M273" i="81"/>
  <c r="Q272" i="81"/>
  <c r="P272" i="81"/>
  <c r="O272" i="81"/>
  <c r="N272" i="81"/>
  <c r="M272" i="81"/>
  <c r="Q271" i="81"/>
  <c r="P271" i="81"/>
  <c r="O271" i="81"/>
  <c r="N271" i="81"/>
  <c r="M271" i="81"/>
  <c r="L271" i="81"/>
  <c r="K271" i="81"/>
  <c r="J271" i="81"/>
  <c r="I271" i="81"/>
  <c r="H271" i="81"/>
  <c r="G271" i="81"/>
  <c r="F271" i="81"/>
  <c r="E271" i="81"/>
  <c r="D271" i="81"/>
  <c r="C271" i="81"/>
  <c r="Q270" i="81"/>
  <c r="P270" i="81"/>
  <c r="O270" i="81"/>
  <c r="N270" i="81"/>
  <c r="M270" i="81"/>
  <c r="Q269" i="81"/>
  <c r="P269" i="81"/>
  <c r="O269" i="81"/>
  <c r="N269" i="81"/>
  <c r="M269" i="81"/>
  <c r="Q268" i="81"/>
  <c r="P268" i="81"/>
  <c r="O268" i="81"/>
  <c r="N268" i="81"/>
  <c r="M268" i="81"/>
  <c r="Q267" i="81"/>
  <c r="P267" i="81"/>
  <c r="O267" i="81"/>
  <c r="N267" i="81"/>
  <c r="M267" i="81"/>
  <c r="Q266" i="81"/>
  <c r="P266" i="81"/>
  <c r="O266" i="81"/>
  <c r="N266" i="81"/>
  <c r="M266" i="81"/>
  <c r="Q265" i="81"/>
  <c r="P265" i="81"/>
  <c r="O265" i="81"/>
  <c r="N265" i="81"/>
  <c r="M265" i="81"/>
  <c r="L265" i="81"/>
  <c r="K265" i="81"/>
  <c r="J265" i="81"/>
  <c r="I265" i="81"/>
  <c r="H265" i="81"/>
  <c r="G265" i="81"/>
  <c r="F265" i="81"/>
  <c r="E265" i="81"/>
  <c r="D265" i="81"/>
  <c r="C265" i="81"/>
  <c r="Q264" i="81"/>
  <c r="P264" i="81"/>
  <c r="O264" i="81"/>
  <c r="N264" i="81"/>
  <c r="M264" i="81"/>
  <c r="Q263" i="81"/>
  <c r="P263" i="81"/>
  <c r="O263" i="81"/>
  <c r="N263" i="81"/>
  <c r="M263" i="81"/>
  <c r="Q262" i="81"/>
  <c r="P262" i="81"/>
  <c r="O262" i="81"/>
  <c r="N262" i="81"/>
  <c r="M262" i="81"/>
  <c r="Q261" i="81"/>
  <c r="P261" i="81"/>
  <c r="O261" i="81"/>
  <c r="N261" i="81"/>
  <c r="M261" i="81"/>
  <c r="Q260" i="81"/>
  <c r="P260" i="81"/>
  <c r="O260" i="81"/>
  <c r="N260" i="81"/>
  <c r="M260" i="81"/>
  <c r="Q259" i="81"/>
  <c r="P259" i="81"/>
  <c r="O259" i="81"/>
  <c r="N259" i="81"/>
  <c r="M259" i="81"/>
  <c r="L259" i="81"/>
  <c r="K259" i="81"/>
  <c r="J259" i="81"/>
  <c r="I259" i="81"/>
  <c r="H259" i="81"/>
  <c r="G259" i="81"/>
  <c r="F259" i="81"/>
  <c r="E259" i="81"/>
  <c r="D259" i="81"/>
  <c r="C259" i="81"/>
  <c r="Q258" i="81"/>
  <c r="P258" i="81"/>
  <c r="O258" i="81"/>
  <c r="N258" i="81"/>
  <c r="M258" i="81"/>
  <c r="Q257" i="81"/>
  <c r="P257" i="81"/>
  <c r="O257" i="81"/>
  <c r="N257" i="81"/>
  <c r="M257" i="81"/>
  <c r="Q256" i="81"/>
  <c r="P256" i="81"/>
  <c r="O256" i="81"/>
  <c r="N256" i="81"/>
  <c r="M256" i="81"/>
  <c r="Q255" i="81"/>
  <c r="P255" i="81"/>
  <c r="O255" i="81"/>
  <c r="N255" i="81"/>
  <c r="M255" i="81"/>
  <c r="Q254" i="81"/>
  <c r="P254" i="81"/>
  <c r="O254" i="81"/>
  <c r="N254" i="81"/>
  <c r="M254" i="81"/>
  <c r="Q253" i="81"/>
  <c r="P253" i="81"/>
  <c r="O253" i="81"/>
  <c r="N253" i="81"/>
  <c r="M253" i="81"/>
  <c r="L253" i="81"/>
  <c r="K253" i="81"/>
  <c r="J253" i="81"/>
  <c r="I253" i="81"/>
  <c r="H253" i="81"/>
  <c r="G253" i="81"/>
  <c r="F253" i="81"/>
  <c r="E253" i="81"/>
  <c r="D253" i="81"/>
  <c r="C253" i="81"/>
  <c r="Q252" i="81"/>
  <c r="P252" i="81"/>
  <c r="O252" i="81"/>
  <c r="N252" i="81"/>
  <c r="M252" i="81"/>
  <c r="Q251" i="81"/>
  <c r="P251" i="81"/>
  <c r="O251" i="81"/>
  <c r="N251" i="81"/>
  <c r="M251" i="81"/>
  <c r="Q250" i="81"/>
  <c r="P250" i="81"/>
  <c r="O250" i="81"/>
  <c r="N250" i="81"/>
  <c r="M250" i="81"/>
  <c r="Q249" i="81"/>
  <c r="P249" i="81"/>
  <c r="O249" i="81"/>
  <c r="N249" i="81"/>
  <c r="M249" i="81"/>
  <c r="Q248" i="81"/>
  <c r="P248" i="81"/>
  <c r="O248" i="81"/>
  <c r="N248" i="81"/>
  <c r="M248" i="81"/>
  <c r="Q247" i="81"/>
  <c r="P247" i="81"/>
  <c r="O247" i="81"/>
  <c r="N247" i="81"/>
  <c r="M247" i="81"/>
  <c r="L247" i="81"/>
  <c r="K247" i="81"/>
  <c r="J247" i="81"/>
  <c r="I247" i="81"/>
  <c r="H247" i="81"/>
  <c r="G247" i="81"/>
  <c r="F247" i="81"/>
  <c r="E247" i="81"/>
  <c r="D247" i="81"/>
  <c r="C247" i="81"/>
  <c r="Q246" i="81"/>
  <c r="P246" i="81"/>
  <c r="O246" i="81"/>
  <c r="N246" i="81"/>
  <c r="M246" i="81"/>
  <c r="Q245" i="81"/>
  <c r="P245" i="81"/>
  <c r="O245" i="81"/>
  <c r="N245" i="81"/>
  <c r="M245" i="81"/>
  <c r="Q244" i="81"/>
  <c r="P244" i="81"/>
  <c r="O244" i="81"/>
  <c r="N244" i="81"/>
  <c r="M244" i="81"/>
  <c r="Q243" i="81"/>
  <c r="P243" i="81"/>
  <c r="O243" i="81"/>
  <c r="N243" i="81"/>
  <c r="M243" i="81"/>
  <c r="Q242" i="81"/>
  <c r="P242" i="81"/>
  <c r="O242" i="81"/>
  <c r="N242" i="81"/>
  <c r="M242" i="81"/>
  <c r="Q241" i="81"/>
  <c r="P241" i="81"/>
  <c r="O241" i="81"/>
  <c r="N241" i="81"/>
  <c r="M241" i="81"/>
  <c r="L241" i="81"/>
  <c r="K241" i="81"/>
  <c r="J241" i="81"/>
  <c r="I241" i="81"/>
  <c r="H241" i="81"/>
  <c r="G241" i="81"/>
  <c r="F241" i="81"/>
  <c r="E241" i="81"/>
  <c r="D241" i="81"/>
  <c r="C241" i="81"/>
  <c r="Q240" i="81"/>
  <c r="P240" i="81"/>
  <c r="O240" i="81"/>
  <c r="N240" i="81"/>
  <c r="M240" i="81"/>
  <c r="Q239" i="81"/>
  <c r="P239" i="81"/>
  <c r="O239" i="81"/>
  <c r="N239" i="81"/>
  <c r="M239" i="81"/>
  <c r="Q238" i="81"/>
  <c r="P238" i="81"/>
  <c r="O238" i="81"/>
  <c r="N238" i="81"/>
  <c r="M238" i="81"/>
  <c r="Q237" i="81"/>
  <c r="P237" i="81"/>
  <c r="O237" i="81"/>
  <c r="N237" i="81"/>
  <c r="M237" i="81"/>
  <c r="Q236" i="81"/>
  <c r="P236" i="81"/>
  <c r="O236" i="81"/>
  <c r="N236" i="81"/>
  <c r="M236" i="81"/>
  <c r="Q235" i="81"/>
  <c r="P235" i="81"/>
  <c r="O235" i="81"/>
  <c r="N235" i="81"/>
  <c r="M235" i="81"/>
  <c r="L235" i="81"/>
  <c r="K235" i="81"/>
  <c r="J235" i="81"/>
  <c r="I235" i="81"/>
  <c r="H235" i="81"/>
  <c r="G235" i="81"/>
  <c r="F235" i="81"/>
  <c r="E235" i="81"/>
  <c r="D235" i="81"/>
  <c r="C235" i="81"/>
  <c r="Q234" i="81"/>
  <c r="P234" i="81"/>
  <c r="O234" i="81"/>
  <c r="N234" i="81"/>
  <c r="M234" i="81"/>
  <c r="Q233" i="81"/>
  <c r="P233" i="81"/>
  <c r="O233" i="81"/>
  <c r="N233" i="81"/>
  <c r="M233" i="81"/>
  <c r="Q232" i="81"/>
  <c r="P232" i="81"/>
  <c r="O232" i="81"/>
  <c r="N232" i="81"/>
  <c r="M232" i="81"/>
  <c r="Q231" i="81"/>
  <c r="P231" i="81"/>
  <c r="O231" i="81"/>
  <c r="N231" i="81"/>
  <c r="M231" i="81"/>
  <c r="Q230" i="81"/>
  <c r="P230" i="81"/>
  <c r="O230" i="81"/>
  <c r="N230" i="81"/>
  <c r="M230" i="81"/>
  <c r="Q229" i="81"/>
  <c r="P229" i="81"/>
  <c r="O229" i="81"/>
  <c r="N229" i="81"/>
  <c r="M229" i="81"/>
  <c r="L229" i="81"/>
  <c r="K229" i="81"/>
  <c r="J229" i="81"/>
  <c r="I229" i="81"/>
  <c r="H229" i="81"/>
  <c r="G229" i="81"/>
  <c r="F229" i="81"/>
  <c r="E229" i="81"/>
  <c r="D229" i="81"/>
  <c r="C229" i="81"/>
  <c r="Q228" i="81"/>
  <c r="P228" i="81"/>
  <c r="O228" i="81"/>
  <c r="N228" i="81"/>
  <c r="M228" i="81"/>
  <c r="Q227" i="81"/>
  <c r="P227" i="81"/>
  <c r="O227" i="81"/>
  <c r="N227" i="81"/>
  <c r="M227" i="81"/>
  <c r="Q226" i="81"/>
  <c r="P226" i="81"/>
  <c r="O226" i="81"/>
  <c r="N226" i="81"/>
  <c r="M226" i="81"/>
  <c r="Q225" i="81"/>
  <c r="P225" i="81"/>
  <c r="O225" i="81"/>
  <c r="N225" i="81"/>
  <c r="M225" i="81"/>
  <c r="Q224" i="81"/>
  <c r="P224" i="81"/>
  <c r="O224" i="81"/>
  <c r="N224" i="81"/>
  <c r="M224" i="81"/>
  <c r="Q223" i="81"/>
  <c r="P223" i="81"/>
  <c r="O223" i="81"/>
  <c r="N223" i="81"/>
  <c r="M223" i="81"/>
  <c r="L223" i="81"/>
  <c r="K223" i="81"/>
  <c r="J223" i="81"/>
  <c r="I223" i="81"/>
  <c r="H223" i="81"/>
  <c r="G223" i="81"/>
  <c r="F223" i="81"/>
  <c r="E223" i="81"/>
  <c r="D223" i="81"/>
  <c r="C223" i="81"/>
  <c r="Q222" i="81"/>
  <c r="P222" i="81"/>
  <c r="O222" i="81"/>
  <c r="N222" i="81"/>
  <c r="M222" i="81"/>
  <c r="Q221" i="81"/>
  <c r="P221" i="81"/>
  <c r="O221" i="81"/>
  <c r="N221" i="81"/>
  <c r="M221" i="81"/>
  <c r="Q220" i="81"/>
  <c r="P220" i="81"/>
  <c r="O220" i="81"/>
  <c r="N220" i="81"/>
  <c r="M220" i="81"/>
  <c r="Q219" i="81"/>
  <c r="P219" i="81"/>
  <c r="O219" i="81"/>
  <c r="N219" i="81"/>
  <c r="M219" i="81"/>
  <c r="Q218" i="81"/>
  <c r="P218" i="81"/>
  <c r="O218" i="81"/>
  <c r="N218" i="81"/>
  <c r="M218" i="81"/>
  <c r="Q217" i="81"/>
  <c r="P217" i="81"/>
  <c r="O217" i="81"/>
  <c r="N217" i="81"/>
  <c r="M217" i="81"/>
  <c r="L217" i="81"/>
  <c r="K217" i="81"/>
  <c r="J217" i="81"/>
  <c r="I217" i="81"/>
  <c r="H217" i="81"/>
  <c r="G217" i="81"/>
  <c r="F217" i="81"/>
  <c r="E217" i="81"/>
  <c r="D217" i="81"/>
  <c r="C217" i="81"/>
  <c r="Q216" i="81"/>
  <c r="P216" i="81"/>
  <c r="O216" i="81"/>
  <c r="N216" i="81"/>
  <c r="M216" i="81"/>
  <c r="Q215" i="81"/>
  <c r="P215" i="81"/>
  <c r="O215" i="81"/>
  <c r="N215" i="81"/>
  <c r="M215" i="81"/>
  <c r="Q214" i="81"/>
  <c r="P214" i="81"/>
  <c r="O214" i="81"/>
  <c r="N214" i="81"/>
  <c r="M214" i="81"/>
  <c r="Q213" i="81"/>
  <c r="P213" i="81"/>
  <c r="O213" i="81"/>
  <c r="N213" i="81"/>
  <c r="M213" i="81"/>
  <c r="Q212" i="81"/>
  <c r="P212" i="81"/>
  <c r="O212" i="81"/>
  <c r="N212" i="81"/>
  <c r="M212" i="81"/>
  <c r="Q211" i="81"/>
  <c r="P211" i="81"/>
  <c r="O211" i="81"/>
  <c r="N211" i="81"/>
  <c r="M211" i="81"/>
  <c r="L211" i="81"/>
  <c r="K211" i="81"/>
  <c r="J211" i="81"/>
  <c r="I211" i="81"/>
  <c r="H211" i="81"/>
  <c r="G211" i="81"/>
  <c r="F211" i="81"/>
  <c r="E211" i="81"/>
  <c r="D211" i="81"/>
  <c r="C211" i="81"/>
  <c r="Q210" i="81"/>
  <c r="P210" i="81"/>
  <c r="O210" i="81"/>
  <c r="N210" i="81"/>
  <c r="M210" i="81"/>
  <c r="Q209" i="81"/>
  <c r="P209" i="81"/>
  <c r="O209" i="81"/>
  <c r="N209" i="81"/>
  <c r="M209" i="81"/>
  <c r="Q208" i="81"/>
  <c r="P208" i="81"/>
  <c r="O208" i="81"/>
  <c r="N208" i="81"/>
  <c r="M208" i="81"/>
  <c r="Q207" i="81"/>
  <c r="P207" i="81"/>
  <c r="O207" i="81"/>
  <c r="N207" i="81"/>
  <c r="M207" i="81"/>
  <c r="Q206" i="81"/>
  <c r="P206" i="81"/>
  <c r="O206" i="81"/>
  <c r="N206" i="81"/>
  <c r="M206" i="81"/>
  <c r="Q205" i="81"/>
  <c r="P205" i="81"/>
  <c r="O205" i="81"/>
  <c r="N205" i="81"/>
  <c r="M205" i="81"/>
  <c r="L205" i="81"/>
  <c r="K205" i="81"/>
  <c r="J205" i="81"/>
  <c r="I205" i="81"/>
  <c r="H205" i="81"/>
  <c r="G205" i="81"/>
  <c r="F205" i="81"/>
  <c r="E205" i="81"/>
  <c r="D205" i="81"/>
  <c r="C205" i="81"/>
  <c r="Q204" i="81"/>
  <c r="P204" i="81"/>
  <c r="O204" i="81"/>
  <c r="N204" i="81"/>
  <c r="M204" i="81"/>
  <c r="Q203" i="81"/>
  <c r="P203" i="81"/>
  <c r="O203" i="81"/>
  <c r="N203" i="81"/>
  <c r="M203" i="81"/>
  <c r="Q202" i="81"/>
  <c r="P202" i="81"/>
  <c r="O202" i="81"/>
  <c r="N202" i="81"/>
  <c r="M202" i="81"/>
  <c r="Q201" i="81"/>
  <c r="P201" i="81"/>
  <c r="O201" i="81"/>
  <c r="N201" i="81"/>
  <c r="M201" i="81"/>
  <c r="Q200" i="81"/>
  <c r="P200" i="81"/>
  <c r="O200" i="81"/>
  <c r="N200" i="81"/>
  <c r="M200" i="81"/>
  <c r="Q199" i="81"/>
  <c r="P199" i="81"/>
  <c r="O199" i="81"/>
  <c r="N199" i="81"/>
  <c r="M199" i="81"/>
  <c r="L199" i="81"/>
  <c r="K199" i="81"/>
  <c r="J199" i="81"/>
  <c r="I199" i="81"/>
  <c r="H199" i="81"/>
  <c r="G199" i="81"/>
  <c r="F199" i="81"/>
  <c r="E199" i="81"/>
  <c r="D199" i="81"/>
  <c r="C199" i="81"/>
  <c r="Q198" i="81"/>
  <c r="P198" i="81"/>
  <c r="O198" i="81"/>
  <c r="N198" i="81"/>
  <c r="M198" i="81"/>
  <c r="Q197" i="81"/>
  <c r="P197" i="81"/>
  <c r="O197" i="81"/>
  <c r="N197" i="81"/>
  <c r="M197" i="81"/>
  <c r="Q196" i="81"/>
  <c r="P196" i="81"/>
  <c r="O196" i="81"/>
  <c r="N196" i="81"/>
  <c r="M196" i="81"/>
  <c r="Q195" i="81"/>
  <c r="P195" i="81"/>
  <c r="O195" i="81"/>
  <c r="N195" i="81"/>
  <c r="M195" i="81"/>
  <c r="Q194" i="81"/>
  <c r="P194" i="81"/>
  <c r="O194" i="81"/>
  <c r="N194" i="81"/>
  <c r="M194" i="81"/>
  <c r="Q193" i="81"/>
  <c r="P193" i="81"/>
  <c r="O193" i="81"/>
  <c r="N193" i="81"/>
  <c r="M193" i="81"/>
  <c r="L193" i="81"/>
  <c r="K193" i="81"/>
  <c r="J193" i="81"/>
  <c r="I193" i="81"/>
  <c r="H193" i="81"/>
  <c r="G193" i="81"/>
  <c r="F193" i="81"/>
  <c r="E193" i="81"/>
  <c r="D193" i="81"/>
  <c r="C193" i="81"/>
  <c r="Q192" i="81"/>
  <c r="P192" i="81"/>
  <c r="O192" i="81"/>
  <c r="N192" i="81"/>
  <c r="M192" i="81"/>
  <c r="Q191" i="81"/>
  <c r="P191" i="81"/>
  <c r="O191" i="81"/>
  <c r="N191" i="81"/>
  <c r="M191" i="81"/>
  <c r="Q190" i="81"/>
  <c r="P190" i="81"/>
  <c r="O190" i="81"/>
  <c r="N190" i="81"/>
  <c r="M190" i="81"/>
  <c r="Q189" i="81"/>
  <c r="P189" i="81"/>
  <c r="O189" i="81"/>
  <c r="N189" i="81"/>
  <c r="M189" i="81"/>
  <c r="Q188" i="81"/>
  <c r="P188" i="81"/>
  <c r="O188" i="81"/>
  <c r="N188" i="81"/>
  <c r="M188" i="81"/>
  <c r="Q187" i="81"/>
  <c r="P187" i="81"/>
  <c r="O187" i="81"/>
  <c r="N187" i="81"/>
  <c r="M187" i="81"/>
  <c r="L187" i="81"/>
  <c r="K187" i="81"/>
  <c r="J187" i="81"/>
  <c r="I187" i="81"/>
  <c r="H187" i="81"/>
  <c r="G187" i="81"/>
  <c r="F187" i="81"/>
  <c r="E187" i="81"/>
  <c r="D187" i="81"/>
  <c r="C187" i="81"/>
  <c r="Q186" i="81"/>
  <c r="P186" i="81"/>
  <c r="O186" i="81"/>
  <c r="N186" i="81"/>
  <c r="M186" i="81"/>
  <c r="Q185" i="81"/>
  <c r="P185" i="81"/>
  <c r="O185" i="81"/>
  <c r="N185" i="81"/>
  <c r="M185" i="81"/>
  <c r="Q184" i="81"/>
  <c r="P184" i="81"/>
  <c r="O184" i="81"/>
  <c r="N184" i="81"/>
  <c r="M184" i="81"/>
  <c r="Q183" i="81"/>
  <c r="P183" i="81"/>
  <c r="O183" i="81"/>
  <c r="N183" i="81"/>
  <c r="M183" i="81"/>
  <c r="Q182" i="81"/>
  <c r="P182" i="81"/>
  <c r="O182" i="81"/>
  <c r="N182" i="81"/>
  <c r="M182" i="81"/>
  <c r="Q181" i="81"/>
  <c r="P181" i="81"/>
  <c r="O181" i="81"/>
  <c r="N181" i="81"/>
  <c r="M181" i="81"/>
  <c r="L181" i="81"/>
  <c r="K181" i="81"/>
  <c r="J181" i="81"/>
  <c r="I181" i="81"/>
  <c r="H181" i="81"/>
  <c r="G181" i="81"/>
  <c r="F181" i="81"/>
  <c r="E181" i="81"/>
  <c r="D181" i="81"/>
  <c r="C181" i="81"/>
  <c r="Q180" i="81"/>
  <c r="P180" i="81"/>
  <c r="O180" i="81"/>
  <c r="N180" i="81"/>
  <c r="M180" i="81"/>
  <c r="Q179" i="81"/>
  <c r="P179" i="81"/>
  <c r="O179" i="81"/>
  <c r="N179" i="81"/>
  <c r="M179" i="81"/>
  <c r="Q178" i="81"/>
  <c r="P178" i="81"/>
  <c r="O178" i="81"/>
  <c r="N178" i="81"/>
  <c r="M178" i="81"/>
  <c r="Q177" i="81"/>
  <c r="P177" i="81"/>
  <c r="O177" i="81"/>
  <c r="N177" i="81"/>
  <c r="M177" i="81"/>
  <c r="Q176" i="81"/>
  <c r="P176" i="81"/>
  <c r="O176" i="81"/>
  <c r="N176" i="81"/>
  <c r="M176" i="81"/>
  <c r="Q175" i="81"/>
  <c r="P175" i="81"/>
  <c r="O175" i="81"/>
  <c r="N175" i="81"/>
  <c r="M175" i="81"/>
  <c r="L175" i="81"/>
  <c r="K175" i="81"/>
  <c r="J175" i="81"/>
  <c r="I175" i="81"/>
  <c r="H175" i="81"/>
  <c r="G175" i="81"/>
  <c r="F175" i="81"/>
  <c r="E175" i="81"/>
  <c r="D175" i="81"/>
  <c r="C175" i="81"/>
  <c r="Q174" i="81"/>
  <c r="P174" i="81"/>
  <c r="O174" i="81"/>
  <c r="N174" i="81"/>
  <c r="M174" i="81"/>
  <c r="Q173" i="81"/>
  <c r="P173" i="81"/>
  <c r="O173" i="81"/>
  <c r="N173" i="81"/>
  <c r="M173" i="81"/>
  <c r="Q172" i="81"/>
  <c r="P172" i="81"/>
  <c r="O172" i="81"/>
  <c r="N172" i="81"/>
  <c r="M172" i="81"/>
  <c r="Q171" i="81"/>
  <c r="P171" i="81"/>
  <c r="O171" i="81"/>
  <c r="N171" i="81"/>
  <c r="M171" i="81"/>
  <c r="Q170" i="81"/>
  <c r="P170" i="81"/>
  <c r="O170" i="81"/>
  <c r="N170" i="81"/>
  <c r="M170" i="81"/>
  <c r="Q169" i="81"/>
  <c r="P169" i="81"/>
  <c r="O169" i="81"/>
  <c r="N169" i="81"/>
  <c r="M169" i="81"/>
  <c r="L169" i="81"/>
  <c r="K169" i="81"/>
  <c r="J169" i="81"/>
  <c r="I169" i="81"/>
  <c r="H169" i="81"/>
  <c r="G169" i="81"/>
  <c r="F169" i="81"/>
  <c r="E169" i="81"/>
  <c r="D169" i="81"/>
  <c r="C169" i="81"/>
  <c r="Q168" i="81"/>
  <c r="P168" i="81"/>
  <c r="O168" i="81"/>
  <c r="N168" i="81"/>
  <c r="M168" i="81"/>
  <c r="Q167" i="81"/>
  <c r="P167" i="81"/>
  <c r="O167" i="81"/>
  <c r="N167" i="81"/>
  <c r="M167" i="81"/>
  <c r="Q166" i="81"/>
  <c r="P166" i="81"/>
  <c r="O166" i="81"/>
  <c r="N166" i="81"/>
  <c r="M166" i="81"/>
  <c r="Q165" i="81"/>
  <c r="P165" i="81"/>
  <c r="O165" i="81"/>
  <c r="N165" i="81"/>
  <c r="M165" i="81"/>
  <c r="Q164" i="81"/>
  <c r="P164" i="81"/>
  <c r="O164" i="81"/>
  <c r="N164" i="81"/>
  <c r="M164" i="81"/>
  <c r="Q163" i="81"/>
  <c r="P163" i="81"/>
  <c r="O163" i="81"/>
  <c r="N163" i="81"/>
  <c r="M163" i="81"/>
  <c r="L163" i="81"/>
  <c r="K163" i="81"/>
  <c r="J163" i="81"/>
  <c r="I163" i="81"/>
  <c r="H163" i="81"/>
  <c r="G163" i="81"/>
  <c r="F163" i="81"/>
  <c r="E163" i="81"/>
  <c r="D163" i="81"/>
  <c r="C163" i="81"/>
  <c r="Q162" i="81"/>
  <c r="P162" i="81"/>
  <c r="O162" i="81"/>
  <c r="N162" i="81"/>
  <c r="M162" i="81"/>
  <c r="Q161" i="81"/>
  <c r="P161" i="81"/>
  <c r="O161" i="81"/>
  <c r="N161" i="81"/>
  <c r="M161" i="81"/>
  <c r="Q160" i="81"/>
  <c r="P160" i="81"/>
  <c r="O160" i="81"/>
  <c r="N160" i="81"/>
  <c r="M160" i="81"/>
  <c r="Q159" i="81"/>
  <c r="P159" i="81"/>
  <c r="O159" i="81"/>
  <c r="N159" i="81"/>
  <c r="M159" i="81"/>
  <c r="Q158" i="81"/>
  <c r="P158" i="81"/>
  <c r="O158" i="81"/>
  <c r="N158" i="81"/>
  <c r="M158" i="81"/>
  <c r="Q157" i="81"/>
  <c r="P157" i="81"/>
  <c r="O157" i="81"/>
  <c r="N157" i="81"/>
  <c r="M157" i="81"/>
  <c r="L157" i="81"/>
  <c r="K157" i="81"/>
  <c r="J157" i="81"/>
  <c r="I157" i="81"/>
  <c r="H157" i="81"/>
  <c r="G157" i="81"/>
  <c r="F157" i="81"/>
  <c r="E157" i="81"/>
  <c r="D157" i="81"/>
  <c r="C157" i="81"/>
  <c r="Q156" i="81"/>
  <c r="P156" i="81"/>
  <c r="O156" i="81"/>
  <c r="N156" i="81"/>
  <c r="M156" i="81"/>
  <c r="Q155" i="81"/>
  <c r="P155" i="81"/>
  <c r="O155" i="81"/>
  <c r="N155" i="81"/>
  <c r="M155" i="81"/>
  <c r="Q154" i="81"/>
  <c r="P154" i="81"/>
  <c r="O154" i="81"/>
  <c r="N154" i="81"/>
  <c r="M154" i="81"/>
  <c r="Q153" i="81"/>
  <c r="P153" i="81"/>
  <c r="O153" i="81"/>
  <c r="N153" i="81"/>
  <c r="M153" i="81"/>
  <c r="Q152" i="81"/>
  <c r="P152" i="81"/>
  <c r="O152" i="81"/>
  <c r="N152" i="81"/>
  <c r="M152" i="81"/>
  <c r="Q151" i="81"/>
  <c r="P151" i="81"/>
  <c r="O151" i="81"/>
  <c r="N151" i="81"/>
  <c r="M151" i="81"/>
  <c r="L151" i="81"/>
  <c r="K151" i="81"/>
  <c r="J151" i="81"/>
  <c r="I151" i="81"/>
  <c r="H151" i="81"/>
  <c r="G151" i="81"/>
  <c r="F151" i="81"/>
  <c r="E151" i="81"/>
  <c r="D151" i="81"/>
  <c r="C151" i="81"/>
  <c r="Q150" i="81"/>
  <c r="P150" i="81"/>
  <c r="O150" i="81"/>
  <c r="N150" i="81"/>
  <c r="M150" i="81"/>
  <c r="Q149" i="81"/>
  <c r="P149" i="81"/>
  <c r="O149" i="81"/>
  <c r="N149" i="81"/>
  <c r="M149" i="81"/>
  <c r="Q148" i="81"/>
  <c r="P148" i="81"/>
  <c r="O148" i="81"/>
  <c r="N148" i="81"/>
  <c r="M148" i="81"/>
  <c r="Q147" i="81"/>
  <c r="P147" i="81"/>
  <c r="O147" i="81"/>
  <c r="N147" i="81"/>
  <c r="M147" i="81"/>
  <c r="Q146" i="81"/>
  <c r="P146" i="81"/>
  <c r="O146" i="81"/>
  <c r="N146" i="81"/>
  <c r="M146" i="81"/>
  <c r="Q145" i="81"/>
  <c r="P145" i="81"/>
  <c r="O145" i="81"/>
  <c r="N145" i="81"/>
  <c r="M145" i="81"/>
  <c r="L145" i="81"/>
  <c r="K145" i="81"/>
  <c r="J145" i="81"/>
  <c r="I145" i="81"/>
  <c r="H145" i="81"/>
  <c r="G145" i="81"/>
  <c r="F145" i="81"/>
  <c r="E145" i="81"/>
  <c r="D145" i="81"/>
  <c r="C145" i="81"/>
  <c r="Q144" i="81"/>
  <c r="P144" i="81"/>
  <c r="O144" i="81"/>
  <c r="N144" i="81"/>
  <c r="M144" i="81"/>
  <c r="Q143" i="81"/>
  <c r="P143" i="81"/>
  <c r="O143" i="81"/>
  <c r="N143" i="81"/>
  <c r="M143" i="81"/>
  <c r="Q142" i="81"/>
  <c r="P142" i="81"/>
  <c r="O142" i="81"/>
  <c r="N142" i="81"/>
  <c r="M142" i="81"/>
  <c r="Q141" i="81"/>
  <c r="P141" i="81"/>
  <c r="O141" i="81"/>
  <c r="N141" i="81"/>
  <c r="M141" i="81"/>
  <c r="Q140" i="81"/>
  <c r="P140" i="81"/>
  <c r="O140" i="81"/>
  <c r="N140" i="81"/>
  <c r="M140" i="81"/>
  <c r="Q139" i="81"/>
  <c r="P139" i="81"/>
  <c r="O139" i="81"/>
  <c r="N139" i="81"/>
  <c r="M139" i="81"/>
  <c r="L139" i="81"/>
  <c r="K139" i="81"/>
  <c r="J139" i="81"/>
  <c r="I139" i="81"/>
  <c r="H139" i="81"/>
  <c r="G139" i="81"/>
  <c r="F139" i="81"/>
  <c r="E139" i="81"/>
  <c r="D139" i="81"/>
  <c r="C139" i="81"/>
  <c r="Q138" i="81"/>
  <c r="P138" i="81"/>
  <c r="O138" i="81"/>
  <c r="N138" i="81"/>
  <c r="M138" i="81"/>
  <c r="Q137" i="81"/>
  <c r="P137" i="81"/>
  <c r="O137" i="81"/>
  <c r="N137" i="81"/>
  <c r="M137" i="81"/>
  <c r="Q136" i="81"/>
  <c r="P136" i="81"/>
  <c r="O136" i="81"/>
  <c r="N136" i="81"/>
  <c r="M136" i="81"/>
  <c r="Q135" i="81"/>
  <c r="P135" i="81"/>
  <c r="O135" i="81"/>
  <c r="N135" i="81"/>
  <c r="M135" i="81"/>
  <c r="Q134" i="81"/>
  <c r="P134" i="81"/>
  <c r="O134" i="81"/>
  <c r="N134" i="81"/>
  <c r="M134" i="81"/>
  <c r="Q133" i="81"/>
  <c r="P133" i="81"/>
  <c r="O133" i="81"/>
  <c r="N133" i="81"/>
  <c r="M133" i="81"/>
  <c r="L133" i="81"/>
  <c r="K133" i="81"/>
  <c r="J133" i="81"/>
  <c r="I133" i="81"/>
  <c r="H133" i="81"/>
  <c r="G133" i="81"/>
  <c r="F133" i="81"/>
  <c r="E133" i="81"/>
  <c r="D133" i="81"/>
  <c r="C133" i="81"/>
  <c r="Q132" i="81"/>
  <c r="P132" i="81"/>
  <c r="O132" i="81"/>
  <c r="N132" i="81"/>
  <c r="M132" i="81"/>
  <c r="Q131" i="81"/>
  <c r="P131" i="81"/>
  <c r="O131" i="81"/>
  <c r="N131" i="81"/>
  <c r="M131" i="81"/>
  <c r="Q130" i="81"/>
  <c r="P130" i="81"/>
  <c r="O130" i="81"/>
  <c r="N130" i="81"/>
  <c r="M130" i="81"/>
  <c r="Q129" i="81"/>
  <c r="P129" i="81"/>
  <c r="O129" i="81"/>
  <c r="N129" i="81"/>
  <c r="M129" i="81"/>
  <c r="Q128" i="81"/>
  <c r="P128" i="81"/>
  <c r="O128" i="81"/>
  <c r="N128" i="81"/>
  <c r="M128" i="81"/>
  <c r="Q127" i="81"/>
  <c r="P127" i="81"/>
  <c r="O127" i="81"/>
  <c r="N127" i="81"/>
  <c r="M127" i="81"/>
  <c r="L127" i="81"/>
  <c r="K127" i="81"/>
  <c r="J127" i="81"/>
  <c r="I127" i="81"/>
  <c r="H127" i="81"/>
  <c r="G127" i="81"/>
  <c r="F127" i="81"/>
  <c r="E127" i="81"/>
  <c r="D127" i="81"/>
  <c r="C127" i="81"/>
  <c r="Q126" i="81"/>
  <c r="P126" i="81"/>
  <c r="O126" i="81"/>
  <c r="N126" i="81"/>
  <c r="M126" i="81"/>
  <c r="Q125" i="81"/>
  <c r="P125" i="81"/>
  <c r="O125" i="81"/>
  <c r="N125" i="81"/>
  <c r="M125" i="81"/>
  <c r="Q124" i="81"/>
  <c r="P124" i="81"/>
  <c r="O124" i="81"/>
  <c r="N124" i="81"/>
  <c r="M124" i="81"/>
  <c r="Q123" i="81"/>
  <c r="P123" i="81"/>
  <c r="O123" i="81"/>
  <c r="N123" i="81"/>
  <c r="M123" i="81"/>
  <c r="Q122" i="81"/>
  <c r="P122" i="81"/>
  <c r="O122" i="81"/>
  <c r="N122" i="81"/>
  <c r="M122" i="81"/>
  <c r="Q121" i="81"/>
  <c r="P121" i="81"/>
  <c r="O121" i="81"/>
  <c r="N121" i="81"/>
  <c r="M121" i="81"/>
  <c r="L121" i="81"/>
  <c r="K121" i="81"/>
  <c r="J121" i="81"/>
  <c r="I121" i="81"/>
  <c r="H121" i="81"/>
  <c r="G121" i="81"/>
  <c r="F121" i="81"/>
  <c r="E121" i="81"/>
  <c r="D121" i="81"/>
  <c r="C121" i="81"/>
  <c r="Q120" i="81"/>
  <c r="P120" i="81"/>
  <c r="O120" i="81"/>
  <c r="N120" i="81"/>
  <c r="M120" i="81"/>
  <c r="Q119" i="81"/>
  <c r="P119" i="81"/>
  <c r="O119" i="81"/>
  <c r="N119" i="81"/>
  <c r="M119" i="81"/>
  <c r="Q118" i="81"/>
  <c r="P118" i="81"/>
  <c r="O118" i="81"/>
  <c r="N118" i="81"/>
  <c r="M118" i="81"/>
  <c r="Q117" i="81"/>
  <c r="P117" i="81"/>
  <c r="O117" i="81"/>
  <c r="N117" i="81"/>
  <c r="M117" i="81"/>
  <c r="Q116" i="81"/>
  <c r="P116" i="81"/>
  <c r="O116" i="81"/>
  <c r="N116" i="81"/>
  <c r="M116" i="81"/>
  <c r="Q115" i="81"/>
  <c r="P115" i="81"/>
  <c r="O115" i="81"/>
  <c r="N115" i="81"/>
  <c r="M115" i="81"/>
  <c r="L115" i="81"/>
  <c r="K115" i="81"/>
  <c r="J115" i="81"/>
  <c r="I115" i="81"/>
  <c r="H115" i="81"/>
  <c r="G115" i="81"/>
  <c r="F115" i="81"/>
  <c r="E115" i="81"/>
  <c r="D115" i="81"/>
  <c r="C115" i="81"/>
  <c r="Q114" i="81"/>
  <c r="P114" i="81"/>
  <c r="O114" i="81"/>
  <c r="N114" i="81"/>
  <c r="M114" i="81"/>
  <c r="Q113" i="81"/>
  <c r="P113" i="81"/>
  <c r="O113" i="81"/>
  <c r="N113" i="81"/>
  <c r="M113" i="81"/>
  <c r="Q112" i="81"/>
  <c r="P112" i="81"/>
  <c r="O112" i="81"/>
  <c r="N112" i="81"/>
  <c r="M112" i="81"/>
  <c r="Q111" i="81"/>
  <c r="P111" i="81"/>
  <c r="O111" i="81"/>
  <c r="N111" i="81"/>
  <c r="M111" i="81"/>
  <c r="Q110" i="81"/>
  <c r="P110" i="81"/>
  <c r="O110" i="81"/>
  <c r="N110" i="81"/>
  <c r="M110" i="81"/>
  <c r="Q109" i="81"/>
  <c r="P109" i="81"/>
  <c r="O109" i="81"/>
  <c r="N109" i="81"/>
  <c r="M109" i="81"/>
  <c r="L109" i="81"/>
  <c r="K109" i="81"/>
  <c r="J109" i="81"/>
  <c r="I109" i="81"/>
  <c r="H109" i="81"/>
  <c r="G109" i="81"/>
  <c r="F109" i="81"/>
  <c r="E109" i="81"/>
  <c r="D109" i="81"/>
  <c r="C109" i="81"/>
  <c r="Q108" i="81"/>
  <c r="P108" i="81"/>
  <c r="O108" i="81"/>
  <c r="N108" i="81"/>
  <c r="M108" i="81"/>
  <c r="Q107" i="81"/>
  <c r="P107" i="81"/>
  <c r="O107" i="81"/>
  <c r="N107" i="81"/>
  <c r="M107" i="81"/>
  <c r="Q106" i="81"/>
  <c r="P106" i="81"/>
  <c r="O106" i="81"/>
  <c r="N106" i="81"/>
  <c r="M106" i="81"/>
  <c r="Q105" i="81"/>
  <c r="P105" i="81"/>
  <c r="O105" i="81"/>
  <c r="N105" i="81"/>
  <c r="M105" i="81"/>
  <c r="Q104" i="81"/>
  <c r="P104" i="81"/>
  <c r="O104" i="81"/>
  <c r="N104" i="81"/>
  <c r="M104" i="81"/>
  <c r="Q103" i="81"/>
  <c r="P103" i="81"/>
  <c r="O103" i="81"/>
  <c r="N103" i="81"/>
  <c r="M103" i="81"/>
  <c r="L103" i="81"/>
  <c r="K103" i="81"/>
  <c r="J103" i="81"/>
  <c r="I103" i="81"/>
  <c r="H103" i="81"/>
  <c r="G103" i="81"/>
  <c r="F103" i="81"/>
  <c r="E103" i="81"/>
  <c r="D103" i="81"/>
  <c r="C103" i="81"/>
  <c r="Q102" i="81"/>
  <c r="P102" i="81"/>
  <c r="O102" i="81"/>
  <c r="N102" i="81"/>
  <c r="M102" i="81"/>
  <c r="Q101" i="81"/>
  <c r="P101" i="81"/>
  <c r="O101" i="81"/>
  <c r="N101" i="81"/>
  <c r="M101" i="81"/>
  <c r="Q100" i="81"/>
  <c r="P100" i="81"/>
  <c r="O100" i="81"/>
  <c r="N100" i="81"/>
  <c r="M100" i="81"/>
  <c r="Q99" i="81"/>
  <c r="P99" i="81"/>
  <c r="O99" i="81"/>
  <c r="N99" i="81"/>
  <c r="M99" i="81"/>
  <c r="Q98" i="81"/>
  <c r="P98" i="81"/>
  <c r="O98" i="81"/>
  <c r="N98" i="81"/>
  <c r="M98" i="81"/>
  <c r="Q97" i="81"/>
  <c r="P97" i="81"/>
  <c r="O97" i="81"/>
  <c r="N97" i="81"/>
  <c r="M97" i="81"/>
  <c r="L97" i="81"/>
  <c r="K97" i="81"/>
  <c r="J97" i="81"/>
  <c r="I97" i="81"/>
  <c r="H97" i="81"/>
  <c r="G97" i="81"/>
  <c r="F97" i="81"/>
  <c r="E97" i="81"/>
  <c r="D97" i="81"/>
  <c r="C97" i="81"/>
  <c r="Q96" i="81"/>
  <c r="P96" i="81"/>
  <c r="O96" i="81"/>
  <c r="N96" i="81"/>
  <c r="M96" i="81"/>
  <c r="Q95" i="81"/>
  <c r="P95" i="81"/>
  <c r="O95" i="81"/>
  <c r="N95" i="81"/>
  <c r="M95" i="81"/>
  <c r="Q94" i="81"/>
  <c r="P94" i="81"/>
  <c r="O94" i="81"/>
  <c r="N94" i="81"/>
  <c r="M94" i="81"/>
  <c r="Q93" i="81"/>
  <c r="P93" i="81"/>
  <c r="O93" i="81"/>
  <c r="N93" i="81"/>
  <c r="M93" i="81"/>
  <c r="Q92" i="81"/>
  <c r="P92" i="81"/>
  <c r="O92" i="81"/>
  <c r="N92" i="81"/>
  <c r="M92" i="81"/>
  <c r="Q91" i="81"/>
  <c r="P91" i="81"/>
  <c r="O91" i="81"/>
  <c r="N91" i="81"/>
  <c r="M91" i="81"/>
  <c r="L91" i="81"/>
  <c r="K91" i="81"/>
  <c r="J91" i="81"/>
  <c r="I91" i="81"/>
  <c r="H91" i="81"/>
  <c r="G91" i="81"/>
  <c r="F91" i="81"/>
  <c r="E91" i="81"/>
  <c r="D91" i="81"/>
  <c r="C91" i="81"/>
  <c r="Q90" i="81"/>
  <c r="P90" i="81"/>
  <c r="O90" i="81"/>
  <c r="N90" i="81"/>
  <c r="M90" i="81"/>
  <c r="Q89" i="81"/>
  <c r="P89" i="81"/>
  <c r="O89" i="81"/>
  <c r="N89" i="81"/>
  <c r="M89" i="81"/>
  <c r="Q88" i="81"/>
  <c r="P88" i="81"/>
  <c r="O88" i="81"/>
  <c r="N88" i="81"/>
  <c r="M88" i="81"/>
  <c r="Q87" i="81"/>
  <c r="P87" i="81"/>
  <c r="O87" i="81"/>
  <c r="N87" i="81"/>
  <c r="M87" i="81"/>
  <c r="Q86" i="81"/>
  <c r="P86" i="81"/>
  <c r="O86" i="81"/>
  <c r="N86" i="81"/>
  <c r="M86" i="81"/>
  <c r="Q85" i="81"/>
  <c r="P85" i="81"/>
  <c r="O85" i="81"/>
  <c r="N85" i="81"/>
  <c r="M85" i="81"/>
  <c r="L85" i="81"/>
  <c r="K85" i="81"/>
  <c r="J85" i="81"/>
  <c r="I85" i="81"/>
  <c r="H85" i="81"/>
  <c r="G85" i="81"/>
  <c r="F85" i="81"/>
  <c r="E85" i="81"/>
  <c r="D85" i="81"/>
  <c r="C85" i="81"/>
  <c r="Q84" i="81"/>
  <c r="P84" i="81"/>
  <c r="O84" i="81"/>
  <c r="N84" i="81"/>
  <c r="M84" i="81"/>
  <c r="Q83" i="81"/>
  <c r="P83" i="81"/>
  <c r="O83" i="81"/>
  <c r="N83" i="81"/>
  <c r="M83" i="81"/>
  <c r="Q82" i="81"/>
  <c r="P82" i="81"/>
  <c r="O82" i="81"/>
  <c r="N82" i="81"/>
  <c r="M82" i="81"/>
  <c r="Q81" i="81"/>
  <c r="P81" i="81"/>
  <c r="O81" i="81"/>
  <c r="N81" i="81"/>
  <c r="M81" i="81"/>
  <c r="Q80" i="81"/>
  <c r="P80" i="81"/>
  <c r="O80" i="81"/>
  <c r="N80" i="81"/>
  <c r="M80" i="81"/>
  <c r="Q79" i="81"/>
  <c r="P79" i="81"/>
  <c r="O79" i="81"/>
  <c r="N79" i="81"/>
  <c r="M79" i="81"/>
  <c r="L79" i="81"/>
  <c r="K79" i="81"/>
  <c r="J79" i="81"/>
  <c r="I79" i="81"/>
  <c r="H79" i="81"/>
  <c r="G79" i="81"/>
  <c r="F79" i="81"/>
  <c r="E79" i="81"/>
  <c r="D79" i="81"/>
  <c r="C79" i="81"/>
  <c r="Q78" i="81"/>
  <c r="P78" i="81"/>
  <c r="O78" i="81"/>
  <c r="N78" i="81"/>
  <c r="M78" i="81"/>
  <c r="Q77" i="81"/>
  <c r="P77" i="81"/>
  <c r="O77" i="81"/>
  <c r="N77" i="81"/>
  <c r="M77" i="81"/>
  <c r="Q76" i="81"/>
  <c r="P76" i="81"/>
  <c r="O76" i="81"/>
  <c r="N76" i="81"/>
  <c r="M76" i="81"/>
  <c r="Q75" i="81"/>
  <c r="P75" i="81"/>
  <c r="O75" i="81"/>
  <c r="N75" i="81"/>
  <c r="M75" i="81"/>
  <c r="Q74" i="81"/>
  <c r="P74" i="81"/>
  <c r="O74" i="81"/>
  <c r="N74" i="81"/>
  <c r="M74" i="81"/>
  <c r="Q73" i="81"/>
  <c r="P73" i="81"/>
  <c r="O73" i="81"/>
  <c r="N73" i="81"/>
  <c r="M73" i="81"/>
  <c r="L73" i="81"/>
  <c r="K73" i="81"/>
  <c r="J73" i="81"/>
  <c r="I73" i="81"/>
  <c r="H73" i="81"/>
  <c r="G73" i="81"/>
  <c r="F73" i="81"/>
  <c r="E73" i="81"/>
  <c r="D73" i="81"/>
  <c r="C73" i="81"/>
  <c r="Q72" i="81"/>
  <c r="P72" i="81"/>
  <c r="O72" i="81"/>
  <c r="N72" i="81"/>
  <c r="M72" i="81"/>
  <c r="Q71" i="81"/>
  <c r="P71" i="81"/>
  <c r="O71" i="81"/>
  <c r="N71" i="81"/>
  <c r="M71" i="81"/>
  <c r="Q70" i="81"/>
  <c r="P70" i="81"/>
  <c r="O70" i="81"/>
  <c r="N70" i="81"/>
  <c r="M70" i="81"/>
  <c r="Q69" i="81"/>
  <c r="P69" i="81"/>
  <c r="O69" i="81"/>
  <c r="N69" i="81"/>
  <c r="M69" i="81"/>
  <c r="Q68" i="81"/>
  <c r="P68" i="81"/>
  <c r="O68" i="81"/>
  <c r="N68" i="81"/>
  <c r="M68" i="81"/>
  <c r="Q67" i="81"/>
  <c r="P67" i="81"/>
  <c r="O67" i="81"/>
  <c r="N67" i="81"/>
  <c r="M67" i="81"/>
  <c r="L67" i="81"/>
  <c r="K67" i="81"/>
  <c r="J67" i="81"/>
  <c r="I67" i="81"/>
  <c r="H67" i="81"/>
  <c r="G67" i="81"/>
  <c r="F67" i="81"/>
  <c r="E67" i="81"/>
  <c r="D67" i="81"/>
  <c r="C67" i="81"/>
  <c r="Q66" i="81"/>
  <c r="P66" i="81"/>
  <c r="O66" i="81"/>
  <c r="N66" i="81"/>
  <c r="M66" i="81"/>
  <c r="Q65" i="81"/>
  <c r="P65" i="81"/>
  <c r="O65" i="81"/>
  <c r="N65" i="81"/>
  <c r="M65" i="81"/>
  <c r="Q64" i="81"/>
  <c r="P64" i="81"/>
  <c r="O64" i="81"/>
  <c r="N64" i="81"/>
  <c r="M64" i="81"/>
  <c r="Q63" i="81"/>
  <c r="P63" i="81"/>
  <c r="O63" i="81"/>
  <c r="N63" i="81"/>
  <c r="M63" i="81"/>
  <c r="Q62" i="81"/>
  <c r="P62" i="81"/>
  <c r="O62" i="81"/>
  <c r="N62" i="81"/>
  <c r="M62" i="81"/>
  <c r="Q61" i="81"/>
  <c r="P61" i="81"/>
  <c r="O61" i="81"/>
  <c r="N61" i="81"/>
  <c r="M61" i="81"/>
  <c r="L61" i="81"/>
  <c r="K61" i="81"/>
  <c r="J61" i="81"/>
  <c r="I61" i="81"/>
  <c r="H61" i="81"/>
  <c r="G61" i="81"/>
  <c r="F61" i="81"/>
  <c r="E61" i="81"/>
  <c r="D61" i="81"/>
  <c r="C61" i="81"/>
  <c r="Q60" i="81"/>
  <c r="P60" i="81"/>
  <c r="O60" i="81"/>
  <c r="N60" i="81"/>
  <c r="M60" i="81"/>
  <c r="Q59" i="81"/>
  <c r="P59" i="81"/>
  <c r="O59" i="81"/>
  <c r="N59" i="81"/>
  <c r="M59" i="81"/>
  <c r="Q58" i="81"/>
  <c r="P58" i="81"/>
  <c r="O58" i="81"/>
  <c r="N58" i="81"/>
  <c r="M58" i="81"/>
  <c r="Q57" i="81"/>
  <c r="P57" i="81"/>
  <c r="O57" i="81"/>
  <c r="N57" i="81"/>
  <c r="M57" i="81"/>
  <c r="Q56" i="81"/>
  <c r="P56" i="81"/>
  <c r="O56" i="81"/>
  <c r="N56" i="81"/>
  <c r="M56" i="81"/>
  <c r="Q55" i="81"/>
  <c r="P55" i="81"/>
  <c r="O55" i="81"/>
  <c r="N55" i="81"/>
  <c r="M55" i="81"/>
  <c r="L55" i="81"/>
  <c r="K55" i="81"/>
  <c r="J55" i="81"/>
  <c r="I55" i="81"/>
  <c r="H55" i="81"/>
  <c r="G55" i="81"/>
  <c r="F55" i="81"/>
  <c r="E55" i="81"/>
  <c r="D55" i="81"/>
  <c r="C55" i="81"/>
  <c r="Q54" i="81"/>
  <c r="P54" i="81"/>
  <c r="O54" i="81"/>
  <c r="N54" i="81"/>
  <c r="M54" i="81"/>
  <c r="Q53" i="81"/>
  <c r="P53" i="81"/>
  <c r="O53" i="81"/>
  <c r="N53" i="81"/>
  <c r="M53" i="81"/>
  <c r="Q52" i="81"/>
  <c r="P52" i="81"/>
  <c r="O52" i="81"/>
  <c r="N52" i="81"/>
  <c r="M52" i="81"/>
  <c r="Q51" i="81"/>
  <c r="P51" i="81"/>
  <c r="O51" i="81"/>
  <c r="N51" i="81"/>
  <c r="M51" i="81"/>
  <c r="Q50" i="81"/>
  <c r="P50" i="81"/>
  <c r="O50" i="81"/>
  <c r="N50" i="81"/>
  <c r="M50" i="81"/>
  <c r="Q49" i="81"/>
  <c r="P49" i="81"/>
  <c r="O49" i="81"/>
  <c r="N49" i="81"/>
  <c r="M49" i="81"/>
  <c r="L49" i="81"/>
  <c r="K49" i="81"/>
  <c r="J49" i="81"/>
  <c r="I49" i="81"/>
  <c r="H49" i="81"/>
  <c r="G49" i="81"/>
  <c r="F49" i="81"/>
  <c r="E49" i="81"/>
  <c r="D49" i="81"/>
  <c r="C49" i="81"/>
  <c r="Q48" i="81"/>
  <c r="P48" i="81"/>
  <c r="O48" i="81"/>
  <c r="N48" i="81"/>
  <c r="M48" i="81"/>
  <c r="Q47" i="81"/>
  <c r="P47" i="81"/>
  <c r="O47" i="81"/>
  <c r="N47" i="81"/>
  <c r="M47" i="81"/>
  <c r="Q46" i="81"/>
  <c r="P46" i="81"/>
  <c r="O46" i="81"/>
  <c r="N46" i="81"/>
  <c r="M46" i="81"/>
  <c r="Q45" i="81"/>
  <c r="P45" i="81"/>
  <c r="O45" i="81"/>
  <c r="N45" i="81"/>
  <c r="M45" i="81"/>
  <c r="Q44" i="81"/>
  <c r="P44" i="81"/>
  <c r="O44" i="81"/>
  <c r="N44" i="81"/>
  <c r="M44" i="81"/>
  <c r="Q43" i="81"/>
  <c r="P43" i="81"/>
  <c r="O43" i="81"/>
  <c r="N43" i="81"/>
  <c r="M43" i="81"/>
  <c r="L43" i="81"/>
  <c r="K43" i="81"/>
  <c r="J43" i="81"/>
  <c r="I43" i="81"/>
  <c r="H43" i="81"/>
  <c r="G43" i="81"/>
  <c r="F43" i="81"/>
  <c r="E43" i="81"/>
  <c r="D43" i="81"/>
  <c r="C43" i="81"/>
  <c r="Q42" i="81"/>
  <c r="P42" i="81"/>
  <c r="O42" i="81"/>
  <c r="N42" i="81"/>
  <c r="M42" i="81"/>
  <c r="Q41" i="81"/>
  <c r="P41" i="81"/>
  <c r="O41" i="81"/>
  <c r="N41" i="81"/>
  <c r="M41" i="81"/>
  <c r="Q40" i="81"/>
  <c r="P40" i="81"/>
  <c r="O40" i="81"/>
  <c r="N40" i="81"/>
  <c r="M40" i="81"/>
  <c r="Q39" i="81"/>
  <c r="P39" i="81"/>
  <c r="O39" i="81"/>
  <c r="N39" i="81"/>
  <c r="M39" i="81"/>
  <c r="Q38" i="81"/>
  <c r="P38" i="81"/>
  <c r="O38" i="81"/>
  <c r="N38" i="81"/>
  <c r="M38" i="81"/>
  <c r="Q37" i="81"/>
  <c r="P37" i="81"/>
  <c r="O37" i="81"/>
  <c r="N37" i="81"/>
  <c r="M37" i="81"/>
  <c r="L37" i="81"/>
  <c r="K37" i="81"/>
  <c r="J37" i="81"/>
  <c r="I37" i="81"/>
  <c r="H37" i="81"/>
  <c r="G37" i="81"/>
  <c r="F37" i="81"/>
  <c r="E37" i="81"/>
  <c r="D37" i="81"/>
  <c r="C37" i="81"/>
  <c r="Q36" i="81"/>
  <c r="P36" i="81"/>
  <c r="O36" i="81"/>
  <c r="N36" i="81"/>
  <c r="M36" i="81"/>
  <c r="Q35" i="81"/>
  <c r="P35" i="81"/>
  <c r="O35" i="81"/>
  <c r="N35" i="81"/>
  <c r="M35" i="81"/>
  <c r="Q34" i="81"/>
  <c r="P34" i="81"/>
  <c r="O34" i="81"/>
  <c r="N34" i="81"/>
  <c r="M34" i="81"/>
  <c r="Q33" i="81"/>
  <c r="P33" i="81"/>
  <c r="O33" i="81"/>
  <c r="N33" i="81"/>
  <c r="M33" i="81"/>
  <c r="Q32" i="81"/>
  <c r="P32" i="81"/>
  <c r="O32" i="81"/>
  <c r="N32" i="81"/>
  <c r="M32" i="81"/>
  <c r="Q31" i="81"/>
  <c r="P31" i="81"/>
  <c r="O31" i="81"/>
  <c r="N31" i="81"/>
  <c r="M31" i="81"/>
  <c r="L31" i="81"/>
  <c r="K31" i="81"/>
  <c r="J31" i="81"/>
  <c r="I31" i="81"/>
  <c r="H31" i="81"/>
  <c r="G31" i="81"/>
  <c r="F31" i="81"/>
  <c r="E31" i="81"/>
  <c r="D31" i="81"/>
  <c r="C31" i="81"/>
  <c r="Q30" i="81"/>
  <c r="P30" i="81"/>
  <c r="O30" i="81"/>
  <c r="N30" i="81"/>
  <c r="M30" i="81"/>
  <c r="Q29" i="81"/>
  <c r="P29" i="81"/>
  <c r="O29" i="81"/>
  <c r="N29" i="81"/>
  <c r="M29" i="81"/>
  <c r="Q28" i="81"/>
  <c r="P28" i="81"/>
  <c r="O28" i="81"/>
  <c r="N28" i="81"/>
  <c r="M28" i="81"/>
  <c r="Q27" i="81"/>
  <c r="P27" i="81"/>
  <c r="O27" i="81"/>
  <c r="N27" i="81"/>
  <c r="M27" i="81"/>
  <c r="Q26" i="81"/>
  <c r="P26" i="81"/>
  <c r="O26" i="81"/>
  <c r="N26" i="81"/>
  <c r="M26" i="81"/>
  <c r="Q25" i="81"/>
  <c r="P25" i="81"/>
  <c r="O25" i="81"/>
  <c r="N25" i="81"/>
  <c r="M25" i="81"/>
  <c r="L25" i="81"/>
  <c r="K25" i="81"/>
  <c r="J25" i="81"/>
  <c r="I25" i="81"/>
  <c r="H25" i="81"/>
  <c r="G25" i="81"/>
  <c r="F25" i="81"/>
  <c r="E25" i="81"/>
  <c r="D25" i="81"/>
  <c r="C25" i="81"/>
  <c r="Q24" i="81"/>
  <c r="P24" i="81"/>
  <c r="O24" i="81"/>
  <c r="N24" i="81"/>
  <c r="M24" i="81"/>
  <c r="Q23" i="81"/>
  <c r="P23" i="81"/>
  <c r="O23" i="81"/>
  <c r="N23" i="81"/>
  <c r="M23" i="81"/>
  <c r="Q22" i="81"/>
  <c r="P22" i="81"/>
  <c r="O22" i="81"/>
  <c r="N22" i="81"/>
  <c r="M22" i="81"/>
  <c r="Q21" i="81"/>
  <c r="P21" i="81"/>
  <c r="O21" i="81"/>
  <c r="N21" i="81"/>
  <c r="M21" i="81"/>
  <c r="Q20" i="81"/>
  <c r="P20" i="81"/>
  <c r="O20" i="81"/>
  <c r="N20" i="81"/>
  <c r="M20" i="81"/>
  <c r="Q19" i="81"/>
  <c r="P19" i="81"/>
  <c r="O19" i="81"/>
  <c r="N19" i="81"/>
  <c r="M19" i="81"/>
  <c r="L19" i="81"/>
  <c r="K19" i="81"/>
  <c r="J19" i="81"/>
  <c r="I19" i="81"/>
  <c r="H19" i="81"/>
  <c r="G19" i="81"/>
  <c r="F19" i="81"/>
  <c r="E19" i="81"/>
  <c r="D19" i="81"/>
  <c r="C19" i="81"/>
  <c r="Q18" i="81"/>
  <c r="P18" i="81"/>
  <c r="O18" i="81"/>
  <c r="N18" i="81"/>
  <c r="M18" i="81"/>
  <c r="Q17" i="81"/>
  <c r="P17" i="81"/>
  <c r="O17" i="81"/>
  <c r="N17" i="81"/>
  <c r="M17" i="81"/>
  <c r="Q16" i="81"/>
  <c r="P16" i="81"/>
  <c r="O16" i="81"/>
  <c r="N16" i="81"/>
  <c r="M16" i="81"/>
  <c r="Q15" i="81"/>
  <c r="P15" i="81"/>
  <c r="O15" i="81"/>
  <c r="N15" i="81"/>
  <c r="M15" i="81"/>
  <c r="Q14" i="81"/>
  <c r="P14" i="81"/>
  <c r="O14" i="81"/>
  <c r="N14" i="81"/>
  <c r="M14" i="81"/>
  <c r="Q13" i="81"/>
  <c r="P13" i="81"/>
  <c r="O13" i="81"/>
  <c r="N13" i="81"/>
  <c r="M13" i="81"/>
  <c r="L13" i="81"/>
  <c r="K13" i="81"/>
  <c r="J13" i="81"/>
  <c r="I13" i="81"/>
  <c r="H13" i="81"/>
  <c r="G13" i="81"/>
  <c r="F13" i="81"/>
  <c r="E13" i="81"/>
  <c r="D13" i="81"/>
  <c r="C13" i="81"/>
  <c r="Q12" i="81"/>
  <c r="P12" i="81"/>
  <c r="O12" i="81"/>
  <c r="N12" i="81"/>
  <c r="M12" i="81"/>
  <c r="Q11" i="81"/>
  <c r="P11" i="81"/>
  <c r="O11" i="81"/>
  <c r="N11" i="81"/>
  <c r="M11" i="81"/>
  <c r="M10" i="81"/>
  <c r="M9" i="81"/>
  <c r="M8" i="81"/>
  <c r="M7" i="81"/>
  <c r="L7" i="81"/>
  <c r="K7" i="81"/>
  <c r="J7" i="81"/>
  <c r="I7" i="81"/>
  <c r="H7" i="81"/>
  <c r="G7" i="81"/>
  <c r="F7" i="81"/>
  <c r="E7" i="81"/>
  <c r="D7" i="81"/>
  <c r="C7" i="81"/>
  <c r="Q62" i="80"/>
  <c r="O62" i="80"/>
  <c r="P62" i="80" s="1"/>
  <c r="M62" i="80"/>
  <c r="N62" i="80" s="1"/>
  <c r="Q61" i="80"/>
  <c r="O61" i="80"/>
  <c r="P61" i="80" s="1"/>
  <c r="M61" i="80"/>
  <c r="N61" i="80" s="1"/>
  <c r="Q60" i="80"/>
  <c r="O60" i="80"/>
  <c r="P60" i="80" s="1"/>
  <c r="M60" i="80"/>
  <c r="N60" i="80" s="1"/>
  <c r="Q59" i="80"/>
  <c r="O59" i="80"/>
  <c r="P59" i="80" s="1"/>
  <c r="M59" i="80"/>
  <c r="N59" i="80" s="1"/>
  <c r="Q58" i="80"/>
  <c r="O58" i="80"/>
  <c r="P58" i="80" s="1"/>
  <c r="M58" i="80"/>
  <c r="N58" i="80" s="1"/>
  <c r="Q57" i="80"/>
  <c r="O57" i="80"/>
  <c r="P57" i="80" s="1"/>
  <c r="M57" i="80"/>
  <c r="N57" i="80" s="1"/>
  <c r="Q56" i="80"/>
  <c r="O56" i="80"/>
  <c r="P56" i="80" s="1"/>
  <c r="M56" i="80"/>
  <c r="N56" i="80" s="1"/>
  <c r="Q55" i="80"/>
  <c r="O55" i="80"/>
  <c r="P55" i="80" s="1"/>
  <c r="M55" i="80"/>
  <c r="N55" i="80" s="1"/>
  <c r="Q54" i="80"/>
  <c r="O54" i="80"/>
  <c r="P54" i="80" s="1"/>
  <c r="M54" i="80"/>
  <c r="N54" i="80" s="1"/>
  <c r="Q53" i="80"/>
  <c r="O53" i="80"/>
  <c r="P53" i="80" s="1"/>
  <c r="M53" i="80"/>
  <c r="N53" i="80" s="1"/>
  <c r="Q52" i="80"/>
  <c r="O52" i="80"/>
  <c r="P52" i="80" s="1"/>
  <c r="M52" i="80"/>
  <c r="N52" i="80" s="1"/>
  <c r="Q51" i="80"/>
  <c r="O51" i="80"/>
  <c r="P51" i="80" s="1"/>
  <c r="M51" i="80"/>
  <c r="N51" i="80" s="1"/>
  <c r="Q50" i="80"/>
  <c r="O50" i="80"/>
  <c r="P50" i="80" s="1"/>
  <c r="M50" i="80"/>
  <c r="N50" i="80" s="1"/>
  <c r="Q49" i="80"/>
  <c r="O49" i="80"/>
  <c r="P49" i="80" s="1"/>
  <c r="M49" i="80"/>
  <c r="N49" i="80" s="1"/>
  <c r="Q48" i="80"/>
  <c r="O48" i="80"/>
  <c r="P48" i="80" s="1"/>
  <c r="M48" i="80"/>
  <c r="N48" i="80" s="1"/>
  <c r="Q47" i="80"/>
  <c r="O47" i="80"/>
  <c r="P47" i="80" s="1"/>
  <c r="M47" i="80"/>
  <c r="N47" i="80" s="1"/>
  <c r="Q46" i="80"/>
  <c r="O46" i="80"/>
  <c r="P46" i="80" s="1"/>
  <c r="M46" i="80"/>
  <c r="N46" i="80" s="1"/>
  <c r="Q45" i="80"/>
  <c r="O45" i="80"/>
  <c r="P45" i="80" s="1"/>
  <c r="M45" i="80"/>
  <c r="N45" i="80" s="1"/>
  <c r="Q44" i="80"/>
  <c r="O44" i="80"/>
  <c r="P44" i="80" s="1"/>
  <c r="M44" i="80"/>
  <c r="N44" i="80" s="1"/>
  <c r="Q43" i="80"/>
  <c r="O43" i="80"/>
  <c r="P43" i="80" s="1"/>
  <c r="M43" i="80"/>
  <c r="N43" i="80" s="1"/>
  <c r="Q42" i="80"/>
  <c r="O42" i="80"/>
  <c r="P42" i="80" s="1"/>
  <c r="M42" i="80"/>
  <c r="N42" i="80" s="1"/>
  <c r="Q41" i="80"/>
  <c r="O41" i="80"/>
  <c r="P41" i="80" s="1"/>
  <c r="M41" i="80"/>
  <c r="N41" i="80" s="1"/>
  <c r="Q40" i="80"/>
  <c r="O40" i="80"/>
  <c r="P40" i="80" s="1"/>
  <c r="M40" i="80"/>
  <c r="N40" i="80" s="1"/>
  <c r="Q39" i="80"/>
  <c r="O39" i="80"/>
  <c r="P39" i="80" s="1"/>
  <c r="M39" i="80"/>
  <c r="N39" i="80" s="1"/>
  <c r="Q38" i="80"/>
  <c r="O38" i="80"/>
  <c r="P38" i="80" s="1"/>
  <c r="M38" i="80"/>
  <c r="N38" i="80" s="1"/>
  <c r="Q34" i="80"/>
  <c r="O34" i="80"/>
  <c r="P34" i="80" s="1"/>
  <c r="M34" i="80"/>
  <c r="N34" i="80" s="1"/>
  <c r="Q33" i="80"/>
  <c r="O33" i="80"/>
  <c r="P33" i="80" s="1"/>
  <c r="M33" i="80"/>
  <c r="N33" i="80" s="1"/>
  <c r="Q32" i="80"/>
  <c r="O32" i="80"/>
  <c r="P32" i="80" s="1"/>
  <c r="M32" i="80"/>
  <c r="N32" i="80" s="1"/>
  <c r="Q31" i="80"/>
  <c r="O31" i="80"/>
  <c r="P31" i="80" s="1"/>
  <c r="M31" i="80"/>
  <c r="N31" i="80" s="1"/>
  <c r="Q30" i="80"/>
  <c r="O30" i="80"/>
  <c r="P30" i="80" s="1"/>
  <c r="M30" i="80"/>
  <c r="N30" i="80" s="1"/>
  <c r="Q29" i="80"/>
  <c r="O29" i="80"/>
  <c r="P29" i="80" s="1"/>
  <c r="M29" i="80"/>
  <c r="N29" i="80" s="1"/>
  <c r="Q28" i="80"/>
  <c r="O28" i="80"/>
  <c r="P28" i="80" s="1"/>
  <c r="M28" i="80"/>
  <c r="N28" i="80" s="1"/>
  <c r="Q27" i="80"/>
  <c r="O27" i="80"/>
  <c r="P27" i="80" s="1"/>
  <c r="M27" i="80"/>
  <c r="N27" i="80" s="1"/>
  <c r="Q26" i="80"/>
  <c r="O26" i="80"/>
  <c r="P26" i="80" s="1"/>
  <c r="M26" i="80"/>
  <c r="N26" i="80" s="1"/>
  <c r="Q25" i="80"/>
  <c r="O25" i="80"/>
  <c r="P25" i="80" s="1"/>
  <c r="M25" i="80"/>
  <c r="N25" i="80" s="1"/>
  <c r="Q24" i="80"/>
  <c r="O24" i="80"/>
  <c r="P24" i="80" s="1"/>
  <c r="M24" i="80"/>
  <c r="N24" i="80" s="1"/>
  <c r="Q23" i="80"/>
  <c r="O23" i="80"/>
  <c r="P23" i="80" s="1"/>
  <c r="M23" i="80"/>
  <c r="N23" i="80" s="1"/>
  <c r="Q22" i="80"/>
  <c r="O22" i="80"/>
  <c r="P22" i="80" s="1"/>
  <c r="M22" i="80"/>
  <c r="N22" i="80" s="1"/>
  <c r="Q21" i="80"/>
  <c r="O21" i="80"/>
  <c r="P21" i="80" s="1"/>
  <c r="M21" i="80"/>
  <c r="N21" i="80" s="1"/>
  <c r="Q20" i="80"/>
  <c r="O20" i="80"/>
  <c r="P20" i="80" s="1"/>
  <c r="M20" i="80"/>
  <c r="N20" i="80" s="1"/>
  <c r="Q19" i="80"/>
  <c r="O19" i="80"/>
  <c r="P19" i="80" s="1"/>
  <c r="M19" i="80"/>
  <c r="N19" i="80" s="1"/>
  <c r="Q18" i="80"/>
  <c r="O18" i="80"/>
  <c r="P18" i="80" s="1"/>
  <c r="M18" i="80"/>
  <c r="N18" i="80" s="1"/>
  <c r="Q17" i="80"/>
  <c r="O17" i="80"/>
  <c r="P17" i="80" s="1"/>
  <c r="M17" i="80"/>
  <c r="N17" i="80" s="1"/>
  <c r="Q16" i="80"/>
  <c r="O16" i="80"/>
  <c r="P16" i="80" s="1"/>
  <c r="M16" i="80"/>
  <c r="N16" i="80" s="1"/>
  <c r="Q15" i="80"/>
  <c r="O15" i="80"/>
  <c r="P15" i="80" s="1"/>
  <c r="M15" i="80"/>
  <c r="N15" i="80" s="1"/>
  <c r="Q14" i="80"/>
  <c r="O14" i="80"/>
  <c r="P14" i="80" s="1"/>
  <c r="M14" i="80"/>
  <c r="N14" i="80" s="1"/>
  <c r="Q13" i="80"/>
  <c r="O13" i="80"/>
  <c r="P13" i="80" s="1"/>
  <c r="M13" i="80"/>
  <c r="N13" i="80" s="1"/>
  <c r="Q12" i="80"/>
  <c r="O12" i="80"/>
  <c r="P12" i="80" s="1"/>
  <c r="M12" i="80"/>
  <c r="N12" i="80" s="1"/>
  <c r="Q11" i="80"/>
  <c r="O11" i="80"/>
  <c r="P11" i="80" s="1"/>
  <c r="M11" i="80"/>
  <c r="N11" i="80" s="1"/>
  <c r="Q10" i="80"/>
  <c r="O10" i="80"/>
  <c r="P10" i="80" s="1"/>
  <c r="M10" i="80"/>
  <c r="N10" i="80" s="1"/>
  <c r="Q9" i="80"/>
  <c r="O9" i="80"/>
  <c r="P9" i="80" s="1"/>
  <c r="M9" i="80"/>
  <c r="N9" i="80" s="1"/>
  <c r="Q8" i="80"/>
  <c r="O8" i="80"/>
  <c r="P8" i="80" s="1"/>
  <c r="M8" i="80"/>
  <c r="N8" i="80" s="1"/>
  <c r="K8" i="80"/>
  <c r="K38" i="80" s="1"/>
  <c r="S36" i="80" s="1"/>
  <c r="AK249" i="79"/>
  <c r="AL249" i="79" s="1"/>
  <c r="AI249" i="79"/>
  <c r="AH249" i="79"/>
  <c r="AA249" i="79"/>
  <c r="Y249" i="79"/>
  <c r="W249" i="79"/>
  <c r="X249" i="79" s="1"/>
  <c r="AB249" i="79" s="1"/>
  <c r="AC249" i="79" s="1"/>
  <c r="V249" i="79"/>
  <c r="T249" i="79"/>
  <c r="R249" i="79"/>
  <c r="P249" i="79"/>
  <c r="N249" i="79"/>
  <c r="L249" i="79"/>
  <c r="J249" i="79"/>
  <c r="B249" i="79"/>
  <c r="AK248" i="79"/>
  <c r="AL248" i="79" s="1"/>
  <c r="AH248" i="79"/>
  <c r="AI248" i="79" s="1"/>
  <c r="AM248" i="79" s="1"/>
  <c r="AN248" i="79" s="1"/>
  <c r="AA248" i="79"/>
  <c r="Y248" i="79"/>
  <c r="X248" i="79"/>
  <c r="W248" i="79"/>
  <c r="V248" i="79"/>
  <c r="T248" i="79"/>
  <c r="R248" i="79"/>
  <c r="P248" i="79"/>
  <c r="N248" i="79"/>
  <c r="L248" i="79"/>
  <c r="J248" i="79"/>
  <c r="B248" i="79"/>
  <c r="AK247" i="79"/>
  <c r="AL247" i="79" s="1"/>
  <c r="AH247" i="79"/>
  <c r="AI247" i="79" s="1"/>
  <c r="AA247" i="79"/>
  <c r="Y247" i="79"/>
  <c r="AD247" i="79" s="1"/>
  <c r="AE247" i="79" s="1"/>
  <c r="AF247" i="79" s="1"/>
  <c r="W247" i="79"/>
  <c r="X247" i="79" s="1"/>
  <c r="AB247" i="79" s="1"/>
  <c r="AC247" i="79" s="1"/>
  <c r="V247" i="79"/>
  <c r="T247" i="79"/>
  <c r="R247" i="79"/>
  <c r="P247" i="79"/>
  <c r="N247" i="79"/>
  <c r="L247" i="79"/>
  <c r="J247" i="79"/>
  <c r="B247" i="79"/>
  <c r="AK246" i="79"/>
  <c r="AL246" i="79" s="1"/>
  <c r="AH246" i="79"/>
  <c r="AI246" i="79" s="1"/>
  <c r="AA246" i="79"/>
  <c r="Y246" i="79"/>
  <c r="W246" i="79"/>
  <c r="X246" i="79" s="1"/>
  <c r="V246" i="79"/>
  <c r="T246" i="79"/>
  <c r="R246" i="79"/>
  <c r="P246" i="79"/>
  <c r="N246" i="79"/>
  <c r="L246" i="79"/>
  <c r="J246" i="79"/>
  <c r="B246" i="79"/>
  <c r="AK245" i="79"/>
  <c r="AL245" i="79" s="1"/>
  <c r="AH245" i="79"/>
  <c r="AI245" i="79" s="1"/>
  <c r="AA245" i="79"/>
  <c r="Y245" i="79"/>
  <c r="W245" i="79"/>
  <c r="V245" i="79"/>
  <c r="T245" i="79"/>
  <c r="R245" i="79"/>
  <c r="P245" i="79"/>
  <c r="N245" i="79"/>
  <c r="L245" i="79"/>
  <c r="J245" i="79"/>
  <c r="B245" i="79"/>
  <c r="AK244" i="79"/>
  <c r="AL244" i="79" s="1"/>
  <c r="AH244" i="79"/>
  <c r="AI244" i="79" s="1"/>
  <c r="AA244" i="79"/>
  <c r="Y244" i="79"/>
  <c r="W244" i="79"/>
  <c r="X244" i="79" s="1"/>
  <c r="V244" i="79"/>
  <c r="T244" i="79"/>
  <c r="R244" i="79"/>
  <c r="P244" i="79"/>
  <c r="N244" i="79"/>
  <c r="L244" i="79"/>
  <c r="J244" i="79"/>
  <c r="B244" i="79"/>
  <c r="AK243" i="79"/>
  <c r="AL243" i="79" s="1"/>
  <c r="AH243" i="79"/>
  <c r="AI243" i="79" s="1"/>
  <c r="AA243" i="79"/>
  <c r="Y243" i="79"/>
  <c r="W243" i="79"/>
  <c r="X243" i="79" s="1"/>
  <c r="V243" i="79"/>
  <c r="T243" i="79"/>
  <c r="R243" i="79"/>
  <c r="P243" i="79"/>
  <c r="N243" i="79"/>
  <c r="L243" i="79"/>
  <c r="J243" i="79"/>
  <c r="B243" i="79"/>
  <c r="AK242" i="79"/>
  <c r="AL242" i="79" s="1"/>
  <c r="AH242" i="79"/>
  <c r="AI242" i="79" s="1"/>
  <c r="AA242" i="79"/>
  <c r="Y242" i="79"/>
  <c r="W242" i="79"/>
  <c r="X242" i="79" s="1"/>
  <c r="AB242" i="79" s="1"/>
  <c r="AC242" i="79" s="1"/>
  <c r="V242" i="79"/>
  <c r="T242" i="79"/>
  <c r="R242" i="79"/>
  <c r="P242" i="79"/>
  <c r="N242" i="79"/>
  <c r="L242" i="79"/>
  <c r="J242" i="79"/>
  <c r="B242" i="79"/>
  <c r="AK241" i="79"/>
  <c r="AL241" i="79" s="1"/>
  <c r="AI241" i="79"/>
  <c r="AH241" i="79"/>
  <c r="AA241" i="79"/>
  <c r="Y241" i="79"/>
  <c r="W241" i="79"/>
  <c r="X241" i="79" s="1"/>
  <c r="AB241" i="79" s="1"/>
  <c r="AC241" i="79" s="1"/>
  <c r="V241" i="79"/>
  <c r="T241" i="79"/>
  <c r="R241" i="79"/>
  <c r="P241" i="79"/>
  <c r="N241" i="79"/>
  <c r="L241" i="79"/>
  <c r="J241" i="79"/>
  <c r="B241" i="79"/>
  <c r="AK240" i="79"/>
  <c r="AL240" i="79" s="1"/>
  <c r="AH240" i="79"/>
  <c r="AI240" i="79" s="1"/>
  <c r="AA240" i="79"/>
  <c r="Y240" i="79"/>
  <c r="W240" i="79"/>
  <c r="X240" i="79" s="1"/>
  <c r="V240" i="79"/>
  <c r="T240" i="79"/>
  <c r="R240" i="79"/>
  <c r="P240" i="79"/>
  <c r="N240" i="79"/>
  <c r="L240" i="79"/>
  <c r="J240" i="79"/>
  <c r="B240" i="79"/>
  <c r="AK239" i="79"/>
  <c r="AL239" i="79" s="1"/>
  <c r="AH239" i="79"/>
  <c r="AI239" i="79" s="1"/>
  <c r="AA239" i="79"/>
  <c r="Y239" i="79"/>
  <c r="W239" i="79"/>
  <c r="V239" i="79"/>
  <c r="T239" i="79"/>
  <c r="R239" i="79"/>
  <c r="P239" i="79"/>
  <c r="N239" i="79"/>
  <c r="L239" i="79"/>
  <c r="J239" i="79"/>
  <c r="B239" i="79"/>
  <c r="AK238" i="79"/>
  <c r="AL238" i="79" s="1"/>
  <c r="AH238" i="79"/>
  <c r="AI238" i="79" s="1"/>
  <c r="AA238" i="79"/>
  <c r="Y238" i="79"/>
  <c r="W238" i="79"/>
  <c r="X238" i="79" s="1"/>
  <c r="V238" i="79"/>
  <c r="T238" i="79"/>
  <c r="R238" i="79"/>
  <c r="P238" i="79"/>
  <c r="N238" i="79"/>
  <c r="L238" i="79"/>
  <c r="J238" i="79"/>
  <c r="B238" i="79"/>
  <c r="AK237" i="79"/>
  <c r="AL237" i="79" s="1"/>
  <c r="AH237" i="79"/>
  <c r="AI237" i="79" s="1"/>
  <c r="AA237" i="79"/>
  <c r="Y237" i="79"/>
  <c r="W237" i="79"/>
  <c r="X237" i="79" s="1"/>
  <c r="V237" i="79"/>
  <c r="T237" i="79"/>
  <c r="R237" i="79"/>
  <c r="P237" i="79"/>
  <c r="N237" i="79"/>
  <c r="L237" i="79"/>
  <c r="J237" i="79"/>
  <c r="B237" i="79"/>
  <c r="AK236" i="79"/>
  <c r="AL236" i="79" s="1"/>
  <c r="AH236" i="79"/>
  <c r="AI236" i="79" s="1"/>
  <c r="AA236" i="79"/>
  <c r="Y236" i="79"/>
  <c r="W236" i="79"/>
  <c r="X236" i="79" s="1"/>
  <c r="V236" i="79"/>
  <c r="T236" i="79"/>
  <c r="R236" i="79"/>
  <c r="P236" i="79"/>
  <c r="N236" i="79"/>
  <c r="L236" i="79"/>
  <c r="J236" i="79"/>
  <c r="B236" i="79"/>
  <c r="AK235" i="79"/>
  <c r="AL235" i="79" s="1"/>
  <c r="AH235" i="79"/>
  <c r="AI235" i="79" s="1"/>
  <c r="AA235" i="79"/>
  <c r="Y235" i="79"/>
  <c r="W235" i="79"/>
  <c r="X235" i="79" s="1"/>
  <c r="AB235" i="79" s="1"/>
  <c r="AC235" i="79" s="1"/>
  <c r="V235" i="79"/>
  <c r="T235" i="79"/>
  <c r="R235" i="79"/>
  <c r="P235" i="79"/>
  <c r="N235" i="79"/>
  <c r="L235" i="79"/>
  <c r="J235" i="79"/>
  <c r="B235" i="79"/>
  <c r="AK234" i="79"/>
  <c r="AL234" i="79" s="1"/>
  <c r="AH234" i="79"/>
  <c r="AI234" i="79" s="1"/>
  <c r="AA234" i="79"/>
  <c r="Y234" i="79"/>
  <c r="W234" i="79"/>
  <c r="X234" i="79" s="1"/>
  <c r="V234" i="79"/>
  <c r="T234" i="79"/>
  <c r="R234" i="79"/>
  <c r="P234" i="79"/>
  <c r="N234" i="79"/>
  <c r="L234" i="79"/>
  <c r="J234" i="79"/>
  <c r="B234" i="79"/>
  <c r="AK233" i="79"/>
  <c r="AL233" i="79" s="1"/>
  <c r="AH233" i="79"/>
  <c r="AI233" i="79" s="1"/>
  <c r="AA233" i="79"/>
  <c r="Y233" i="79"/>
  <c r="W233" i="79"/>
  <c r="X233" i="79" s="1"/>
  <c r="V233" i="79"/>
  <c r="T233" i="79"/>
  <c r="R233" i="79"/>
  <c r="P233" i="79"/>
  <c r="N233" i="79"/>
  <c r="L233" i="79"/>
  <c r="J233" i="79"/>
  <c r="B233" i="79"/>
  <c r="AK232" i="79"/>
  <c r="AL232" i="79" s="1"/>
  <c r="AH232" i="79"/>
  <c r="AI232" i="79" s="1"/>
  <c r="AA232" i="79"/>
  <c r="Y232" i="79"/>
  <c r="W232" i="79"/>
  <c r="X232" i="79" s="1"/>
  <c r="AB232" i="79" s="1"/>
  <c r="AC232" i="79" s="1"/>
  <c r="V232" i="79"/>
  <c r="T232" i="79"/>
  <c r="R232" i="79"/>
  <c r="P232" i="79"/>
  <c r="N232" i="79"/>
  <c r="L232" i="79"/>
  <c r="J232" i="79"/>
  <c r="B232" i="79"/>
  <c r="AK231" i="79"/>
  <c r="AL231" i="79" s="1"/>
  <c r="AH231" i="79"/>
  <c r="AI231" i="79" s="1"/>
  <c r="AA231" i="79"/>
  <c r="Y231" i="79"/>
  <c r="W231" i="79"/>
  <c r="X231" i="79" s="1"/>
  <c r="V231" i="79"/>
  <c r="T231" i="79"/>
  <c r="R231" i="79"/>
  <c r="P231" i="79"/>
  <c r="N231" i="79"/>
  <c r="L231" i="79"/>
  <c r="J231" i="79"/>
  <c r="B231" i="79"/>
  <c r="AK230" i="79"/>
  <c r="AL230" i="79" s="1"/>
  <c r="AH230" i="79"/>
  <c r="AI230" i="79" s="1"/>
  <c r="AA230" i="79"/>
  <c r="Y230" i="79"/>
  <c r="W230" i="79"/>
  <c r="X230" i="79" s="1"/>
  <c r="V230" i="79"/>
  <c r="T230" i="79"/>
  <c r="R230" i="79"/>
  <c r="P230" i="79"/>
  <c r="N230" i="79"/>
  <c r="L230" i="79"/>
  <c r="J230" i="79"/>
  <c r="B230" i="79"/>
  <c r="AK229" i="79"/>
  <c r="AL229" i="79" s="1"/>
  <c r="AH229" i="79"/>
  <c r="AI229" i="79" s="1"/>
  <c r="AA229" i="79"/>
  <c r="Y229" i="79"/>
  <c r="AD229" i="79" s="1"/>
  <c r="AE229" i="79" s="1"/>
  <c r="AF229" i="79" s="1"/>
  <c r="X229" i="79"/>
  <c r="W229" i="79"/>
  <c r="V229" i="79"/>
  <c r="T229" i="79"/>
  <c r="R229" i="79"/>
  <c r="P229" i="79"/>
  <c r="N229" i="79"/>
  <c r="L229" i="79"/>
  <c r="J229" i="79"/>
  <c r="B229" i="79"/>
  <c r="AK228" i="79"/>
  <c r="AL228" i="79" s="1"/>
  <c r="AH228" i="79"/>
  <c r="AI228" i="79" s="1"/>
  <c r="AA228" i="79"/>
  <c r="Y228" i="79"/>
  <c r="W228" i="79"/>
  <c r="X228" i="79" s="1"/>
  <c r="V228" i="79"/>
  <c r="T228" i="79"/>
  <c r="R228" i="79"/>
  <c r="P228" i="79"/>
  <c r="N228" i="79"/>
  <c r="L228" i="79"/>
  <c r="J228" i="79"/>
  <c r="B228" i="79"/>
  <c r="AK227" i="79"/>
  <c r="AL227" i="79" s="1"/>
  <c r="AH227" i="79"/>
  <c r="AI227" i="79" s="1"/>
  <c r="AA227" i="79"/>
  <c r="Y227" i="79"/>
  <c r="W227" i="79"/>
  <c r="X227" i="79" s="1"/>
  <c r="V227" i="79"/>
  <c r="T227" i="79"/>
  <c r="R227" i="79"/>
  <c r="P227" i="79"/>
  <c r="N227" i="79"/>
  <c r="L227" i="79"/>
  <c r="J227" i="79"/>
  <c r="B227" i="79"/>
  <c r="AK226" i="79"/>
  <c r="AL226" i="79" s="1"/>
  <c r="AH226" i="79"/>
  <c r="AI226" i="79" s="1"/>
  <c r="AA226" i="79"/>
  <c r="Y226" i="79"/>
  <c r="W226" i="79"/>
  <c r="V226" i="79"/>
  <c r="T226" i="79"/>
  <c r="R226" i="79"/>
  <c r="P226" i="79"/>
  <c r="N226" i="79"/>
  <c r="L226" i="79"/>
  <c r="J226" i="79"/>
  <c r="B226" i="79"/>
  <c r="AK225" i="79"/>
  <c r="AL225" i="79" s="1"/>
  <c r="AH225" i="79"/>
  <c r="AI225" i="79" s="1"/>
  <c r="AA225" i="79"/>
  <c r="Y225" i="79"/>
  <c r="W225" i="79"/>
  <c r="X225" i="79" s="1"/>
  <c r="AB225" i="79" s="1"/>
  <c r="AC225" i="79" s="1"/>
  <c r="V225" i="79"/>
  <c r="T225" i="79"/>
  <c r="R225" i="79"/>
  <c r="P225" i="79"/>
  <c r="N225" i="79"/>
  <c r="L225" i="79"/>
  <c r="J225" i="79"/>
  <c r="B225" i="79"/>
  <c r="AK224" i="79"/>
  <c r="AL224" i="79" s="1"/>
  <c r="AH224" i="79"/>
  <c r="AI224" i="79" s="1"/>
  <c r="AA224" i="79"/>
  <c r="Y224" i="79"/>
  <c r="W224" i="79"/>
  <c r="X224" i="79" s="1"/>
  <c r="AB224" i="79" s="1"/>
  <c r="AC224" i="79" s="1"/>
  <c r="V224" i="79"/>
  <c r="T224" i="79"/>
  <c r="R224" i="79"/>
  <c r="P224" i="79"/>
  <c r="N224" i="79"/>
  <c r="L224" i="79"/>
  <c r="J224" i="79"/>
  <c r="B224" i="79"/>
  <c r="AK223" i="79"/>
  <c r="AL223" i="79" s="1"/>
  <c r="AH223" i="79"/>
  <c r="AI223" i="79" s="1"/>
  <c r="AA223" i="79"/>
  <c r="Y223" i="79"/>
  <c r="W223" i="79"/>
  <c r="V223" i="79"/>
  <c r="T223" i="79"/>
  <c r="R223" i="79"/>
  <c r="P223" i="79"/>
  <c r="N223" i="79"/>
  <c r="L223" i="79"/>
  <c r="J223" i="79"/>
  <c r="B223" i="79"/>
  <c r="AK222" i="79"/>
  <c r="AL222" i="79" s="1"/>
  <c r="AH222" i="79"/>
  <c r="AI222" i="79" s="1"/>
  <c r="AA222" i="79"/>
  <c r="Y222" i="79"/>
  <c r="W222" i="79"/>
  <c r="X222" i="79" s="1"/>
  <c r="AB222" i="79" s="1"/>
  <c r="AC222" i="79" s="1"/>
  <c r="V222" i="79"/>
  <c r="T222" i="79"/>
  <c r="R222" i="79"/>
  <c r="P222" i="79"/>
  <c r="N222" i="79"/>
  <c r="L222" i="79"/>
  <c r="J222" i="79"/>
  <c r="B222" i="79"/>
  <c r="AK221" i="79"/>
  <c r="AL221" i="79" s="1"/>
  <c r="AH221" i="79"/>
  <c r="AI221" i="79" s="1"/>
  <c r="AA221" i="79"/>
  <c r="Y221" i="79"/>
  <c r="W221" i="79"/>
  <c r="X221" i="79" s="1"/>
  <c r="V221" i="79"/>
  <c r="T221" i="79"/>
  <c r="R221" i="79"/>
  <c r="P221" i="79"/>
  <c r="N221" i="79"/>
  <c r="L221" i="79"/>
  <c r="J221" i="79"/>
  <c r="B221" i="79"/>
  <c r="AK220" i="79"/>
  <c r="AL220" i="79" s="1"/>
  <c r="AH220" i="79"/>
  <c r="AI220" i="79" s="1"/>
  <c r="AA220" i="79"/>
  <c r="Y220" i="79"/>
  <c r="W220" i="79"/>
  <c r="V220" i="79"/>
  <c r="T220" i="79"/>
  <c r="R220" i="79"/>
  <c r="P220" i="79"/>
  <c r="N220" i="79"/>
  <c r="L220" i="79"/>
  <c r="J220" i="79"/>
  <c r="B220" i="79"/>
  <c r="AK219" i="79"/>
  <c r="AL219" i="79" s="1"/>
  <c r="AH219" i="79"/>
  <c r="AI219" i="79" s="1"/>
  <c r="AA219" i="79"/>
  <c r="Y219" i="79"/>
  <c r="W219" i="79"/>
  <c r="X219" i="79" s="1"/>
  <c r="V219" i="79"/>
  <c r="T219" i="79"/>
  <c r="R219" i="79"/>
  <c r="P219" i="79"/>
  <c r="N219" i="79"/>
  <c r="L219" i="79"/>
  <c r="J219" i="79"/>
  <c r="B219" i="79"/>
  <c r="AK218" i="79"/>
  <c r="AL218" i="79" s="1"/>
  <c r="AH218" i="79"/>
  <c r="AI218" i="79" s="1"/>
  <c r="AA218" i="79"/>
  <c r="Y218" i="79"/>
  <c r="W218" i="79"/>
  <c r="X218" i="79" s="1"/>
  <c r="V218" i="79"/>
  <c r="T218" i="79"/>
  <c r="R218" i="79"/>
  <c r="P218" i="79"/>
  <c r="N218" i="79"/>
  <c r="L218" i="79"/>
  <c r="J218" i="79"/>
  <c r="B218" i="79"/>
  <c r="AK217" i="79"/>
  <c r="AL217" i="79" s="1"/>
  <c r="AH217" i="79"/>
  <c r="AI217" i="79" s="1"/>
  <c r="AA217" i="79"/>
  <c r="Y217" i="79"/>
  <c r="W217" i="79"/>
  <c r="V217" i="79"/>
  <c r="T217" i="79"/>
  <c r="R217" i="79"/>
  <c r="P217" i="79"/>
  <c r="N217" i="79"/>
  <c r="L217" i="79"/>
  <c r="J217" i="79"/>
  <c r="B217" i="79"/>
  <c r="AK216" i="79"/>
  <c r="AL216" i="79" s="1"/>
  <c r="AH216" i="79"/>
  <c r="AI216" i="79" s="1"/>
  <c r="AA216" i="79"/>
  <c r="Y216" i="79"/>
  <c r="W216" i="79"/>
  <c r="X216" i="79" s="1"/>
  <c r="AB216" i="79" s="1"/>
  <c r="AC216" i="79" s="1"/>
  <c r="V216" i="79"/>
  <c r="T216" i="79"/>
  <c r="R216" i="79"/>
  <c r="P216" i="79"/>
  <c r="N216" i="79"/>
  <c r="L216" i="79"/>
  <c r="J216" i="79"/>
  <c r="B216" i="79"/>
  <c r="AK215" i="79"/>
  <c r="AL215" i="79" s="1"/>
  <c r="AH215" i="79"/>
  <c r="AI215" i="79" s="1"/>
  <c r="AA215" i="79"/>
  <c r="Y215" i="79"/>
  <c r="W215" i="79"/>
  <c r="X215" i="79" s="1"/>
  <c r="V215" i="79"/>
  <c r="T215" i="79"/>
  <c r="R215" i="79"/>
  <c r="P215" i="79"/>
  <c r="N215" i="79"/>
  <c r="L215" i="79"/>
  <c r="J215" i="79"/>
  <c r="B215" i="79"/>
  <c r="AK214" i="79"/>
  <c r="AL214" i="79" s="1"/>
  <c r="AH214" i="79"/>
  <c r="AI214" i="79" s="1"/>
  <c r="AM214" i="79" s="1"/>
  <c r="AN214" i="79" s="1"/>
  <c r="AA214" i="79"/>
  <c r="Y214" i="79"/>
  <c r="W214" i="79"/>
  <c r="V214" i="79"/>
  <c r="T214" i="79"/>
  <c r="R214" i="79"/>
  <c r="P214" i="79"/>
  <c r="N214" i="79"/>
  <c r="L214" i="79"/>
  <c r="J214" i="79"/>
  <c r="B214" i="79"/>
  <c r="AK213" i="79"/>
  <c r="AL213" i="79" s="1"/>
  <c r="AH213" i="79"/>
  <c r="AI213" i="79" s="1"/>
  <c r="AA213" i="79"/>
  <c r="Y213" i="79"/>
  <c r="W213" i="79"/>
  <c r="X213" i="79" s="1"/>
  <c r="AB213" i="79" s="1"/>
  <c r="AC213" i="79" s="1"/>
  <c r="V213" i="79"/>
  <c r="T213" i="79"/>
  <c r="R213" i="79"/>
  <c r="P213" i="79"/>
  <c r="N213" i="79"/>
  <c r="L213" i="79"/>
  <c r="J213" i="79"/>
  <c r="B213" i="79"/>
  <c r="AK212" i="79"/>
  <c r="AL212" i="79" s="1"/>
  <c r="AH212" i="79"/>
  <c r="AI212" i="79" s="1"/>
  <c r="AA212" i="79"/>
  <c r="Y212" i="79"/>
  <c r="W212" i="79"/>
  <c r="X212" i="79" s="1"/>
  <c r="AB212" i="79" s="1"/>
  <c r="AC212" i="79" s="1"/>
  <c r="V212" i="79"/>
  <c r="T212" i="79"/>
  <c r="R212" i="79"/>
  <c r="P212" i="79"/>
  <c r="N212" i="79"/>
  <c r="L212" i="79"/>
  <c r="J212" i="79"/>
  <c r="B212" i="79"/>
  <c r="AK211" i="79"/>
  <c r="AL211" i="79" s="1"/>
  <c r="AH211" i="79"/>
  <c r="AI211" i="79" s="1"/>
  <c r="AA211" i="79"/>
  <c r="Y211" i="79"/>
  <c r="W211" i="79"/>
  <c r="V211" i="79"/>
  <c r="T211" i="79"/>
  <c r="R211" i="79"/>
  <c r="P211" i="79"/>
  <c r="N211" i="79"/>
  <c r="L211" i="79"/>
  <c r="J211" i="79"/>
  <c r="B211" i="79"/>
  <c r="AK210" i="79"/>
  <c r="AL210" i="79" s="1"/>
  <c r="AI210" i="79"/>
  <c r="AH210" i="79"/>
  <c r="AA210" i="79"/>
  <c r="Y210" i="79"/>
  <c r="W210" i="79"/>
  <c r="X210" i="79" s="1"/>
  <c r="V210" i="79"/>
  <c r="T210" i="79"/>
  <c r="R210" i="79"/>
  <c r="P210" i="79"/>
  <c r="N210" i="79"/>
  <c r="L210" i="79"/>
  <c r="J210" i="79"/>
  <c r="B210" i="79"/>
  <c r="AK209" i="79"/>
  <c r="AL209" i="79" s="1"/>
  <c r="AI209" i="79"/>
  <c r="AM209" i="79" s="1"/>
  <c r="AN209" i="79" s="1"/>
  <c r="AH209" i="79"/>
  <c r="AA209" i="79"/>
  <c r="Y209" i="79"/>
  <c r="W209" i="79"/>
  <c r="X209" i="79" s="1"/>
  <c r="V209" i="79"/>
  <c r="T209" i="79"/>
  <c r="R209" i="79"/>
  <c r="P209" i="79"/>
  <c r="N209" i="79"/>
  <c r="L209" i="79"/>
  <c r="J209" i="79"/>
  <c r="B209" i="79"/>
  <c r="AK208" i="79"/>
  <c r="AL208" i="79" s="1"/>
  <c r="AH208" i="79"/>
  <c r="AI208" i="79" s="1"/>
  <c r="AA208" i="79"/>
  <c r="Y208" i="79"/>
  <c r="W208" i="79"/>
  <c r="V208" i="79"/>
  <c r="T208" i="79"/>
  <c r="R208" i="79"/>
  <c r="P208" i="79"/>
  <c r="N208" i="79"/>
  <c r="L208" i="79"/>
  <c r="J208" i="79"/>
  <c r="B208" i="79"/>
  <c r="AK207" i="79"/>
  <c r="AL207" i="79" s="1"/>
  <c r="AH207" i="79"/>
  <c r="AI207" i="79" s="1"/>
  <c r="AA207" i="79"/>
  <c r="Y207" i="79"/>
  <c r="W207" i="79"/>
  <c r="X207" i="79" s="1"/>
  <c r="V207" i="79"/>
  <c r="T207" i="79"/>
  <c r="R207" i="79"/>
  <c r="P207" i="79"/>
  <c r="N207" i="79"/>
  <c r="L207" i="79"/>
  <c r="J207" i="79"/>
  <c r="B207" i="79"/>
  <c r="AK206" i="79"/>
  <c r="AL206" i="79" s="1"/>
  <c r="AH206" i="79"/>
  <c r="AI206" i="79" s="1"/>
  <c r="AA206" i="79"/>
  <c r="Y206" i="79"/>
  <c r="W206" i="79"/>
  <c r="X206" i="79" s="1"/>
  <c r="V206" i="79"/>
  <c r="T206" i="79"/>
  <c r="R206" i="79"/>
  <c r="P206" i="79"/>
  <c r="N206" i="79"/>
  <c r="L206" i="79"/>
  <c r="J206" i="79"/>
  <c r="B206" i="79"/>
  <c r="AK205" i="79"/>
  <c r="AL205" i="79" s="1"/>
  <c r="AH205" i="79"/>
  <c r="AI205" i="79" s="1"/>
  <c r="AM205" i="79" s="1"/>
  <c r="AN205" i="79" s="1"/>
  <c r="AA205" i="79"/>
  <c r="Y205" i="79"/>
  <c r="W205" i="79"/>
  <c r="V205" i="79"/>
  <c r="T205" i="79"/>
  <c r="R205" i="79"/>
  <c r="P205" i="79"/>
  <c r="N205" i="79"/>
  <c r="L205" i="79"/>
  <c r="J205" i="79"/>
  <c r="B205" i="79"/>
  <c r="AK204" i="79"/>
  <c r="AL204" i="79" s="1"/>
  <c r="AH204" i="79"/>
  <c r="AI204" i="79" s="1"/>
  <c r="AA204" i="79"/>
  <c r="Y204" i="79"/>
  <c r="W204" i="79"/>
  <c r="X204" i="79" s="1"/>
  <c r="AB204" i="79" s="1"/>
  <c r="AC204" i="79" s="1"/>
  <c r="V204" i="79"/>
  <c r="T204" i="79"/>
  <c r="R204" i="79"/>
  <c r="P204" i="79"/>
  <c r="N204" i="79"/>
  <c r="L204" i="79"/>
  <c r="J204" i="79"/>
  <c r="B204" i="79"/>
  <c r="AK203" i="79"/>
  <c r="AL203" i="79" s="1"/>
  <c r="AI203" i="79"/>
  <c r="AH203" i="79"/>
  <c r="AA203" i="79"/>
  <c r="Y203" i="79"/>
  <c r="W203" i="79"/>
  <c r="X203" i="79" s="1"/>
  <c r="AB203" i="79" s="1"/>
  <c r="AC203" i="79" s="1"/>
  <c r="V203" i="79"/>
  <c r="T203" i="79"/>
  <c r="R203" i="79"/>
  <c r="P203" i="79"/>
  <c r="N203" i="79"/>
  <c r="L203" i="79"/>
  <c r="J203" i="79"/>
  <c r="B203" i="79"/>
  <c r="AK202" i="79"/>
  <c r="AL202" i="79" s="1"/>
  <c r="AH202" i="79"/>
  <c r="AI202" i="79" s="1"/>
  <c r="AA202" i="79"/>
  <c r="Y202" i="79"/>
  <c r="W202" i="79"/>
  <c r="V202" i="79"/>
  <c r="T202" i="79"/>
  <c r="R202" i="79"/>
  <c r="P202" i="79"/>
  <c r="N202" i="79"/>
  <c r="L202" i="79"/>
  <c r="J202" i="79"/>
  <c r="B202" i="79"/>
  <c r="AK201" i="79"/>
  <c r="AL201" i="79" s="1"/>
  <c r="AH201" i="79"/>
  <c r="AI201" i="79" s="1"/>
  <c r="AA201" i="79"/>
  <c r="Y201" i="79"/>
  <c r="AD201" i="79" s="1"/>
  <c r="AE201" i="79" s="1"/>
  <c r="AF201" i="79" s="1"/>
  <c r="W201" i="79"/>
  <c r="X201" i="79" s="1"/>
  <c r="V201" i="79"/>
  <c r="T201" i="79"/>
  <c r="R201" i="79"/>
  <c r="P201" i="79"/>
  <c r="N201" i="79"/>
  <c r="L201" i="79"/>
  <c r="J201" i="79"/>
  <c r="B201" i="79"/>
  <c r="AK200" i="79"/>
  <c r="AL200" i="79" s="1"/>
  <c r="AH200" i="79"/>
  <c r="AI200" i="79" s="1"/>
  <c r="AM200" i="79" s="1"/>
  <c r="AN200" i="79" s="1"/>
  <c r="AA200" i="79"/>
  <c r="Y200" i="79"/>
  <c r="W200" i="79"/>
  <c r="X200" i="79" s="1"/>
  <c r="V200" i="79"/>
  <c r="T200" i="79"/>
  <c r="R200" i="79"/>
  <c r="P200" i="79"/>
  <c r="N200" i="79"/>
  <c r="L200" i="79"/>
  <c r="J200" i="79"/>
  <c r="B200" i="79"/>
  <c r="AK199" i="79"/>
  <c r="AL199" i="79" s="1"/>
  <c r="AH199" i="79"/>
  <c r="AI199" i="79" s="1"/>
  <c r="AA199" i="79"/>
  <c r="Y199" i="79"/>
  <c r="W199" i="79"/>
  <c r="V199" i="79"/>
  <c r="T199" i="79"/>
  <c r="R199" i="79"/>
  <c r="P199" i="79"/>
  <c r="N199" i="79"/>
  <c r="L199" i="79"/>
  <c r="J199" i="79"/>
  <c r="B199" i="79"/>
  <c r="AK198" i="79"/>
  <c r="AL198" i="79" s="1"/>
  <c r="AH198" i="79"/>
  <c r="AI198" i="79" s="1"/>
  <c r="AA198" i="79"/>
  <c r="Y198" i="79"/>
  <c r="W198" i="79"/>
  <c r="X198" i="79" s="1"/>
  <c r="AB198" i="79" s="1"/>
  <c r="AC198" i="79" s="1"/>
  <c r="V198" i="79"/>
  <c r="T198" i="79"/>
  <c r="R198" i="79"/>
  <c r="P198" i="79"/>
  <c r="N198" i="79"/>
  <c r="L198" i="79"/>
  <c r="J198" i="79"/>
  <c r="B198" i="79"/>
  <c r="AK197" i="79"/>
  <c r="AL197" i="79" s="1"/>
  <c r="AH197" i="79"/>
  <c r="AI197" i="79" s="1"/>
  <c r="AA197" i="79"/>
  <c r="Y197" i="79"/>
  <c r="W197" i="79"/>
  <c r="X197" i="79" s="1"/>
  <c r="V197" i="79"/>
  <c r="T197" i="79"/>
  <c r="R197" i="79"/>
  <c r="P197" i="79"/>
  <c r="N197" i="79"/>
  <c r="L197" i="79"/>
  <c r="J197" i="79"/>
  <c r="B197" i="79"/>
  <c r="AK196" i="79"/>
  <c r="AL196" i="79" s="1"/>
  <c r="AH196" i="79"/>
  <c r="AI196" i="79" s="1"/>
  <c r="AA196" i="79"/>
  <c r="Y196" i="79"/>
  <c r="W196" i="79"/>
  <c r="V196" i="79"/>
  <c r="T196" i="79"/>
  <c r="R196" i="79"/>
  <c r="P196" i="79"/>
  <c r="N196" i="79"/>
  <c r="L196" i="79"/>
  <c r="J196" i="79"/>
  <c r="B196" i="79"/>
  <c r="AK195" i="79"/>
  <c r="AL195" i="79" s="1"/>
  <c r="AH195" i="79"/>
  <c r="AI195" i="79" s="1"/>
  <c r="AA195" i="79"/>
  <c r="Y195" i="79"/>
  <c r="W195" i="79"/>
  <c r="X195" i="79" s="1"/>
  <c r="V195" i="79"/>
  <c r="T195" i="79"/>
  <c r="R195" i="79"/>
  <c r="P195" i="79"/>
  <c r="N195" i="79"/>
  <c r="L195" i="79"/>
  <c r="J195" i="79"/>
  <c r="B195" i="79"/>
  <c r="AK194" i="79"/>
  <c r="AL194" i="79" s="1"/>
  <c r="AH194" i="79"/>
  <c r="AI194" i="79" s="1"/>
  <c r="AA194" i="79"/>
  <c r="Y194" i="79"/>
  <c r="W194" i="79"/>
  <c r="V194" i="79"/>
  <c r="T194" i="79"/>
  <c r="R194" i="79"/>
  <c r="P194" i="79"/>
  <c r="N194" i="79"/>
  <c r="L194" i="79"/>
  <c r="J194" i="79"/>
  <c r="B194" i="79"/>
  <c r="AK193" i="79"/>
  <c r="AL193" i="79" s="1"/>
  <c r="AH193" i="79"/>
  <c r="AI193" i="79" s="1"/>
  <c r="AA193" i="79"/>
  <c r="Y193" i="79"/>
  <c r="W193" i="79"/>
  <c r="X193" i="79" s="1"/>
  <c r="V193" i="79"/>
  <c r="T193" i="79"/>
  <c r="R193" i="79"/>
  <c r="P193" i="79"/>
  <c r="N193" i="79"/>
  <c r="L193" i="79"/>
  <c r="J193" i="79"/>
  <c r="B193" i="79"/>
  <c r="AK192" i="79"/>
  <c r="AL192" i="79" s="1"/>
  <c r="AH192" i="79"/>
  <c r="AI192" i="79" s="1"/>
  <c r="AA192" i="79"/>
  <c r="Y192" i="79"/>
  <c r="W192" i="79"/>
  <c r="X192" i="79" s="1"/>
  <c r="V192" i="79"/>
  <c r="T192" i="79"/>
  <c r="R192" i="79"/>
  <c r="P192" i="79"/>
  <c r="N192" i="79"/>
  <c r="L192" i="79"/>
  <c r="J192" i="79"/>
  <c r="B192" i="79"/>
  <c r="AK191" i="79"/>
  <c r="AL191" i="79" s="1"/>
  <c r="AH191" i="79"/>
  <c r="AI191" i="79" s="1"/>
  <c r="AA191" i="79"/>
  <c r="Y191" i="79"/>
  <c r="W191" i="79"/>
  <c r="V191" i="79"/>
  <c r="T191" i="79"/>
  <c r="R191" i="79"/>
  <c r="P191" i="79"/>
  <c r="N191" i="79"/>
  <c r="L191" i="79"/>
  <c r="J191" i="79"/>
  <c r="B191" i="79"/>
  <c r="AK190" i="79"/>
  <c r="AL190" i="79" s="1"/>
  <c r="AH190" i="79"/>
  <c r="AI190" i="79" s="1"/>
  <c r="AA190" i="79"/>
  <c r="Y190" i="79"/>
  <c r="AD190" i="79" s="1"/>
  <c r="AE190" i="79" s="1"/>
  <c r="AF190" i="79" s="1"/>
  <c r="X190" i="79"/>
  <c r="W190" i="79"/>
  <c r="V190" i="79"/>
  <c r="T190" i="79"/>
  <c r="R190" i="79"/>
  <c r="P190" i="79"/>
  <c r="N190" i="79"/>
  <c r="L190" i="79"/>
  <c r="J190" i="79"/>
  <c r="B190" i="79"/>
  <c r="AK189" i="79"/>
  <c r="AL189" i="79" s="1"/>
  <c r="AH189" i="79"/>
  <c r="AI189" i="79" s="1"/>
  <c r="AM189" i="79" s="1"/>
  <c r="AN189" i="79" s="1"/>
  <c r="AA189" i="79"/>
  <c r="Y189" i="79"/>
  <c r="W189" i="79"/>
  <c r="X189" i="79" s="1"/>
  <c r="V189" i="79"/>
  <c r="T189" i="79"/>
  <c r="R189" i="79"/>
  <c r="P189" i="79"/>
  <c r="N189" i="79"/>
  <c r="L189" i="79"/>
  <c r="J189" i="79"/>
  <c r="B189" i="79"/>
  <c r="AK188" i="79"/>
  <c r="AL188" i="79" s="1"/>
  <c r="AH188" i="79"/>
  <c r="AI188" i="79" s="1"/>
  <c r="AM188" i="79" s="1"/>
  <c r="AN188" i="79" s="1"/>
  <c r="AA188" i="79"/>
  <c r="Y188" i="79"/>
  <c r="W188" i="79"/>
  <c r="V188" i="79"/>
  <c r="T188" i="79"/>
  <c r="R188" i="79"/>
  <c r="P188" i="79"/>
  <c r="N188" i="79"/>
  <c r="L188" i="79"/>
  <c r="J188" i="79"/>
  <c r="B188" i="79"/>
  <c r="AK187" i="79"/>
  <c r="AL187" i="79" s="1"/>
  <c r="AH187" i="79"/>
  <c r="AI187" i="79" s="1"/>
  <c r="AA187" i="79"/>
  <c r="Y187" i="79"/>
  <c r="W187" i="79"/>
  <c r="X187" i="79" s="1"/>
  <c r="AB187" i="79" s="1"/>
  <c r="AC187" i="79" s="1"/>
  <c r="V187" i="79"/>
  <c r="T187" i="79"/>
  <c r="R187" i="79"/>
  <c r="P187" i="79"/>
  <c r="N187" i="79"/>
  <c r="L187" i="79"/>
  <c r="J187" i="79"/>
  <c r="B187" i="79"/>
  <c r="AK186" i="79"/>
  <c r="AL186" i="79" s="1"/>
  <c r="AH186" i="79"/>
  <c r="AI186" i="79" s="1"/>
  <c r="AA186" i="79"/>
  <c r="Y186" i="79"/>
  <c r="W186" i="79"/>
  <c r="X186" i="79" s="1"/>
  <c r="V186" i="79"/>
  <c r="T186" i="79"/>
  <c r="R186" i="79"/>
  <c r="P186" i="79"/>
  <c r="N186" i="79"/>
  <c r="L186" i="79"/>
  <c r="J186" i="79"/>
  <c r="B186" i="79"/>
  <c r="AK185" i="79"/>
  <c r="AL185" i="79" s="1"/>
  <c r="AH185" i="79"/>
  <c r="AI185" i="79" s="1"/>
  <c r="AA185" i="79"/>
  <c r="Y185" i="79"/>
  <c r="W185" i="79"/>
  <c r="V185" i="79"/>
  <c r="T185" i="79"/>
  <c r="R185" i="79"/>
  <c r="P185" i="79"/>
  <c r="N185" i="79"/>
  <c r="L185" i="79"/>
  <c r="J185" i="79"/>
  <c r="B185" i="79"/>
  <c r="AK184" i="79"/>
  <c r="AL184" i="79" s="1"/>
  <c r="AH184" i="79"/>
  <c r="AI184" i="79" s="1"/>
  <c r="AA184" i="79"/>
  <c r="Y184" i="79"/>
  <c r="W184" i="79"/>
  <c r="X184" i="79" s="1"/>
  <c r="V184" i="79"/>
  <c r="T184" i="79"/>
  <c r="R184" i="79"/>
  <c r="P184" i="79"/>
  <c r="N184" i="79"/>
  <c r="L184" i="79"/>
  <c r="J184" i="79"/>
  <c r="B184" i="79"/>
  <c r="AK183" i="79"/>
  <c r="AL183" i="79" s="1"/>
  <c r="AH183" i="79"/>
  <c r="AI183" i="79" s="1"/>
  <c r="AA183" i="79"/>
  <c r="Y183" i="79"/>
  <c r="W183" i="79"/>
  <c r="X183" i="79" s="1"/>
  <c r="V183" i="79"/>
  <c r="T183" i="79"/>
  <c r="R183" i="79"/>
  <c r="P183" i="79"/>
  <c r="N183" i="79"/>
  <c r="L183" i="79"/>
  <c r="J183" i="79"/>
  <c r="B183" i="79"/>
  <c r="AK182" i="79"/>
  <c r="AL182" i="79" s="1"/>
  <c r="AH182" i="79"/>
  <c r="AI182" i="79" s="1"/>
  <c r="AA182" i="79"/>
  <c r="Y182" i="79"/>
  <c r="W182" i="79"/>
  <c r="V182" i="79"/>
  <c r="T182" i="79"/>
  <c r="R182" i="79"/>
  <c r="P182" i="79"/>
  <c r="N182" i="79"/>
  <c r="L182" i="79"/>
  <c r="J182" i="79"/>
  <c r="B182" i="79"/>
  <c r="AK181" i="79"/>
  <c r="AL181" i="79" s="1"/>
  <c r="AH181" i="79"/>
  <c r="AI181" i="79" s="1"/>
  <c r="AA181" i="79"/>
  <c r="Y181" i="79"/>
  <c r="W181" i="79"/>
  <c r="X181" i="79" s="1"/>
  <c r="AB181" i="79" s="1"/>
  <c r="AC181" i="79" s="1"/>
  <c r="V181" i="79"/>
  <c r="T181" i="79"/>
  <c r="R181" i="79"/>
  <c r="P181" i="79"/>
  <c r="N181" i="79"/>
  <c r="L181" i="79"/>
  <c r="J181" i="79"/>
  <c r="B181" i="79"/>
  <c r="AK180" i="79"/>
  <c r="AL180" i="79" s="1"/>
  <c r="AH180" i="79"/>
  <c r="AI180" i="79" s="1"/>
  <c r="AA180" i="79"/>
  <c r="Y180" i="79"/>
  <c r="W180" i="79"/>
  <c r="X180" i="79" s="1"/>
  <c r="V180" i="79"/>
  <c r="T180" i="79"/>
  <c r="R180" i="79"/>
  <c r="P180" i="79"/>
  <c r="N180" i="79"/>
  <c r="L180" i="79"/>
  <c r="J180" i="79"/>
  <c r="B180" i="79"/>
  <c r="AK179" i="79"/>
  <c r="AL179" i="79" s="1"/>
  <c r="AH179" i="79"/>
  <c r="AI179" i="79" s="1"/>
  <c r="AA179" i="79"/>
  <c r="Y179" i="79"/>
  <c r="W179" i="79"/>
  <c r="V179" i="79"/>
  <c r="T179" i="79"/>
  <c r="R179" i="79"/>
  <c r="P179" i="79"/>
  <c r="N179" i="79"/>
  <c r="L179" i="79"/>
  <c r="J179" i="79"/>
  <c r="B179" i="79"/>
  <c r="AK178" i="79"/>
  <c r="AL178" i="79" s="1"/>
  <c r="AH178" i="79"/>
  <c r="AI178" i="79" s="1"/>
  <c r="AA178" i="79"/>
  <c r="Y178" i="79"/>
  <c r="W178" i="79"/>
  <c r="X178" i="79" s="1"/>
  <c r="AB178" i="79" s="1"/>
  <c r="AC178" i="79" s="1"/>
  <c r="V178" i="79"/>
  <c r="T178" i="79"/>
  <c r="R178" i="79"/>
  <c r="P178" i="79"/>
  <c r="N178" i="79"/>
  <c r="L178" i="79"/>
  <c r="J178" i="79"/>
  <c r="B178" i="79"/>
  <c r="AK177" i="79"/>
  <c r="AL177" i="79" s="1"/>
  <c r="AH177" i="79"/>
  <c r="AI177" i="79" s="1"/>
  <c r="AA177" i="79"/>
  <c r="Y177" i="79"/>
  <c r="W177" i="79"/>
  <c r="X177" i="79" s="1"/>
  <c r="V177" i="79"/>
  <c r="T177" i="79"/>
  <c r="R177" i="79"/>
  <c r="P177" i="79"/>
  <c r="N177" i="79"/>
  <c r="L177" i="79"/>
  <c r="J177" i="79"/>
  <c r="B177" i="79"/>
  <c r="AK176" i="79"/>
  <c r="AL176" i="79" s="1"/>
  <c r="AH176" i="79"/>
  <c r="AI176" i="79" s="1"/>
  <c r="AM176" i="79" s="1"/>
  <c r="AN176" i="79" s="1"/>
  <c r="AA176" i="79"/>
  <c r="Y176" i="79"/>
  <c r="W176" i="79"/>
  <c r="V176" i="79"/>
  <c r="T176" i="79"/>
  <c r="R176" i="79"/>
  <c r="P176" i="79"/>
  <c r="N176" i="79"/>
  <c r="L176" i="79"/>
  <c r="J176" i="79"/>
  <c r="B176" i="79"/>
  <c r="AK175" i="79"/>
  <c r="AL175" i="79" s="1"/>
  <c r="AH175" i="79"/>
  <c r="AI175" i="79" s="1"/>
  <c r="AA175" i="79"/>
  <c r="Y175" i="79"/>
  <c r="W175" i="79"/>
  <c r="X175" i="79" s="1"/>
  <c r="V175" i="79"/>
  <c r="T175" i="79"/>
  <c r="R175" i="79"/>
  <c r="P175" i="79"/>
  <c r="N175" i="79"/>
  <c r="L175" i="79"/>
  <c r="J175" i="79"/>
  <c r="B175" i="79"/>
  <c r="AK174" i="79"/>
  <c r="AL174" i="79" s="1"/>
  <c r="AH174" i="79"/>
  <c r="AI174" i="79" s="1"/>
  <c r="AA174" i="79"/>
  <c r="Y174" i="79"/>
  <c r="W174" i="79"/>
  <c r="X174" i="79" s="1"/>
  <c r="V174" i="79"/>
  <c r="T174" i="79"/>
  <c r="R174" i="79"/>
  <c r="P174" i="79"/>
  <c r="N174" i="79"/>
  <c r="L174" i="79"/>
  <c r="J174" i="79"/>
  <c r="B174" i="79"/>
  <c r="AK173" i="79"/>
  <c r="AL173" i="79" s="1"/>
  <c r="AH173" i="79"/>
  <c r="AI173" i="79" s="1"/>
  <c r="AA173" i="79"/>
  <c r="Y173" i="79"/>
  <c r="W173" i="79"/>
  <c r="V173" i="79"/>
  <c r="T173" i="79"/>
  <c r="R173" i="79"/>
  <c r="P173" i="79"/>
  <c r="N173" i="79"/>
  <c r="L173" i="79"/>
  <c r="J173" i="79"/>
  <c r="B173" i="79"/>
  <c r="AK172" i="79"/>
  <c r="AL172" i="79" s="1"/>
  <c r="AH172" i="79"/>
  <c r="AI172" i="79" s="1"/>
  <c r="AA172" i="79"/>
  <c r="Y172" i="79"/>
  <c r="W172" i="79"/>
  <c r="X172" i="79" s="1"/>
  <c r="AB172" i="79" s="1"/>
  <c r="AC172" i="79" s="1"/>
  <c r="V172" i="79"/>
  <c r="T172" i="79"/>
  <c r="R172" i="79"/>
  <c r="P172" i="79"/>
  <c r="N172" i="79"/>
  <c r="L172" i="79"/>
  <c r="J172" i="79"/>
  <c r="B172" i="79"/>
  <c r="AK171" i="79"/>
  <c r="AL171" i="79" s="1"/>
  <c r="AH171" i="79"/>
  <c r="AI171" i="79" s="1"/>
  <c r="AA171" i="79"/>
  <c r="Y171" i="79"/>
  <c r="W171" i="79"/>
  <c r="X171" i="79" s="1"/>
  <c r="V171" i="79"/>
  <c r="T171" i="79"/>
  <c r="R171" i="79"/>
  <c r="P171" i="79"/>
  <c r="N171" i="79"/>
  <c r="L171" i="79"/>
  <c r="J171" i="79"/>
  <c r="B171" i="79"/>
  <c r="AK170" i="79"/>
  <c r="AL170" i="79" s="1"/>
  <c r="AH170" i="79"/>
  <c r="AI170" i="79" s="1"/>
  <c r="AA170" i="79"/>
  <c r="Y170" i="79"/>
  <c r="W170" i="79"/>
  <c r="V170" i="79"/>
  <c r="T170" i="79"/>
  <c r="R170" i="79"/>
  <c r="P170" i="79"/>
  <c r="N170" i="79"/>
  <c r="L170" i="79"/>
  <c r="J170" i="79"/>
  <c r="B170" i="79"/>
  <c r="AK169" i="79"/>
  <c r="AL169" i="79" s="1"/>
  <c r="AH169" i="79"/>
  <c r="AI169" i="79" s="1"/>
  <c r="AA169" i="79"/>
  <c r="Y169" i="79"/>
  <c r="W169" i="79"/>
  <c r="X169" i="79" s="1"/>
  <c r="AB169" i="79" s="1"/>
  <c r="AC169" i="79" s="1"/>
  <c r="V169" i="79"/>
  <c r="T169" i="79"/>
  <c r="R169" i="79"/>
  <c r="P169" i="79"/>
  <c r="N169" i="79"/>
  <c r="L169" i="79"/>
  <c r="J169" i="79"/>
  <c r="B169" i="79"/>
  <c r="AK168" i="79"/>
  <c r="AL168" i="79" s="1"/>
  <c r="AH168" i="79"/>
  <c r="AI168" i="79" s="1"/>
  <c r="AA168" i="79"/>
  <c r="Y168" i="79"/>
  <c r="W168" i="79"/>
  <c r="X168" i="79" s="1"/>
  <c r="AB168" i="79" s="1"/>
  <c r="AC168" i="79" s="1"/>
  <c r="V168" i="79"/>
  <c r="T168" i="79"/>
  <c r="R168" i="79"/>
  <c r="P168" i="79"/>
  <c r="N168" i="79"/>
  <c r="L168" i="79"/>
  <c r="J168" i="79"/>
  <c r="B168" i="79"/>
  <c r="AK167" i="79"/>
  <c r="AL167" i="79" s="1"/>
  <c r="AH167" i="79"/>
  <c r="AI167" i="79" s="1"/>
  <c r="AA167" i="79"/>
  <c r="Y167" i="79"/>
  <c r="W167" i="79"/>
  <c r="V167" i="79"/>
  <c r="T167" i="79"/>
  <c r="R167" i="79"/>
  <c r="P167" i="79"/>
  <c r="N167" i="79"/>
  <c r="L167" i="79"/>
  <c r="J167" i="79"/>
  <c r="B167" i="79"/>
  <c r="AK166" i="79"/>
  <c r="AL166" i="79" s="1"/>
  <c r="AI166" i="79"/>
  <c r="AH166" i="79"/>
  <c r="AA166" i="79"/>
  <c r="Y166" i="79"/>
  <c r="W166" i="79"/>
  <c r="X166" i="79" s="1"/>
  <c r="AB166" i="79" s="1"/>
  <c r="AC166" i="79" s="1"/>
  <c r="V166" i="79"/>
  <c r="T166" i="79"/>
  <c r="R166" i="79"/>
  <c r="P166" i="79"/>
  <c r="N166" i="79"/>
  <c r="L166" i="79"/>
  <c r="J166" i="79"/>
  <c r="B166" i="79"/>
  <c r="AK165" i="79"/>
  <c r="AL165" i="79" s="1"/>
  <c r="AI165" i="79"/>
  <c r="AM165" i="79" s="1"/>
  <c r="AN165" i="79" s="1"/>
  <c r="AH165" i="79"/>
  <c r="AA165" i="79"/>
  <c r="Y165" i="79"/>
  <c r="W165" i="79"/>
  <c r="X165" i="79" s="1"/>
  <c r="AB165" i="79" s="1"/>
  <c r="AC165" i="79" s="1"/>
  <c r="V165" i="79"/>
  <c r="T165" i="79"/>
  <c r="R165" i="79"/>
  <c r="P165" i="79"/>
  <c r="N165" i="79"/>
  <c r="L165" i="79"/>
  <c r="J165" i="79"/>
  <c r="B165" i="79"/>
  <c r="AK164" i="79"/>
  <c r="AL164" i="79" s="1"/>
  <c r="AH164" i="79"/>
  <c r="AI164" i="79" s="1"/>
  <c r="AA164" i="79"/>
  <c r="Y164" i="79"/>
  <c r="W164" i="79"/>
  <c r="X164" i="79" s="1"/>
  <c r="V164" i="79"/>
  <c r="T164" i="79"/>
  <c r="R164" i="79"/>
  <c r="P164" i="79"/>
  <c r="N164" i="79"/>
  <c r="L164" i="79"/>
  <c r="J164" i="79"/>
  <c r="B164" i="79"/>
  <c r="AK163" i="79"/>
  <c r="AL163" i="79" s="1"/>
  <c r="AH163" i="79"/>
  <c r="AI163" i="79" s="1"/>
  <c r="AA163" i="79"/>
  <c r="Y163" i="79"/>
  <c r="AD163" i="79" s="1"/>
  <c r="AE163" i="79" s="1"/>
  <c r="AF163" i="79" s="1"/>
  <c r="W163" i="79"/>
  <c r="X163" i="79" s="1"/>
  <c r="AB163" i="79" s="1"/>
  <c r="AC163" i="79" s="1"/>
  <c r="V163" i="79"/>
  <c r="T163" i="79"/>
  <c r="R163" i="79"/>
  <c r="P163" i="79"/>
  <c r="N163" i="79"/>
  <c r="L163" i="79"/>
  <c r="J163" i="79"/>
  <c r="B163" i="79"/>
  <c r="AK162" i="79"/>
  <c r="AL162" i="79" s="1"/>
  <c r="AH162" i="79"/>
  <c r="AI162" i="79" s="1"/>
  <c r="AA162" i="79"/>
  <c r="Y162" i="79"/>
  <c r="W162" i="79"/>
  <c r="X162" i="79" s="1"/>
  <c r="V162" i="79"/>
  <c r="T162" i="79"/>
  <c r="R162" i="79"/>
  <c r="P162" i="79"/>
  <c r="N162" i="79"/>
  <c r="L162" i="79"/>
  <c r="J162" i="79"/>
  <c r="B162" i="79"/>
  <c r="AK161" i="79"/>
  <c r="AL161" i="79" s="1"/>
  <c r="AH161" i="79"/>
  <c r="AI161" i="79" s="1"/>
  <c r="AA161" i="79"/>
  <c r="Y161" i="79"/>
  <c r="W161" i="79"/>
  <c r="X161" i="79" s="1"/>
  <c r="V161" i="79"/>
  <c r="T161" i="79"/>
  <c r="R161" i="79"/>
  <c r="P161" i="79"/>
  <c r="N161" i="79"/>
  <c r="L161" i="79"/>
  <c r="J161" i="79"/>
  <c r="B161" i="79"/>
  <c r="AK160" i="79"/>
  <c r="AL160" i="79" s="1"/>
  <c r="AH160" i="79"/>
  <c r="AI160" i="79" s="1"/>
  <c r="AM160" i="79" s="1"/>
  <c r="AN160" i="79" s="1"/>
  <c r="AA160" i="79"/>
  <c r="Y160" i="79"/>
  <c r="W160" i="79"/>
  <c r="X160" i="79" s="1"/>
  <c r="V160" i="79"/>
  <c r="T160" i="79"/>
  <c r="R160" i="79"/>
  <c r="P160" i="79"/>
  <c r="N160" i="79"/>
  <c r="L160" i="79"/>
  <c r="J160" i="79"/>
  <c r="B160" i="79"/>
  <c r="AK159" i="79"/>
  <c r="AL159" i="79" s="1"/>
  <c r="AH159" i="79"/>
  <c r="AI159" i="79" s="1"/>
  <c r="AA159" i="79"/>
  <c r="Y159" i="79"/>
  <c r="W159" i="79"/>
  <c r="X159" i="79" s="1"/>
  <c r="V159" i="79"/>
  <c r="T159" i="79"/>
  <c r="R159" i="79"/>
  <c r="P159" i="79"/>
  <c r="N159" i="79"/>
  <c r="L159" i="79"/>
  <c r="J159" i="79"/>
  <c r="B159" i="79"/>
  <c r="AK158" i="79"/>
  <c r="AL158" i="79" s="1"/>
  <c r="AH158" i="79"/>
  <c r="AI158" i="79" s="1"/>
  <c r="AA158" i="79"/>
  <c r="Y158" i="79"/>
  <c r="W158" i="79"/>
  <c r="X158" i="79" s="1"/>
  <c r="V158" i="79"/>
  <c r="T158" i="79"/>
  <c r="R158" i="79"/>
  <c r="P158" i="79"/>
  <c r="N158" i="79"/>
  <c r="L158" i="79"/>
  <c r="J158" i="79"/>
  <c r="B158" i="79"/>
  <c r="AK157" i="79"/>
  <c r="AL157" i="79" s="1"/>
  <c r="AI157" i="79"/>
  <c r="AH157" i="79"/>
  <c r="AA157" i="79"/>
  <c r="Y157" i="79"/>
  <c r="W157" i="79"/>
  <c r="X157" i="79" s="1"/>
  <c r="V157" i="79"/>
  <c r="T157" i="79"/>
  <c r="R157" i="79"/>
  <c r="P157" i="79"/>
  <c r="N157" i="79"/>
  <c r="L157" i="79"/>
  <c r="J157" i="79"/>
  <c r="B157" i="79"/>
  <c r="AK156" i="79"/>
  <c r="AL156" i="79" s="1"/>
  <c r="AH156" i="79"/>
  <c r="AI156" i="79" s="1"/>
  <c r="AA156" i="79"/>
  <c r="Y156" i="79"/>
  <c r="W156" i="79"/>
  <c r="X156" i="79" s="1"/>
  <c r="V156" i="79"/>
  <c r="T156" i="79"/>
  <c r="R156" i="79"/>
  <c r="P156" i="79"/>
  <c r="N156" i="79"/>
  <c r="L156" i="79"/>
  <c r="J156" i="79"/>
  <c r="B156" i="79"/>
  <c r="AK155" i="79"/>
  <c r="AL155" i="79" s="1"/>
  <c r="AH155" i="79"/>
  <c r="AI155" i="79" s="1"/>
  <c r="AM155" i="79" s="1"/>
  <c r="AN155" i="79" s="1"/>
  <c r="AA155" i="79"/>
  <c r="Y155" i="79"/>
  <c r="W155" i="79"/>
  <c r="X155" i="79" s="1"/>
  <c r="AB155" i="79" s="1"/>
  <c r="AC155" i="79" s="1"/>
  <c r="V155" i="79"/>
  <c r="T155" i="79"/>
  <c r="R155" i="79"/>
  <c r="P155" i="79"/>
  <c r="N155" i="79"/>
  <c r="L155" i="79"/>
  <c r="J155" i="79"/>
  <c r="B155" i="79"/>
  <c r="AK154" i="79"/>
  <c r="AL154" i="79" s="1"/>
  <c r="AH154" i="79"/>
  <c r="AI154" i="79" s="1"/>
  <c r="AA154" i="79"/>
  <c r="Y154" i="79"/>
  <c r="W154" i="79"/>
  <c r="X154" i="79" s="1"/>
  <c r="AB154" i="79" s="1"/>
  <c r="AC154" i="79" s="1"/>
  <c r="V154" i="79"/>
  <c r="T154" i="79"/>
  <c r="R154" i="79"/>
  <c r="P154" i="79"/>
  <c r="N154" i="79"/>
  <c r="L154" i="79"/>
  <c r="J154" i="79"/>
  <c r="B154" i="79"/>
  <c r="AK153" i="79"/>
  <c r="AL153" i="79" s="1"/>
  <c r="AH153" i="79"/>
  <c r="AI153" i="79" s="1"/>
  <c r="AA153" i="79"/>
  <c r="Y153" i="79"/>
  <c r="W153" i="79"/>
  <c r="X153" i="79" s="1"/>
  <c r="V153" i="79"/>
  <c r="T153" i="79"/>
  <c r="R153" i="79"/>
  <c r="P153" i="79"/>
  <c r="N153" i="79"/>
  <c r="L153" i="79"/>
  <c r="J153" i="79"/>
  <c r="B153" i="79"/>
  <c r="AK152" i="79"/>
  <c r="AL152" i="79" s="1"/>
  <c r="AH152" i="79"/>
  <c r="AI152" i="79" s="1"/>
  <c r="AA152" i="79"/>
  <c r="Y152" i="79"/>
  <c r="AD152" i="79" s="1"/>
  <c r="AE152" i="79" s="1"/>
  <c r="AF152" i="79" s="1"/>
  <c r="W152" i="79"/>
  <c r="X152" i="79" s="1"/>
  <c r="AB152" i="79" s="1"/>
  <c r="AC152" i="79" s="1"/>
  <c r="V152" i="79"/>
  <c r="T152" i="79"/>
  <c r="R152" i="79"/>
  <c r="P152" i="79"/>
  <c r="N152" i="79"/>
  <c r="L152" i="79"/>
  <c r="J152" i="79"/>
  <c r="B152" i="79"/>
  <c r="AK151" i="79"/>
  <c r="AL151" i="79" s="1"/>
  <c r="AH151" i="79"/>
  <c r="AI151" i="79" s="1"/>
  <c r="AA151" i="79"/>
  <c r="Y151" i="79"/>
  <c r="W151" i="79"/>
  <c r="X151" i="79" s="1"/>
  <c r="V151" i="79"/>
  <c r="T151" i="79"/>
  <c r="R151" i="79"/>
  <c r="P151" i="79"/>
  <c r="N151" i="79"/>
  <c r="L151" i="79"/>
  <c r="J151" i="79"/>
  <c r="B151" i="79"/>
  <c r="AK150" i="79"/>
  <c r="AL150" i="79" s="1"/>
  <c r="AH150" i="79"/>
  <c r="AI150" i="79" s="1"/>
  <c r="AM150" i="79" s="1"/>
  <c r="AN150" i="79" s="1"/>
  <c r="AA150" i="79"/>
  <c r="Y150" i="79"/>
  <c r="AD150" i="79" s="1"/>
  <c r="AE150" i="79" s="1"/>
  <c r="AF150" i="79" s="1"/>
  <c r="W150" i="79"/>
  <c r="X150" i="79" s="1"/>
  <c r="V150" i="79"/>
  <c r="T150" i="79"/>
  <c r="R150" i="79"/>
  <c r="P150" i="79"/>
  <c r="N150" i="79"/>
  <c r="L150" i="79"/>
  <c r="J150" i="79"/>
  <c r="B150" i="79"/>
  <c r="AK149" i="79"/>
  <c r="AL149" i="79" s="1"/>
  <c r="AH149" i="79"/>
  <c r="AI149" i="79" s="1"/>
  <c r="AM149" i="79" s="1"/>
  <c r="AN149" i="79" s="1"/>
  <c r="AA149" i="79"/>
  <c r="Y149" i="79"/>
  <c r="W149" i="79"/>
  <c r="X149" i="79" s="1"/>
  <c r="AB149" i="79" s="1"/>
  <c r="AC149" i="79" s="1"/>
  <c r="V149" i="79"/>
  <c r="T149" i="79"/>
  <c r="R149" i="79"/>
  <c r="P149" i="79"/>
  <c r="N149" i="79"/>
  <c r="L149" i="79"/>
  <c r="J149" i="79"/>
  <c r="B149" i="79"/>
  <c r="AK148" i="79"/>
  <c r="AL148" i="79" s="1"/>
  <c r="AH148" i="79"/>
  <c r="AI148" i="79" s="1"/>
  <c r="AA148" i="79"/>
  <c r="Y148" i="79"/>
  <c r="W148" i="79"/>
  <c r="X148" i="79" s="1"/>
  <c r="V148" i="79"/>
  <c r="T148" i="79"/>
  <c r="R148" i="79"/>
  <c r="P148" i="79"/>
  <c r="N148" i="79"/>
  <c r="L148" i="79"/>
  <c r="J148" i="79"/>
  <c r="B148" i="79"/>
  <c r="AK147" i="79"/>
  <c r="AL147" i="79" s="1"/>
  <c r="AH147" i="79"/>
  <c r="AI147" i="79" s="1"/>
  <c r="AA147" i="79"/>
  <c r="Y147" i="79"/>
  <c r="W147" i="79"/>
  <c r="X147" i="79" s="1"/>
  <c r="V147" i="79"/>
  <c r="T147" i="79"/>
  <c r="R147" i="79"/>
  <c r="P147" i="79"/>
  <c r="N147" i="79"/>
  <c r="L147" i="79"/>
  <c r="J147" i="79"/>
  <c r="B147" i="79"/>
  <c r="AK146" i="79"/>
  <c r="AL146" i="79" s="1"/>
  <c r="AH146" i="79"/>
  <c r="AI146" i="79" s="1"/>
  <c r="AA146" i="79"/>
  <c r="Y146" i="79"/>
  <c r="W146" i="79"/>
  <c r="X146" i="79" s="1"/>
  <c r="V146" i="79"/>
  <c r="T146" i="79"/>
  <c r="R146" i="79"/>
  <c r="P146" i="79"/>
  <c r="N146" i="79"/>
  <c r="L146" i="79"/>
  <c r="J146" i="79"/>
  <c r="B146" i="79"/>
  <c r="AK145" i="79"/>
  <c r="AL145" i="79" s="1"/>
  <c r="AH145" i="79"/>
  <c r="AI145" i="79" s="1"/>
  <c r="AA145" i="79"/>
  <c r="Y145" i="79"/>
  <c r="W145" i="79"/>
  <c r="X145" i="79" s="1"/>
  <c r="AB145" i="79" s="1"/>
  <c r="AC145" i="79" s="1"/>
  <c r="V145" i="79"/>
  <c r="T145" i="79"/>
  <c r="R145" i="79"/>
  <c r="P145" i="79"/>
  <c r="N145" i="79"/>
  <c r="L145" i="79"/>
  <c r="J145" i="79"/>
  <c r="B145" i="79"/>
  <c r="AK144" i="79"/>
  <c r="AL144" i="79" s="1"/>
  <c r="AH144" i="79"/>
  <c r="AI144" i="79" s="1"/>
  <c r="AA144" i="79"/>
  <c r="Y144" i="79"/>
  <c r="W144" i="79"/>
  <c r="X144" i="79" s="1"/>
  <c r="V144" i="79"/>
  <c r="T144" i="79"/>
  <c r="R144" i="79"/>
  <c r="P144" i="79"/>
  <c r="N144" i="79"/>
  <c r="L144" i="79"/>
  <c r="J144" i="79"/>
  <c r="B144" i="79"/>
  <c r="AK143" i="79"/>
  <c r="AL143" i="79" s="1"/>
  <c r="AH143" i="79"/>
  <c r="AI143" i="79" s="1"/>
  <c r="AA143" i="79"/>
  <c r="Y143" i="79"/>
  <c r="W143" i="79"/>
  <c r="X143" i="79" s="1"/>
  <c r="V143" i="79"/>
  <c r="T143" i="79"/>
  <c r="R143" i="79"/>
  <c r="P143" i="79"/>
  <c r="N143" i="79"/>
  <c r="L143" i="79"/>
  <c r="J143" i="79"/>
  <c r="B143" i="79"/>
  <c r="AK142" i="79"/>
  <c r="AL142" i="79" s="1"/>
  <c r="AH142" i="79"/>
  <c r="AI142" i="79" s="1"/>
  <c r="AA142" i="79"/>
  <c r="Y142" i="79"/>
  <c r="W142" i="79"/>
  <c r="X142" i="79" s="1"/>
  <c r="AB142" i="79" s="1"/>
  <c r="AC142" i="79" s="1"/>
  <c r="V142" i="79"/>
  <c r="T142" i="79"/>
  <c r="R142" i="79"/>
  <c r="P142" i="79"/>
  <c r="N142" i="79"/>
  <c r="L142" i="79"/>
  <c r="J142" i="79"/>
  <c r="B142" i="79"/>
  <c r="AK141" i="79"/>
  <c r="AL141" i="79" s="1"/>
  <c r="AH141" i="79"/>
  <c r="AI141" i="79" s="1"/>
  <c r="AA141" i="79"/>
  <c r="Y141" i="79"/>
  <c r="W141" i="79"/>
  <c r="X141" i="79" s="1"/>
  <c r="AB141" i="79" s="1"/>
  <c r="AC141" i="79" s="1"/>
  <c r="V141" i="79"/>
  <c r="T141" i="79"/>
  <c r="R141" i="79"/>
  <c r="P141" i="79"/>
  <c r="N141" i="79"/>
  <c r="L141" i="79"/>
  <c r="J141" i="79"/>
  <c r="B141" i="79"/>
  <c r="AK140" i="79"/>
  <c r="AL140" i="79" s="1"/>
  <c r="AH140" i="79"/>
  <c r="AI140" i="79" s="1"/>
  <c r="AA140" i="79"/>
  <c r="Y140" i="79"/>
  <c r="W140" i="79"/>
  <c r="X140" i="79" s="1"/>
  <c r="AB140" i="79" s="1"/>
  <c r="AC140" i="79" s="1"/>
  <c r="V140" i="79"/>
  <c r="T140" i="79"/>
  <c r="R140" i="79"/>
  <c r="P140" i="79"/>
  <c r="N140" i="79"/>
  <c r="L140" i="79"/>
  <c r="J140" i="79"/>
  <c r="B140" i="79"/>
  <c r="AK139" i="79"/>
  <c r="AL139" i="79" s="1"/>
  <c r="AH139" i="79"/>
  <c r="AI139" i="79" s="1"/>
  <c r="AA139" i="79"/>
  <c r="Y139" i="79"/>
  <c r="W139" i="79"/>
  <c r="V139" i="79"/>
  <c r="T139" i="79"/>
  <c r="R139" i="79"/>
  <c r="P139" i="79"/>
  <c r="N139" i="79"/>
  <c r="L139" i="79"/>
  <c r="J139" i="79"/>
  <c r="B139" i="79"/>
  <c r="AK138" i="79"/>
  <c r="AL138" i="79" s="1"/>
  <c r="AH138" i="79"/>
  <c r="AI138" i="79" s="1"/>
  <c r="AM138" i="79" s="1"/>
  <c r="AN138" i="79" s="1"/>
  <c r="AA138" i="79"/>
  <c r="Y138" i="79"/>
  <c r="W138" i="79"/>
  <c r="X138" i="79" s="1"/>
  <c r="V138" i="79"/>
  <c r="T138" i="79"/>
  <c r="R138" i="79"/>
  <c r="P138" i="79"/>
  <c r="N138" i="79"/>
  <c r="L138" i="79"/>
  <c r="J138" i="79"/>
  <c r="B138" i="79"/>
  <c r="AK137" i="79"/>
  <c r="AL137" i="79" s="1"/>
  <c r="AH137" i="79"/>
  <c r="AI137" i="79" s="1"/>
  <c r="AA137" i="79"/>
  <c r="Y137" i="79"/>
  <c r="W137" i="79"/>
  <c r="X137" i="79" s="1"/>
  <c r="V137" i="79"/>
  <c r="T137" i="79"/>
  <c r="R137" i="79"/>
  <c r="P137" i="79"/>
  <c r="N137" i="79"/>
  <c r="L137" i="79"/>
  <c r="J137" i="79"/>
  <c r="B137" i="79"/>
  <c r="AK136" i="79"/>
  <c r="AL136" i="79" s="1"/>
  <c r="AH136" i="79"/>
  <c r="AI136" i="79" s="1"/>
  <c r="AA136" i="79"/>
  <c r="Y136" i="79"/>
  <c r="W136" i="79"/>
  <c r="V136" i="79"/>
  <c r="T136" i="79"/>
  <c r="R136" i="79"/>
  <c r="P136" i="79"/>
  <c r="N136" i="79"/>
  <c r="L136" i="79"/>
  <c r="J136" i="79"/>
  <c r="B136" i="79"/>
  <c r="AK135" i="79"/>
  <c r="AL135" i="79" s="1"/>
  <c r="AH135" i="79"/>
  <c r="AI135" i="79" s="1"/>
  <c r="AA135" i="79"/>
  <c r="Y135" i="79"/>
  <c r="W135" i="79"/>
  <c r="X135" i="79" s="1"/>
  <c r="AB135" i="79" s="1"/>
  <c r="AC135" i="79" s="1"/>
  <c r="V135" i="79"/>
  <c r="T135" i="79"/>
  <c r="R135" i="79"/>
  <c r="P135" i="79"/>
  <c r="N135" i="79"/>
  <c r="L135" i="79"/>
  <c r="J135" i="79"/>
  <c r="B135" i="79"/>
  <c r="AK134" i="79"/>
  <c r="AL134" i="79" s="1"/>
  <c r="AH134" i="79"/>
  <c r="AI134" i="79" s="1"/>
  <c r="AA134" i="79"/>
  <c r="Y134" i="79"/>
  <c r="W134" i="79"/>
  <c r="X134" i="79" s="1"/>
  <c r="AB134" i="79" s="1"/>
  <c r="AC134" i="79" s="1"/>
  <c r="V134" i="79"/>
  <c r="T134" i="79"/>
  <c r="R134" i="79"/>
  <c r="P134" i="79"/>
  <c r="N134" i="79"/>
  <c r="L134" i="79"/>
  <c r="J134" i="79"/>
  <c r="B134" i="79"/>
  <c r="AK133" i="79"/>
  <c r="AL133" i="79" s="1"/>
  <c r="AH133" i="79"/>
  <c r="AI133" i="79" s="1"/>
  <c r="AA133" i="79"/>
  <c r="Y133" i="79"/>
  <c r="W133" i="79"/>
  <c r="V133" i="79"/>
  <c r="T133" i="79"/>
  <c r="R133" i="79"/>
  <c r="P133" i="79"/>
  <c r="N133" i="79"/>
  <c r="L133" i="79"/>
  <c r="J133" i="79"/>
  <c r="B133" i="79"/>
  <c r="AK132" i="79"/>
  <c r="AL132" i="79" s="1"/>
  <c r="AH132" i="79"/>
  <c r="AI132" i="79" s="1"/>
  <c r="AA132" i="79"/>
  <c r="Y132" i="79"/>
  <c r="X132" i="79"/>
  <c r="W132" i="79"/>
  <c r="V132" i="79"/>
  <c r="T132" i="79"/>
  <c r="R132" i="79"/>
  <c r="P132" i="79"/>
  <c r="N132" i="79"/>
  <c r="L132" i="79"/>
  <c r="J132" i="79"/>
  <c r="B132" i="79"/>
  <c r="AK131" i="79"/>
  <c r="AL131" i="79" s="1"/>
  <c r="AH131" i="79"/>
  <c r="AI131" i="79" s="1"/>
  <c r="AA131" i="79"/>
  <c r="Y131" i="79"/>
  <c r="W131" i="79"/>
  <c r="X131" i="79" s="1"/>
  <c r="V131" i="79"/>
  <c r="T131" i="79"/>
  <c r="R131" i="79"/>
  <c r="P131" i="79"/>
  <c r="N131" i="79"/>
  <c r="L131" i="79"/>
  <c r="J131" i="79"/>
  <c r="B131" i="79"/>
  <c r="AK130" i="79"/>
  <c r="AL130" i="79" s="1"/>
  <c r="AH130" i="79"/>
  <c r="AI130" i="79" s="1"/>
  <c r="AA130" i="79"/>
  <c r="Y130" i="79"/>
  <c r="W130" i="79"/>
  <c r="V130" i="79"/>
  <c r="T130" i="79"/>
  <c r="R130" i="79"/>
  <c r="P130" i="79"/>
  <c r="N130" i="79"/>
  <c r="L130" i="79"/>
  <c r="J130" i="79"/>
  <c r="B130" i="79"/>
  <c r="AK129" i="79"/>
  <c r="AL129" i="79" s="1"/>
  <c r="AH129" i="79"/>
  <c r="AI129" i="79" s="1"/>
  <c r="AA129" i="79"/>
  <c r="Y129" i="79"/>
  <c r="W129" i="79"/>
  <c r="X129" i="79" s="1"/>
  <c r="V129" i="79"/>
  <c r="T129" i="79"/>
  <c r="R129" i="79"/>
  <c r="P129" i="79"/>
  <c r="N129" i="79"/>
  <c r="L129" i="79"/>
  <c r="J129" i="79"/>
  <c r="B129" i="79"/>
  <c r="AK128" i="79"/>
  <c r="AL128" i="79" s="1"/>
  <c r="AH128" i="79"/>
  <c r="AI128" i="79" s="1"/>
  <c r="AA128" i="79"/>
  <c r="Y128" i="79"/>
  <c r="W128" i="79"/>
  <c r="X128" i="79" s="1"/>
  <c r="V128" i="79"/>
  <c r="T128" i="79"/>
  <c r="R128" i="79"/>
  <c r="P128" i="79"/>
  <c r="N128" i="79"/>
  <c r="L128" i="79"/>
  <c r="J128" i="79"/>
  <c r="B128" i="79"/>
  <c r="AK127" i="79"/>
  <c r="AL127" i="79" s="1"/>
  <c r="AH127" i="79"/>
  <c r="AI127" i="79" s="1"/>
  <c r="AM127" i="79" s="1"/>
  <c r="AN127" i="79" s="1"/>
  <c r="AA127" i="79"/>
  <c r="Y127" i="79"/>
  <c r="W127" i="79"/>
  <c r="V127" i="79"/>
  <c r="T127" i="79"/>
  <c r="R127" i="79"/>
  <c r="P127" i="79"/>
  <c r="N127" i="79"/>
  <c r="L127" i="79"/>
  <c r="J127" i="79"/>
  <c r="B127" i="79"/>
  <c r="AK126" i="79"/>
  <c r="AL126" i="79" s="1"/>
  <c r="AH126" i="79"/>
  <c r="AI126" i="79" s="1"/>
  <c r="AA126" i="79"/>
  <c r="Y126" i="79"/>
  <c r="W126" i="79"/>
  <c r="X126" i="79" s="1"/>
  <c r="AB126" i="79" s="1"/>
  <c r="AC126" i="79" s="1"/>
  <c r="V126" i="79"/>
  <c r="T126" i="79"/>
  <c r="R126" i="79"/>
  <c r="P126" i="79"/>
  <c r="N126" i="79"/>
  <c r="L126" i="79"/>
  <c r="J126" i="79"/>
  <c r="B126" i="79"/>
  <c r="AK125" i="79"/>
  <c r="AL125" i="79" s="1"/>
  <c r="AI125" i="79"/>
  <c r="AH125" i="79"/>
  <c r="AA125" i="79"/>
  <c r="Y125" i="79"/>
  <c r="W125" i="79"/>
  <c r="X125" i="79" s="1"/>
  <c r="V125" i="79"/>
  <c r="T125" i="79"/>
  <c r="R125" i="79"/>
  <c r="P125" i="79"/>
  <c r="N125" i="79"/>
  <c r="L125" i="79"/>
  <c r="J125" i="79"/>
  <c r="B125" i="79"/>
  <c r="AK124" i="79"/>
  <c r="AL124" i="79" s="1"/>
  <c r="AH124" i="79"/>
  <c r="AI124" i="79" s="1"/>
  <c r="AA124" i="79"/>
  <c r="Y124" i="79"/>
  <c r="W124" i="79"/>
  <c r="V124" i="79"/>
  <c r="T124" i="79"/>
  <c r="R124" i="79"/>
  <c r="P124" i="79"/>
  <c r="N124" i="79"/>
  <c r="L124" i="79"/>
  <c r="J124" i="79"/>
  <c r="B124" i="79"/>
  <c r="AK123" i="79"/>
  <c r="AL123" i="79" s="1"/>
  <c r="AH123" i="79"/>
  <c r="AI123" i="79" s="1"/>
  <c r="AA123" i="79"/>
  <c r="Y123" i="79"/>
  <c r="W123" i="79"/>
  <c r="X123" i="79" s="1"/>
  <c r="AB123" i="79" s="1"/>
  <c r="AC123" i="79" s="1"/>
  <c r="V123" i="79"/>
  <c r="T123" i="79"/>
  <c r="R123" i="79"/>
  <c r="P123" i="79"/>
  <c r="N123" i="79"/>
  <c r="L123" i="79"/>
  <c r="J123" i="79"/>
  <c r="B123" i="79"/>
  <c r="AK122" i="79"/>
  <c r="AL122" i="79" s="1"/>
  <c r="AH122" i="79"/>
  <c r="AI122" i="79" s="1"/>
  <c r="AA122" i="79"/>
  <c r="Y122" i="79"/>
  <c r="W122" i="79"/>
  <c r="X122" i="79" s="1"/>
  <c r="AB122" i="79" s="1"/>
  <c r="AC122" i="79" s="1"/>
  <c r="V122" i="79"/>
  <c r="T122" i="79"/>
  <c r="R122" i="79"/>
  <c r="P122" i="79"/>
  <c r="N122" i="79"/>
  <c r="L122" i="79"/>
  <c r="J122" i="79"/>
  <c r="B122" i="79"/>
  <c r="AK121" i="79"/>
  <c r="AL121" i="79" s="1"/>
  <c r="AH121" i="79"/>
  <c r="AI121" i="79" s="1"/>
  <c r="AA121" i="79"/>
  <c r="Y121" i="79"/>
  <c r="W121" i="79"/>
  <c r="V121" i="79"/>
  <c r="T121" i="79"/>
  <c r="R121" i="79"/>
  <c r="P121" i="79"/>
  <c r="N121" i="79"/>
  <c r="L121" i="79"/>
  <c r="J121" i="79"/>
  <c r="B121" i="79"/>
  <c r="AK120" i="79"/>
  <c r="AL120" i="79" s="1"/>
  <c r="AH120" i="79"/>
  <c r="AI120" i="79" s="1"/>
  <c r="AA120" i="79"/>
  <c r="Y120" i="79"/>
  <c r="W120" i="79"/>
  <c r="X120" i="79" s="1"/>
  <c r="AB120" i="79" s="1"/>
  <c r="AC120" i="79" s="1"/>
  <c r="V120" i="79"/>
  <c r="T120" i="79"/>
  <c r="R120" i="79"/>
  <c r="P120" i="79"/>
  <c r="N120" i="79"/>
  <c r="L120" i="79"/>
  <c r="J120" i="79"/>
  <c r="B120" i="79"/>
  <c r="AK119" i="79"/>
  <c r="AL119" i="79" s="1"/>
  <c r="AI119" i="79"/>
  <c r="AH119" i="79"/>
  <c r="AA119" i="79"/>
  <c r="Y119" i="79"/>
  <c r="W119" i="79"/>
  <c r="X119" i="79" s="1"/>
  <c r="V119" i="79"/>
  <c r="T119" i="79"/>
  <c r="R119" i="79"/>
  <c r="P119" i="79"/>
  <c r="N119" i="79"/>
  <c r="L119" i="79"/>
  <c r="J119" i="79"/>
  <c r="B119" i="79"/>
  <c r="AK118" i="79"/>
  <c r="AL118" i="79" s="1"/>
  <c r="AH118" i="79"/>
  <c r="AI118" i="79" s="1"/>
  <c r="AA118" i="79"/>
  <c r="Y118" i="79"/>
  <c r="W118" i="79"/>
  <c r="V118" i="79"/>
  <c r="T118" i="79"/>
  <c r="R118" i="79"/>
  <c r="P118" i="79"/>
  <c r="N118" i="79"/>
  <c r="L118" i="79"/>
  <c r="J118" i="79"/>
  <c r="B118" i="79"/>
  <c r="AK117" i="79"/>
  <c r="AL117" i="79" s="1"/>
  <c r="AH117" i="79"/>
  <c r="AI117" i="79" s="1"/>
  <c r="AA117" i="79"/>
  <c r="Y117" i="79"/>
  <c r="W117" i="79"/>
  <c r="X117" i="79" s="1"/>
  <c r="AB117" i="79" s="1"/>
  <c r="AC117" i="79" s="1"/>
  <c r="V117" i="79"/>
  <c r="T117" i="79"/>
  <c r="R117" i="79"/>
  <c r="P117" i="79"/>
  <c r="N117" i="79"/>
  <c r="L117" i="79"/>
  <c r="J117" i="79"/>
  <c r="B117" i="79"/>
  <c r="AK116" i="79"/>
  <c r="AL116" i="79" s="1"/>
  <c r="AH116" i="79"/>
  <c r="AI116" i="79" s="1"/>
  <c r="AA116" i="79"/>
  <c r="Y116" i="79"/>
  <c r="W116" i="79"/>
  <c r="X116" i="79" s="1"/>
  <c r="AB116" i="79" s="1"/>
  <c r="AC116" i="79" s="1"/>
  <c r="V116" i="79"/>
  <c r="T116" i="79"/>
  <c r="R116" i="79"/>
  <c r="P116" i="79"/>
  <c r="N116" i="79"/>
  <c r="L116" i="79"/>
  <c r="J116" i="79"/>
  <c r="B116" i="79"/>
  <c r="AK115" i="79"/>
  <c r="AL115" i="79" s="1"/>
  <c r="AH115" i="79"/>
  <c r="AI115" i="79" s="1"/>
  <c r="AA115" i="79"/>
  <c r="Y115" i="79"/>
  <c r="W115" i="79"/>
  <c r="V115" i="79"/>
  <c r="T115" i="79"/>
  <c r="R115" i="79"/>
  <c r="P115" i="79"/>
  <c r="N115" i="79"/>
  <c r="L115" i="79"/>
  <c r="J115" i="79"/>
  <c r="B115" i="79"/>
  <c r="AK114" i="79"/>
  <c r="AL114" i="79" s="1"/>
  <c r="AH114" i="79"/>
  <c r="AI114" i="79" s="1"/>
  <c r="AA114" i="79"/>
  <c r="Y114" i="79"/>
  <c r="W114" i="79"/>
  <c r="X114" i="79" s="1"/>
  <c r="AB114" i="79" s="1"/>
  <c r="AC114" i="79" s="1"/>
  <c r="V114" i="79"/>
  <c r="T114" i="79"/>
  <c r="R114" i="79"/>
  <c r="P114" i="79"/>
  <c r="N114" i="79"/>
  <c r="L114" i="79"/>
  <c r="J114" i="79"/>
  <c r="B114" i="79"/>
  <c r="AK113" i="79"/>
  <c r="AL113" i="79" s="1"/>
  <c r="AH113" i="79"/>
  <c r="AI113" i="79" s="1"/>
  <c r="AA113" i="79"/>
  <c r="Y113" i="79"/>
  <c r="W113" i="79"/>
  <c r="X113" i="79" s="1"/>
  <c r="AB113" i="79" s="1"/>
  <c r="AC113" i="79" s="1"/>
  <c r="V113" i="79"/>
  <c r="T113" i="79"/>
  <c r="R113" i="79"/>
  <c r="P113" i="79"/>
  <c r="N113" i="79"/>
  <c r="L113" i="79"/>
  <c r="J113" i="79"/>
  <c r="B113" i="79"/>
  <c r="AK112" i="79"/>
  <c r="AL112" i="79" s="1"/>
  <c r="AH112" i="79"/>
  <c r="AI112" i="79" s="1"/>
  <c r="AA112" i="79"/>
  <c r="Y112" i="79"/>
  <c r="W112" i="79"/>
  <c r="V112" i="79"/>
  <c r="T112" i="79"/>
  <c r="R112" i="79"/>
  <c r="P112" i="79"/>
  <c r="N112" i="79"/>
  <c r="L112" i="79"/>
  <c r="J112" i="79"/>
  <c r="B112" i="79"/>
  <c r="AK111" i="79"/>
  <c r="AL111" i="79" s="1"/>
  <c r="AH111" i="79"/>
  <c r="AI111" i="79" s="1"/>
  <c r="AM111" i="79" s="1"/>
  <c r="AN111" i="79" s="1"/>
  <c r="AA111" i="79"/>
  <c r="Y111" i="79"/>
  <c r="W111" i="79"/>
  <c r="X111" i="79" s="1"/>
  <c r="V111" i="79"/>
  <c r="T111" i="79"/>
  <c r="R111" i="79"/>
  <c r="P111" i="79"/>
  <c r="N111" i="79"/>
  <c r="L111" i="79"/>
  <c r="J111" i="79"/>
  <c r="B111" i="79"/>
  <c r="AK110" i="79"/>
  <c r="AL110" i="79" s="1"/>
  <c r="AH110" i="79"/>
  <c r="AI110" i="79" s="1"/>
  <c r="AA110" i="79"/>
  <c r="Y110" i="79"/>
  <c r="W110" i="79"/>
  <c r="X110" i="79" s="1"/>
  <c r="V110" i="79"/>
  <c r="T110" i="79"/>
  <c r="R110" i="79"/>
  <c r="P110" i="79"/>
  <c r="N110" i="79"/>
  <c r="L110" i="79"/>
  <c r="J110" i="79"/>
  <c r="B110" i="79"/>
  <c r="AK109" i="79"/>
  <c r="AL109" i="79" s="1"/>
  <c r="AH109" i="79"/>
  <c r="AI109" i="79" s="1"/>
  <c r="AA109" i="79"/>
  <c r="Y109" i="79"/>
  <c r="W109" i="79"/>
  <c r="V109" i="79"/>
  <c r="T109" i="79"/>
  <c r="R109" i="79"/>
  <c r="P109" i="79"/>
  <c r="N109" i="79"/>
  <c r="L109" i="79"/>
  <c r="J109" i="79"/>
  <c r="B109" i="79"/>
  <c r="AK108" i="79"/>
  <c r="AL108" i="79" s="1"/>
  <c r="AH108" i="79"/>
  <c r="AI108" i="79" s="1"/>
  <c r="AA108" i="79"/>
  <c r="Y108" i="79"/>
  <c r="W108" i="79"/>
  <c r="X108" i="79" s="1"/>
  <c r="AB108" i="79" s="1"/>
  <c r="AC108" i="79" s="1"/>
  <c r="V108" i="79"/>
  <c r="T108" i="79"/>
  <c r="R108" i="79"/>
  <c r="P108" i="79"/>
  <c r="N108" i="79"/>
  <c r="L108" i="79"/>
  <c r="J108" i="79"/>
  <c r="B108" i="79"/>
  <c r="AK107" i="79"/>
  <c r="AL107" i="79" s="1"/>
  <c r="AH107" i="79"/>
  <c r="AI107" i="79" s="1"/>
  <c r="AA107" i="79"/>
  <c r="Y107" i="79"/>
  <c r="W107" i="79"/>
  <c r="X107" i="79" s="1"/>
  <c r="AB107" i="79" s="1"/>
  <c r="AC107" i="79" s="1"/>
  <c r="V107" i="79"/>
  <c r="T107" i="79"/>
  <c r="R107" i="79"/>
  <c r="P107" i="79"/>
  <c r="N107" i="79"/>
  <c r="L107" i="79"/>
  <c r="J107" i="79"/>
  <c r="B107" i="79"/>
  <c r="AK106" i="79"/>
  <c r="AL106" i="79" s="1"/>
  <c r="AH106" i="79"/>
  <c r="AI106" i="79" s="1"/>
  <c r="AA106" i="79"/>
  <c r="Y106" i="79"/>
  <c r="W106" i="79"/>
  <c r="V106" i="79"/>
  <c r="T106" i="79"/>
  <c r="R106" i="79"/>
  <c r="P106" i="79"/>
  <c r="N106" i="79"/>
  <c r="L106" i="79"/>
  <c r="J106" i="79"/>
  <c r="B106" i="79"/>
  <c r="AK105" i="79"/>
  <c r="AL105" i="79" s="1"/>
  <c r="AH105" i="79"/>
  <c r="AI105" i="79" s="1"/>
  <c r="AA105" i="79"/>
  <c r="Y105" i="79"/>
  <c r="W105" i="79"/>
  <c r="X105" i="79" s="1"/>
  <c r="V105" i="79"/>
  <c r="T105" i="79"/>
  <c r="R105" i="79"/>
  <c r="P105" i="79"/>
  <c r="N105" i="79"/>
  <c r="L105" i="79"/>
  <c r="J105" i="79"/>
  <c r="B105" i="79"/>
  <c r="AK104" i="79"/>
  <c r="AL104" i="79" s="1"/>
  <c r="AH104" i="79"/>
  <c r="AI104" i="79" s="1"/>
  <c r="AA104" i="79"/>
  <c r="Y104" i="79"/>
  <c r="W104" i="79"/>
  <c r="X104" i="79" s="1"/>
  <c r="V104" i="79"/>
  <c r="T104" i="79"/>
  <c r="R104" i="79"/>
  <c r="P104" i="79"/>
  <c r="N104" i="79"/>
  <c r="L104" i="79"/>
  <c r="J104" i="79"/>
  <c r="B104" i="79"/>
  <c r="AK103" i="79"/>
  <c r="AL103" i="79" s="1"/>
  <c r="AH103" i="79"/>
  <c r="AI103" i="79" s="1"/>
  <c r="AA103" i="79"/>
  <c r="Y103" i="79"/>
  <c r="W103" i="79"/>
  <c r="V103" i="79"/>
  <c r="T103" i="79"/>
  <c r="R103" i="79"/>
  <c r="P103" i="79"/>
  <c r="N103" i="79"/>
  <c r="L103" i="79"/>
  <c r="J103" i="79"/>
  <c r="B103" i="79"/>
  <c r="AK102" i="79"/>
  <c r="AL102" i="79" s="1"/>
  <c r="AH102" i="79"/>
  <c r="AI102" i="79" s="1"/>
  <c r="AA102" i="79"/>
  <c r="Y102" i="79"/>
  <c r="W102" i="79"/>
  <c r="X102" i="79" s="1"/>
  <c r="AB102" i="79" s="1"/>
  <c r="AC102" i="79" s="1"/>
  <c r="V102" i="79"/>
  <c r="T102" i="79"/>
  <c r="R102" i="79"/>
  <c r="P102" i="79"/>
  <c r="N102" i="79"/>
  <c r="L102" i="79"/>
  <c r="J102" i="79"/>
  <c r="B102" i="79"/>
  <c r="AK101" i="79"/>
  <c r="AL101" i="79" s="1"/>
  <c r="AH101" i="79"/>
  <c r="AI101" i="79" s="1"/>
  <c r="AA101" i="79"/>
  <c r="Y101" i="79"/>
  <c r="W101" i="79"/>
  <c r="X101" i="79" s="1"/>
  <c r="V101" i="79"/>
  <c r="T101" i="79"/>
  <c r="R101" i="79"/>
  <c r="P101" i="79"/>
  <c r="N101" i="79"/>
  <c r="L101" i="79"/>
  <c r="J101" i="79"/>
  <c r="B101" i="79"/>
  <c r="AK100" i="79"/>
  <c r="AL100" i="79" s="1"/>
  <c r="AH100" i="79"/>
  <c r="AI100" i="79" s="1"/>
  <c r="AA100" i="79"/>
  <c r="Y100" i="79"/>
  <c r="W100" i="79"/>
  <c r="V100" i="79"/>
  <c r="T100" i="79"/>
  <c r="R100" i="79"/>
  <c r="P100" i="79"/>
  <c r="N100" i="79"/>
  <c r="L100" i="79"/>
  <c r="J100" i="79"/>
  <c r="B100" i="79"/>
  <c r="AK99" i="79"/>
  <c r="AL99" i="79" s="1"/>
  <c r="AH99" i="79"/>
  <c r="AI99" i="79" s="1"/>
  <c r="AA99" i="79"/>
  <c r="Y99" i="79"/>
  <c r="W99" i="79"/>
  <c r="X99" i="79" s="1"/>
  <c r="V99" i="79"/>
  <c r="T99" i="79"/>
  <c r="R99" i="79"/>
  <c r="P99" i="79"/>
  <c r="N99" i="79"/>
  <c r="L99" i="79"/>
  <c r="J99" i="79"/>
  <c r="B99" i="79"/>
  <c r="AK98" i="79"/>
  <c r="AL98" i="79" s="1"/>
  <c r="AH98" i="79"/>
  <c r="AI98" i="79" s="1"/>
  <c r="AA98" i="79"/>
  <c r="Y98" i="79"/>
  <c r="W98" i="79"/>
  <c r="X98" i="79" s="1"/>
  <c r="V98" i="79"/>
  <c r="T98" i="79"/>
  <c r="R98" i="79"/>
  <c r="P98" i="79"/>
  <c r="N98" i="79"/>
  <c r="L98" i="79"/>
  <c r="J98" i="79"/>
  <c r="B98" i="79"/>
  <c r="AK97" i="79"/>
  <c r="AL97" i="79" s="1"/>
  <c r="AH97" i="79"/>
  <c r="AI97" i="79" s="1"/>
  <c r="AA97" i="79"/>
  <c r="Y97" i="79"/>
  <c r="W97" i="79"/>
  <c r="V97" i="79"/>
  <c r="T97" i="79"/>
  <c r="R97" i="79"/>
  <c r="P97" i="79"/>
  <c r="N97" i="79"/>
  <c r="L97" i="79"/>
  <c r="J97" i="79"/>
  <c r="B97" i="79"/>
  <c r="AK96" i="79"/>
  <c r="AL96" i="79" s="1"/>
  <c r="AH96" i="79"/>
  <c r="AI96" i="79" s="1"/>
  <c r="AA96" i="79"/>
  <c r="Y96" i="79"/>
  <c r="W96" i="79"/>
  <c r="X96" i="79" s="1"/>
  <c r="AB96" i="79" s="1"/>
  <c r="AC96" i="79" s="1"/>
  <c r="V96" i="79"/>
  <c r="T96" i="79"/>
  <c r="R96" i="79"/>
  <c r="P96" i="79"/>
  <c r="N96" i="79"/>
  <c r="L96" i="79"/>
  <c r="J96" i="79"/>
  <c r="B96" i="79"/>
  <c r="AK95" i="79"/>
  <c r="AL95" i="79" s="1"/>
  <c r="AH95" i="79"/>
  <c r="AI95" i="79" s="1"/>
  <c r="AA95" i="79"/>
  <c r="Y95" i="79"/>
  <c r="W95" i="79"/>
  <c r="X95" i="79" s="1"/>
  <c r="AB95" i="79" s="1"/>
  <c r="AC95" i="79" s="1"/>
  <c r="V95" i="79"/>
  <c r="T95" i="79"/>
  <c r="R95" i="79"/>
  <c r="P95" i="79"/>
  <c r="N95" i="79"/>
  <c r="L95" i="79"/>
  <c r="J95" i="79"/>
  <c r="B95" i="79"/>
  <c r="AK94" i="79"/>
  <c r="AL94" i="79" s="1"/>
  <c r="AH94" i="79"/>
  <c r="AI94" i="79" s="1"/>
  <c r="AA94" i="79"/>
  <c r="Y94" i="79"/>
  <c r="W94" i="79"/>
  <c r="V94" i="79"/>
  <c r="T94" i="79"/>
  <c r="R94" i="79"/>
  <c r="P94" i="79"/>
  <c r="N94" i="79"/>
  <c r="L94" i="79"/>
  <c r="J94" i="79"/>
  <c r="B94" i="79"/>
  <c r="AK93" i="79"/>
  <c r="AL93" i="79" s="1"/>
  <c r="AH93" i="79"/>
  <c r="AI93" i="79" s="1"/>
  <c r="AA93" i="79"/>
  <c r="Y93" i="79"/>
  <c r="W93" i="79"/>
  <c r="X93" i="79" s="1"/>
  <c r="V93" i="79"/>
  <c r="T93" i="79"/>
  <c r="R93" i="79"/>
  <c r="P93" i="79"/>
  <c r="N93" i="79"/>
  <c r="L93" i="79"/>
  <c r="J93" i="79"/>
  <c r="B93" i="79"/>
  <c r="AK92" i="79"/>
  <c r="AL92" i="79" s="1"/>
  <c r="AH92" i="79"/>
  <c r="AI92" i="79" s="1"/>
  <c r="AA92" i="79"/>
  <c r="Y92" i="79"/>
  <c r="W92" i="79"/>
  <c r="X92" i="79" s="1"/>
  <c r="AB92" i="79" s="1"/>
  <c r="AC92" i="79" s="1"/>
  <c r="V92" i="79"/>
  <c r="T92" i="79"/>
  <c r="R92" i="79"/>
  <c r="P92" i="79"/>
  <c r="N92" i="79"/>
  <c r="L92" i="79"/>
  <c r="J92" i="79"/>
  <c r="B92" i="79"/>
  <c r="AK91" i="79"/>
  <c r="AL91" i="79" s="1"/>
  <c r="AH91" i="79"/>
  <c r="AI91" i="79" s="1"/>
  <c r="AA91" i="79"/>
  <c r="Y91" i="79"/>
  <c r="W91" i="79"/>
  <c r="V91" i="79"/>
  <c r="T91" i="79"/>
  <c r="R91" i="79"/>
  <c r="P91" i="79"/>
  <c r="N91" i="79"/>
  <c r="L91" i="79"/>
  <c r="J91" i="79"/>
  <c r="B91" i="79"/>
  <c r="AK90" i="79"/>
  <c r="AL90" i="79" s="1"/>
  <c r="AH90" i="79"/>
  <c r="AI90" i="79" s="1"/>
  <c r="AA90" i="79"/>
  <c r="Y90" i="79"/>
  <c r="W90" i="79"/>
  <c r="X90" i="79" s="1"/>
  <c r="AB90" i="79" s="1"/>
  <c r="AC90" i="79" s="1"/>
  <c r="V90" i="79"/>
  <c r="T90" i="79"/>
  <c r="R90" i="79"/>
  <c r="P90" i="79"/>
  <c r="N90" i="79"/>
  <c r="L90" i="79"/>
  <c r="J90" i="79"/>
  <c r="B90" i="79"/>
  <c r="AK89" i="79"/>
  <c r="AL89" i="79" s="1"/>
  <c r="AH89" i="79"/>
  <c r="AI89" i="79" s="1"/>
  <c r="AA89" i="79"/>
  <c r="Y89" i="79"/>
  <c r="W89" i="79"/>
  <c r="X89" i="79" s="1"/>
  <c r="V89" i="79"/>
  <c r="T89" i="79"/>
  <c r="R89" i="79"/>
  <c r="P89" i="79"/>
  <c r="N89" i="79"/>
  <c r="L89" i="79"/>
  <c r="J89" i="79"/>
  <c r="B89" i="79"/>
  <c r="AK88" i="79"/>
  <c r="AL88" i="79" s="1"/>
  <c r="AH88" i="79"/>
  <c r="AI88" i="79" s="1"/>
  <c r="AA88" i="79"/>
  <c r="Y88" i="79"/>
  <c r="W88" i="79"/>
  <c r="V88" i="79"/>
  <c r="T88" i="79"/>
  <c r="R88" i="79"/>
  <c r="P88" i="79"/>
  <c r="N88" i="79"/>
  <c r="L88" i="79"/>
  <c r="J88" i="79"/>
  <c r="B88" i="79"/>
  <c r="AK87" i="79"/>
  <c r="AL87" i="79" s="1"/>
  <c r="AH87" i="79"/>
  <c r="AI87" i="79" s="1"/>
  <c r="AA87" i="79"/>
  <c r="Y87" i="79"/>
  <c r="W87" i="79"/>
  <c r="X87" i="79" s="1"/>
  <c r="AB87" i="79" s="1"/>
  <c r="AC87" i="79" s="1"/>
  <c r="V87" i="79"/>
  <c r="T87" i="79"/>
  <c r="R87" i="79"/>
  <c r="P87" i="79"/>
  <c r="N87" i="79"/>
  <c r="L87" i="79"/>
  <c r="J87" i="79"/>
  <c r="B87" i="79"/>
  <c r="AK86" i="79"/>
  <c r="AL86" i="79" s="1"/>
  <c r="AH86" i="79"/>
  <c r="AI86" i="79" s="1"/>
  <c r="AM86" i="79" s="1"/>
  <c r="AN86" i="79" s="1"/>
  <c r="AA86" i="79"/>
  <c r="Y86" i="79"/>
  <c r="W86" i="79"/>
  <c r="X86" i="79" s="1"/>
  <c r="V86" i="79"/>
  <c r="T86" i="79"/>
  <c r="R86" i="79"/>
  <c r="P86" i="79"/>
  <c r="N86" i="79"/>
  <c r="L86" i="79"/>
  <c r="J86" i="79"/>
  <c r="B86" i="79"/>
  <c r="AK85" i="79"/>
  <c r="AL85" i="79" s="1"/>
  <c r="AH85" i="79"/>
  <c r="AI85" i="79" s="1"/>
  <c r="AA85" i="79"/>
  <c r="Y85" i="79"/>
  <c r="W85" i="79"/>
  <c r="V85" i="79"/>
  <c r="T85" i="79"/>
  <c r="R85" i="79"/>
  <c r="P85" i="79"/>
  <c r="N85" i="79"/>
  <c r="L85" i="79"/>
  <c r="J85" i="79"/>
  <c r="B85" i="79"/>
  <c r="AK84" i="79"/>
  <c r="AL84" i="79" s="1"/>
  <c r="AH84" i="79"/>
  <c r="AI84" i="79" s="1"/>
  <c r="AA84" i="79"/>
  <c r="Y84" i="79"/>
  <c r="W84" i="79"/>
  <c r="X84" i="79" s="1"/>
  <c r="AB84" i="79" s="1"/>
  <c r="AC84" i="79" s="1"/>
  <c r="V84" i="79"/>
  <c r="T84" i="79"/>
  <c r="R84" i="79"/>
  <c r="P84" i="79"/>
  <c r="N84" i="79"/>
  <c r="L84" i="79"/>
  <c r="J84" i="79"/>
  <c r="B84" i="79"/>
  <c r="AK83" i="79"/>
  <c r="AL83" i="79" s="1"/>
  <c r="AH83" i="79"/>
  <c r="AI83" i="79" s="1"/>
  <c r="AA83" i="79"/>
  <c r="Y83" i="79"/>
  <c r="W83" i="79"/>
  <c r="X83" i="79" s="1"/>
  <c r="V83" i="79"/>
  <c r="T83" i="79"/>
  <c r="R83" i="79"/>
  <c r="P83" i="79"/>
  <c r="N83" i="79"/>
  <c r="L83" i="79"/>
  <c r="J83" i="79"/>
  <c r="B83" i="79"/>
  <c r="AK82" i="79"/>
  <c r="AL82" i="79" s="1"/>
  <c r="AH82" i="79"/>
  <c r="AI82" i="79" s="1"/>
  <c r="AA82" i="79"/>
  <c r="Y82" i="79"/>
  <c r="W82" i="79"/>
  <c r="X82" i="79" s="1"/>
  <c r="V82" i="79"/>
  <c r="T82" i="79"/>
  <c r="R82" i="79"/>
  <c r="P82" i="79"/>
  <c r="N82" i="79"/>
  <c r="L82" i="79"/>
  <c r="J82" i="79"/>
  <c r="B82" i="79"/>
  <c r="AK81" i="79"/>
  <c r="AL81" i="79" s="1"/>
  <c r="AH81" i="79"/>
  <c r="AI81" i="79" s="1"/>
  <c r="AA81" i="79"/>
  <c r="Y81" i="79"/>
  <c r="W81" i="79"/>
  <c r="V81" i="79"/>
  <c r="T81" i="79"/>
  <c r="R81" i="79"/>
  <c r="P81" i="79"/>
  <c r="N81" i="79"/>
  <c r="L81" i="79"/>
  <c r="J81" i="79"/>
  <c r="B81" i="79"/>
  <c r="AK80" i="79"/>
  <c r="AL80" i="79" s="1"/>
  <c r="AH80" i="79"/>
  <c r="AI80" i="79" s="1"/>
  <c r="AA80" i="79"/>
  <c r="Y80" i="79"/>
  <c r="W80" i="79"/>
  <c r="X80" i="79" s="1"/>
  <c r="AB80" i="79" s="1"/>
  <c r="AC80" i="79" s="1"/>
  <c r="V80" i="79"/>
  <c r="T80" i="79"/>
  <c r="R80" i="79"/>
  <c r="P80" i="79"/>
  <c r="N80" i="79"/>
  <c r="L80" i="79"/>
  <c r="J80" i="79"/>
  <c r="B80" i="79"/>
  <c r="AK79" i="79"/>
  <c r="AL79" i="79" s="1"/>
  <c r="AH79" i="79"/>
  <c r="AI79" i="79" s="1"/>
  <c r="AA79" i="79"/>
  <c r="Y79" i="79"/>
  <c r="W79" i="79"/>
  <c r="X79" i="79" s="1"/>
  <c r="V79" i="79"/>
  <c r="T79" i="79"/>
  <c r="R79" i="79"/>
  <c r="P79" i="79"/>
  <c r="N79" i="79"/>
  <c r="L79" i="79"/>
  <c r="J79" i="79"/>
  <c r="B79" i="79"/>
  <c r="AK78" i="79"/>
  <c r="AL78" i="79" s="1"/>
  <c r="AH78" i="79"/>
  <c r="AI78" i="79" s="1"/>
  <c r="AA78" i="79"/>
  <c r="Y78" i="79"/>
  <c r="W78" i="79"/>
  <c r="X78" i="79" s="1"/>
  <c r="V78" i="79"/>
  <c r="T78" i="79"/>
  <c r="R78" i="79"/>
  <c r="P78" i="79"/>
  <c r="N78" i="79"/>
  <c r="L78" i="79"/>
  <c r="J78" i="79"/>
  <c r="B78" i="79"/>
  <c r="AK77" i="79"/>
  <c r="AL77" i="79" s="1"/>
  <c r="AH77" i="79"/>
  <c r="AI77" i="79" s="1"/>
  <c r="AA77" i="79"/>
  <c r="Y77" i="79"/>
  <c r="W77" i="79"/>
  <c r="X77" i="79" s="1"/>
  <c r="AB77" i="79" s="1"/>
  <c r="AC77" i="79" s="1"/>
  <c r="V77" i="79"/>
  <c r="T77" i="79"/>
  <c r="R77" i="79"/>
  <c r="P77" i="79"/>
  <c r="N77" i="79"/>
  <c r="L77" i="79"/>
  <c r="J77" i="79"/>
  <c r="B77" i="79"/>
  <c r="AK76" i="79"/>
  <c r="AL76" i="79" s="1"/>
  <c r="AI76" i="79"/>
  <c r="AH76" i="79"/>
  <c r="AA76" i="79"/>
  <c r="Y76" i="79"/>
  <c r="W76" i="79"/>
  <c r="X76" i="79" s="1"/>
  <c r="V76" i="79"/>
  <c r="T76" i="79"/>
  <c r="R76" i="79"/>
  <c r="P76" i="79"/>
  <c r="N76" i="79"/>
  <c r="L76" i="79"/>
  <c r="J76" i="79"/>
  <c r="B76" i="79"/>
  <c r="AK75" i="79"/>
  <c r="AL75" i="79" s="1"/>
  <c r="AH75" i="79"/>
  <c r="AI75" i="79" s="1"/>
  <c r="AA75" i="79"/>
  <c r="Y75" i="79"/>
  <c r="W75" i="79"/>
  <c r="X75" i="79" s="1"/>
  <c r="V75" i="79"/>
  <c r="T75" i="79"/>
  <c r="R75" i="79"/>
  <c r="P75" i="79"/>
  <c r="N75" i="79"/>
  <c r="L75" i="79"/>
  <c r="J75" i="79"/>
  <c r="B75" i="79"/>
  <c r="AK74" i="79"/>
  <c r="AL74" i="79" s="1"/>
  <c r="AH74" i="79"/>
  <c r="AI74" i="79" s="1"/>
  <c r="AA74" i="79"/>
  <c r="Y74" i="79"/>
  <c r="W74" i="79"/>
  <c r="X74" i="79" s="1"/>
  <c r="V74" i="79"/>
  <c r="T74" i="79"/>
  <c r="R74" i="79"/>
  <c r="P74" i="79"/>
  <c r="N74" i="79"/>
  <c r="L74" i="79"/>
  <c r="J74" i="79"/>
  <c r="B74" i="79"/>
  <c r="AK73" i="79"/>
  <c r="AL73" i="79" s="1"/>
  <c r="AH73" i="79"/>
  <c r="AI73" i="79" s="1"/>
  <c r="AA73" i="79"/>
  <c r="Y73" i="79"/>
  <c r="W73" i="79"/>
  <c r="X73" i="79" s="1"/>
  <c r="V73" i="79"/>
  <c r="T73" i="79"/>
  <c r="R73" i="79"/>
  <c r="P73" i="79"/>
  <c r="N73" i="79"/>
  <c r="L73" i="79"/>
  <c r="J73" i="79"/>
  <c r="B73" i="79"/>
  <c r="AK72" i="79"/>
  <c r="AL72" i="79" s="1"/>
  <c r="AH72" i="79"/>
  <c r="AI72" i="79" s="1"/>
  <c r="AA72" i="79"/>
  <c r="Y72" i="79"/>
  <c r="W72" i="79"/>
  <c r="X72" i="79" s="1"/>
  <c r="AB72" i="79" s="1"/>
  <c r="AC72" i="79" s="1"/>
  <c r="V72" i="79"/>
  <c r="T72" i="79"/>
  <c r="R72" i="79"/>
  <c r="P72" i="79"/>
  <c r="N72" i="79"/>
  <c r="L72" i="79"/>
  <c r="J72" i="79"/>
  <c r="B72" i="79"/>
  <c r="AK71" i="79"/>
  <c r="AL71" i="79" s="1"/>
  <c r="AH71" i="79"/>
  <c r="AI71" i="79" s="1"/>
  <c r="AA71" i="79"/>
  <c r="Y71" i="79"/>
  <c r="W71" i="79"/>
  <c r="X71" i="79" s="1"/>
  <c r="AB71" i="79" s="1"/>
  <c r="AC71" i="79" s="1"/>
  <c r="V71" i="79"/>
  <c r="T71" i="79"/>
  <c r="R71" i="79"/>
  <c r="P71" i="79"/>
  <c r="N71" i="79"/>
  <c r="L71" i="79"/>
  <c r="J71" i="79"/>
  <c r="B71" i="79"/>
  <c r="AK70" i="79"/>
  <c r="AL70" i="79" s="1"/>
  <c r="AI70" i="79"/>
  <c r="AH70" i="79"/>
  <c r="AA70" i="79"/>
  <c r="Y70" i="79"/>
  <c r="W70" i="79"/>
  <c r="X70" i="79" s="1"/>
  <c r="V70" i="79"/>
  <c r="T70" i="79"/>
  <c r="R70" i="79"/>
  <c r="P70" i="79"/>
  <c r="N70" i="79"/>
  <c r="L70" i="79"/>
  <c r="J70" i="79"/>
  <c r="B70" i="79"/>
  <c r="AK69" i="79"/>
  <c r="AL69" i="79" s="1"/>
  <c r="AH69" i="79"/>
  <c r="AI69" i="79" s="1"/>
  <c r="AA69" i="79"/>
  <c r="Y69" i="79"/>
  <c r="AD69" i="79" s="1"/>
  <c r="AE69" i="79" s="1"/>
  <c r="AF69" i="79" s="1"/>
  <c r="W69" i="79"/>
  <c r="X69" i="79" s="1"/>
  <c r="V69" i="79"/>
  <c r="T69" i="79"/>
  <c r="R69" i="79"/>
  <c r="P69" i="79"/>
  <c r="N69" i="79"/>
  <c r="L69" i="79"/>
  <c r="J69" i="79"/>
  <c r="B69" i="79"/>
  <c r="AK68" i="79"/>
  <c r="AL68" i="79" s="1"/>
  <c r="AH68" i="79"/>
  <c r="AI68" i="79" s="1"/>
  <c r="AA68" i="79"/>
  <c r="Y68" i="79"/>
  <c r="X68" i="79"/>
  <c r="AB68" i="79" s="1"/>
  <c r="AC68" i="79" s="1"/>
  <c r="W68" i="79"/>
  <c r="V68" i="79"/>
  <c r="T68" i="79"/>
  <c r="R68" i="79"/>
  <c r="P68" i="79"/>
  <c r="N68" i="79"/>
  <c r="L68" i="79"/>
  <c r="J68" i="79"/>
  <c r="B68" i="79"/>
  <c r="AK67" i="79"/>
  <c r="AL67" i="79" s="1"/>
  <c r="AH67" i="79"/>
  <c r="AI67" i="79" s="1"/>
  <c r="AA67" i="79"/>
  <c r="Y67" i="79"/>
  <c r="W67" i="79"/>
  <c r="X67" i="79" s="1"/>
  <c r="V67" i="79"/>
  <c r="T67" i="79"/>
  <c r="R67" i="79"/>
  <c r="P67" i="79"/>
  <c r="N67" i="79"/>
  <c r="L67" i="79"/>
  <c r="J67" i="79"/>
  <c r="B67" i="79"/>
  <c r="AK66" i="79"/>
  <c r="AL66" i="79" s="1"/>
  <c r="AH66" i="79"/>
  <c r="AI66" i="79" s="1"/>
  <c r="AA66" i="79"/>
  <c r="Y66" i="79"/>
  <c r="W66" i="79"/>
  <c r="X66" i="79" s="1"/>
  <c r="AB66" i="79" s="1"/>
  <c r="AC66" i="79" s="1"/>
  <c r="V66" i="79"/>
  <c r="T66" i="79"/>
  <c r="R66" i="79"/>
  <c r="P66" i="79"/>
  <c r="N66" i="79"/>
  <c r="L66" i="79"/>
  <c r="J66" i="79"/>
  <c r="B66" i="79"/>
  <c r="AK65" i="79"/>
  <c r="AL65" i="79" s="1"/>
  <c r="AH65" i="79"/>
  <c r="AI65" i="79" s="1"/>
  <c r="AA65" i="79"/>
  <c r="Y65" i="79"/>
  <c r="W65" i="79"/>
  <c r="X65" i="79" s="1"/>
  <c r="AB65" i="79" s="1"/>
  <c r="AC65" i="79" s="1"/>
  <c r="V65" i="79"/>
  <c r="T65" i="79"/>
  <c r="R65" i="79"/>
  <c r="P65" i="79"/>
  <c r="N65" i="79"/>
  <c r="L65" i="79"/>
  <c r="J65" i="79"/>
  <c r="B65" i="79"/>
  <c r="AK64" i="79"/>
  <c r="AL64" i="79" s="1"/>
  <c r="AH64" i="79"/>
  <c r="AI64" i="79" s="1"/>
  <c r="AA64" i="79"/>
  <c r="Y64" i="79"/>
  <c r="W64" i="79"/>
  <c r="X64" i="79" s="1"/>
  <c r="V64" i="79"/>
  <c r="T64" i="79"/>
  <c r="R64" i="79"/>
  <c r="P64" i="79"/>
  <c r="N64" i="79"/>
  <c r="L64" i="79"/>
  <c r="J64" i="79"/>
  <c r="B64" i="79"/>
  <c r="AK63" i="79"/>
  <c r="AL63" i="79" s="1"/>
  <c r="AH63" i="79"/>
  <c r="AI63" i="79" s="1"/>
  <c r="AA63" i="79"/>
  <c r="Y63" i="79"/>
  <c r="W63" i="79"/>
  <c r="X63" i="79" s="1"/>
  <c r="AB63" i="79" s="1"/>
  <c r="AC63" i="79" s="1"/>
  <c r="V63" i="79"/>
  <c r="T63" i="79"/>
  <c r="R63" i="79"/>
  <c r="P63" i="79"/>
  <c r="N63" i="79"/>
  <c r="L63" i="79"/>
  <c r="J63" i="79"/>
  <c r="B63" i="79"/>
  <c r="AK62" i="79"/>
  <c r="AL62" i="79" s="1"/>
  <c r="AH62" i="79"/>
  <c r="AI62" i="79" s="1"/>
  <c r="AA62" i="79"/>
  <c r="Y62" i="79"/>
  <c r="AD62" i="79" s="1"/>
  <c r="AE62" i="79" s="1"/>
  <c r="AF62" i="79" s="1"/>
  <c r="X62" i="79"/>
  <c r="W62" i="79"/>
  <c r="V62" i="79"/>
  <c r="T62" i="79"/>
  <c r="R62" i="79"/>
  <c r="P62" i="79"/>
  <c r="N62" i="79"/>
  <c r="L62" i="79"/>
  <c r="J62" i="79"/>
  <c r="B62" i="79"/>
  <c r="AK61" i="79"/>
  <c r="AL61" i="79" s="1"/>
  <c r="AH61" i="79"/>
  <c r="AI61" i="79" s="1"/>
  <c r="AA61" i="79"/>
  <c r="Y61" i="79"/>
  <c r="AD61" i="79" s="1"/>
  <c r="AE61" i="79" s="1"/>
  <c r="AF61" i="79" s="1"/>
  <c r="W61" i="79"/>
  <c r="X61" i="79" s="1"/>
  <c r="V61" i="79"/>
  <c r="T61" i="79"/>
  <c r="R61" i="79"/>
  <c r="P61" i="79"/>
  <c r="N61" i="79"/>
  <c r="L61" i="79"/>
  <c r="J61" i="79"/>
  <c r="B61" i="79"/>
  <c r="AK60" i="79"/>
  <c r="AL60" i="79" s="1"/>
  <c r="AH60" i="79"/>
  <c r="AI60" i="79" s="1"/>
  <c r="AA60" i="79"/>
  <c r="Y60" i="79"/>
  <c r="AD60" i="79" s="1"/>
  <c r="AE60" i="79" s="1"/>
  <c r="AF60" i="79" s="1"/>
  <c r="W60" i="79"/>
  <c r="X60" i="79" s="1"/>
  <c r="AB60" i="79" s="1"/>
  <c r="AC60" i="79" s="1"/>
  <c r="V60" i="79"/>
  <c r="T60" i="79"/>
  <c r="R60" i="79"/>
  <c r="P60" i="79"/>
  <c r="N60" i="79"/>
  <c r="L60" i="79"/>
  <c r="J60" i="79"/>
  <c r="B60" i="79"/>
  <c r="AK59" i="79"/>
  <c r="AL59" i="79" s="1"/>
  <c r="AH59" i="79"/>
  <c r="AI59" i="79" s="1"/>
  <c r="AA59" i="79"/>
  <c r="Y59" i="79"/>
  <c r="W59" i="79"/>
  <c r="X59" i="79" s="1"/>
  <c r="V59" i="79"/>
  <c r="T59" i="79"/>
  <c r="R59" i="79"/>
  <c r="P59" i="79"/>
  <c r="N59" i="79"/>
  <c r="L59" i="79"/>
  <c r="J59" i="79"/>
  <c r="B59" i="79"/>
  <c r="AK58" i="79"/>
  <c r="AL58" i="79" s="1"/>
  <c r="AH58" i="79"/>
  <c r="AI58" i="79" s="1"/>
  <c r="AA58" i="79"/>
  <c r="Y58" i="79"/>
  <c r="W58" i="79"/>
  <c r="X58" i="79" s="1"/>
  <c r="V58" i="79"/>
  <c r="T58" i="79"/>
  <c r="R58" i="79"/>
  <c r="P58" i="79"/>
  <c r="N58" i="79"/>
  <c r="L58" i="79"/>
  <c r="J58" i="79"/>
  <c r="B58" i="79"/>
  <c r="AK57" i="79"/>
  <c r="AL57" i="79" s="1"/>
  <c r="AH57" i="79"/>
  <c r="AI57" i="79" s="1"/>
  <c r="AA57" i="79"/>
  <c r="Y57" i="79"/>
  <c r="AD57" i="79" s="1"/>
  <c r="AE57" i="79" s="1"/>
  <c r="AF57" i="79" s="1"/>
  <c r="W57" i="79"/>
  <c r="X57" i="79" s="1"/>
  <c r="AB57" i="79" s="1"/>
  <c r="AC57" i="79" s="1"/>
  <c r="V57" i="79"/>
  <c r="T57" i="79"/>
  <c r="R57" i="79"/>
  <c r="P57" i="79"/>
  <c r="N57" i="79"/>
  <c r="L57" i="79"/>
  <c r="J57" i="79"/>
  <c r="B57" i="79"/>
  <c r="AK56" i="79"/>
  <c r="AL56" i="79" s="1"/>
  <c r="AH56" i="79"/>
  <c r="AI56" i="79" s="1"/>
  <c r="AA56" i="79"/>
  <c r="Y56" i="79"/>
  <c r="W56" i="79"/>
  <c r="X56" i="79" s="1"/>
  <c r="AB56" i="79" s="1"/>
  <c r="AC56" i="79" s="1"/>
  <c r="V56" i="79"/>
  <c r="T56" i="79"/>
  <c r="R56" i="79"/>
  <c r="P56" i="79"/>
  <c r="N56" i="79"/>
  <c r="L56" i="79"/>
  <c r="J56" i="79"/>
  <c r="B56" i="79"/>
  <c r="AK55" i="79"/>
  <c r="AL55" i="79" s="1"/>
  <c r="AH55" i="79"/>
  <c r="AI55" i="79" s="1"/>
  <c r="AA55" i="79"/>
  <c r="Y55" i="79"/>
  <c r="W55" i="79"/>
  <c r="X55" i="79" s="1"/>
  <c r="V55" i="79"/>
  <c r="T55" i="79"/>
  <c r="R55" i="79"/>
  <c r="P55" i="79"/>
  <c r="N55" i="79"/>
  <c r="L55" i="79"/>
  <c r="J55" i="79"/>
  <c r="B55" i="79"/>
  <c r="AK54" i="79"/>
  <c r="AL54" i="79" s="1"/>
  <c r="AH54" i="79"/>
  <c r="AI54" i="79" s="1"/>
  <c r="AA54" i="79"/>
  <c r="Y54" i="79"/>
  <c r="W54" i="79"/>
  <c r="X54" i="79" s="1"/>
  <c r="V54" i="79"/>
  <c r="T54" i="79"/>
  <c r="R54" i="79"/>
  <c r="P54" i="79"/>
  <c r="N54" i="79"/>
  <c r="L54" i="79"/>
  <c r="J54" i="79"/>
  <c r="B54" i="79"/>
  <c r="AK53" i="79"/>
  <c r="AL53" i="79" s="1"/>
  <c r="AH53" i="79"/>
  <c r="AI53" i="79" s="1"/>
  <c r="AA53" i="79"/>
  <c r="Y53" i="79"/>
  <c r="W53" i="79"/>
  <c r="X53" i="79" s="1"/>
  <c r="AB53" i="79" s="1"/>
  <c r="AC53" i="79" s="1"/>
  <c r="V53" i="79"/>
  <c r="T53" i="79"/>
  <c r="R53" i="79"/>
  <c r="P53" i="79"/>
  <c r="N53" i="79"/>
  <c r="L53" i="79"/>
  <c r="J53" i="79"/>
  <c r="B53" i="79"/>
  <c r="AK52" i="79"/>
  <c r="AL52" i="79" s="1"/>
  <c r="AH52" i="79"/>
  <c r="AI52" i="79" s="1"/>
  <c r="AA52" i="79"/>
  <c r="Y52" i="79"/>
  <c r="W52" i="79"/>
  <c r="X52" i="79" s="1"/>
  <c r="V52" i="79"/>
  <c r="T52" i="79"/>
  <c r="R52" i="79"/>
  <c r="P52" i="79"/>
  <c r="N52" i="79"/>
  <c r="L52" i="79"/>
  <c r="J52" i="79"/>
  <c r="B52" i="79"/>
  <c r="AK51" i="79"/>
  <c r="AL51" i="79" s="1"/>
  <c r="AH51" i="79"/>
  <c r="AI51" i="79" s="1"/>
  <c r="AA51" i="79"/>
  <c r="Y51" i="79"/>
  <c r="W51" i="79"/>
  <c r="AD51" i="79" s="1"/>
  <c r="AE51" i="79" s="1"/>
  <c r="AF51" i="79" s="1"/>
  <c r="V51" i="79"/>
  <c r="T51" i="79"/>
  <c r="R51" i="79"/>
  <c r="P51" i="79"/>
  <c r="N51" i="79"/>
  <c r="L51" i="79"/>
  <c r="J51" i="79"/>
  <c r="B51" i="79"/>
  <c r="AK50" i="79"/>
  <c r="AL50" i="79" s="1"/>
  <c r="AH50" i="79"/>
  <c r="AI50" i="79" s="1"/>
  <c r="AA50" i="79"/>
  <c r="Y50" i="79"/>
  <c r="W50" i="79"/>
  <c r="X50" i="79" s="1"/>
  <c r="V50" i="79"/>
  <c r="T50" i="79"/>
  <c r="R50" i="79"/>
  <c r="P50" i="79"/>
  <c r="N50" i="79"/>
  <c r="L50" i="79"/>
  <c r="J50" i="79"/>
  <c r="B50" i="79"/>
  <c r="AK49" i="79"/>
  <c r="AL49" i="79" s="1"/>
  <c r="AI49" i="79"/>
  <c r="AH49" i="79"/>
  <c r="AA49" i="79"/>
  <c r="Y49" i="79"/>
  <c r="W49" i="79"/>
  <c r="X49" i="79" s="1"/>
  <c r="V49" i="79"/>
  <c r="T49" i="79"/>
  <c r="R49" i="79"/>
  <c r="P49" i="79"/>
  <c r="N49" i="79"/>
  <c r="L49" i="79"/>
  <c r="J49" i="79"/>
  <c r="B49" i="79"/>
  <c r="AK48" i="79"/>
  <c r="AL48" i="79" s="1"/>
  <c r="AH48" i="79"/>
  <c r="AI48" i="79" s="1"/>
  <c r="AD48" i="79"/>
  <c r="AE48" i="79" s="1"/>
  <c r="AF48" i="79" s="1"/>
  <c r="AA48" i="79"/>
  <c r="Y48" i="79"/>
  <c r="X48" i="79"/>
  <c r="W48" i="79"/>
  <c r="V48" i="79"/>
  <c r="T48" i="79"/>
  <c r="R48" i="79"/>
  <c r="P48" i="79"/>
  <c r="N48" i="79"/>
  <c r="L48" i="79"/>
  <c r="J48" i="79"/>
  <c r="B48" i="79"/>
  <c r="AK47" i="79"/>
  <c r="AL47" i="79" s="1"/>
  <c r="AH47" i="79"/>
  <c r="AI47" i="79" s="1"/>
  <c r="AA47" i="79"/>
  <c r="Y47" i="79"/>
  <c r="W47" i="79"/>
  <c r="X47" i="79" s="1"/>
  <c r="AB47" i="79" s="1"/>
  <c r="AC47" i="79" s="1"/>
  <c r="V47" i="79"/>
  <c r="T47" i="79"/>
  <c r="R47" i="79"/>
  <c r="P47" i="79"/>
  <c r="N47" i="79"/>
  <c r="L47" i="79"/>
  <c r="J47" i="79"/>
  <c r="B47" i="79"/>
  <c r="AK46" i="79"/>
  <c r="AL46" i="79" s="1"/>
  <c r="AH46" i="79"/>
  <c r="AI46" i="79" s="1"/>
  <c r="AA46" i="79"/>
  <c r="Y46" i="79"/>
  <c r="W46" i="79"/>
  <c r="X46" i="79" s="1"/>
  <c r="V46" i="79"/>
  <c r="T46" i="79"/>
  <c r="R46" i="79"/>
  <c r="P46" i="79"/>
  <c r="N46" i="79"/>
  <c r="L46" i="79"/>
  <c r="J46" i="79"/>
  <c r="B46" i="79"/>
  <c r="AK45" i="79"/>
  <c r="AL45" i="79" s="1"/>
  <c r="AH45" i="79"/>
  <c r="AI45" i="79" s="1"/>
  <c r="AA45" i="79"/>
  <c r="Y45" i="79"/>
  <c r="W45" i="79"/>
  <c r="X45" i="79" s="1"/>
  <c r="V45" i="79"/>
  <c r="T45" i="79"/>
  <c r="R45" i="79"/>
  <c r="P45" i="79"/>
  <c r="N45" i="79"/>
  <c r="L45" i="79"/>
  <c r="J45" i="79"/>
  <c r="B45" i="79"/>
  <c r="AK44" i="79"/>
  <c r="AL44" i="79" s="1"/>
  <c r="AH44" i="79"/>
  <c r="AI44" i="79" s="1"/>
  <c r="AA44" i="79"/>
  <c r="Y44" i="79"/>
  <c r="W44" i="79"/>
  <c r="X44" i="79" s="1"/>
  <c r="AB44" i="79" s="1"/>
  <c r="AC44" i="79" s="1"/>
  <c r="V44" i="79"/>
  <c r="T44" i="79"/>
  <c r="R44" i="79"/>
  <c r="P44" i="79"/>
  <c r="N44" i="79"/>
  <c r="L44" i="79"/>
  <c r="J44" i="79"/>
  <c r="B44" i="79"/>
  <c r="AK43" i="79"/>
  <c r="AL43" i="79" s="1"/>
  <c r="AH43" i="79"/>
  <c r="AI43" i="79" s="1"/>
  <c r="AA43" i="79"/>
  <c r="Y43" i="79"/>
  <c r="W43" i="79"/>
  <c r="X43" i="79" s="1"/>
  <c r="V43" i="79"/>
  <c r="T43" i="79"/>
  <c r="R43" i="79"/>
  <c r="P43" i="79"/>
  <c r="N43" i="79"/>
  <c r="L43" i="79"/>
  <c r="J43" i="79"/>
  <c r="B43" i="79"/>
  <c r="AK42" i="79"/>
  <c r="AL42" i="79" s="1"/>
  <c r="AH42" i="79"/>
  <c r="AI42" i="79" s="1"/>
  <c r="AA42" i="79"/>
  <c r="Y42" i="79"/>
  <c r="W42" i="79"/>
  <c r="AD42" i="79" s="1"/>
  <c r="AE42" i="79" s="1"/>
  <c r="AF42" i="79" s="1"/>
  <c r="V42" i="79"/>
  <c r="T42" i="79"/>
  <c r="R42" i="79"/>
  <c r="P42" i="79"/>
  <c r="N42" i="79"/>
  <c r="L42" i="79"/>
  <c r="J42" i="79"/>
  <c r="B42" i="79"/>
  <c r="AK41" i="79"/>
  <c r="AL41" i="79" s="1"/>
  <c r="AH41" i="79"/>
  <c r="AI41" i="79" s="1"/>
  <c r="AA41" i="79"/>
  <c r="Y41" i="79"/>
  <c r="W41" i="79"/>
  <c r="X41" i="79" s="1"/>
  <c r="AB41" i="79" s="1"/>
  <c r="AC41" i="79" s="1"/>
  <c r="V41" i="79"/>
  <c r="T41" i="79"/>
  <c r="R41" i="79"/>
  <c r="P41" i="79"/>
  <c r="N41" i="79"/>
  <c r="L41" i="79"/>
  <c r="J41" i="79"/>
  <c r="B41" i="79"/>
  <c r="AK40" i="79"/>
  <c r="AL40" i="79" s="1"/>
  <c r="AH40" i="79"/>
  <c r="AI40" i="79" s="1"/>
  <c r="AA40" i="79"/>
  <c r="Y40" i="79"/>
  <c r="W40" i="79"/>
  <c r="X40" i="79" s="1"/>
  <c r="V40" i="79"/>
  <c r="T40" i="79"/>
  <c r="R40" i="79"/>
  <c r="P40" i="79"/>
  <c r="N40" i="79"/>
  <c r="L40" i="79"/>
  <c r="J40" i="79"/>
  <c r="B40" i="79"/>
  <c r="AK39" i="79"/>
  <c r="AL39" i="79" s="1"/>
  <c r="AH39" i="79"/>
  <c r="AI39" i="79" s="1"/>
  <c r="AM39" i="79" s="1"/>
  <c r="AN39" i="79" s="1"/>
  <c r="AA39" i="79"/>
  <c r="Y39" i="79"/>
  <c r="W39" i="79"/>
  <c r="X39" i="79" s="1"/>
  <c r="AB39" i="79" s="1"/>
  <c r="AC39" i="79" s="1"/>
  <c r="V39" i="79"/>
  <c r="T39" i="79"/>
  <c r="R39" i="79"/>
  <c r="P39" i="79"/>
  <c r="N39" i="79"/>
  <c r="L39" i="79"/>
  <c r="J39" i="79"/>
  <c r="B39" i="79"/>
  <c r="AK38" i="79"/>
  <c r="AL38" i="79" s="1"/>
  <c r="AH38" i="79"/>
  <c r="AI38" i="79" s="1"/>
  <c r="AA38" i="79"/>
  <c r="Y38" i="79"/>
  <c r="W38" i="79"/>
  <c r="X38" i="79" s="1"/>
  <c r="AB38" i="79" s="1"/>
  <c r="AC38" i="79" s="1"/>
  <c r="V38" i="79"/>
  <c r="T38" i="79"/>
  <c r="R38" i="79"/>
  <c r="P38" i="79"/>
  <c r="N38" i="79"/>
  <c r="L38" i="79"/>
  <c r="J38" i="79"/>
  <c r="B38" i="79"/>
  <c r="AK37" i="79"/>
  <c r="AL37" i="79" s="1"/>
  <c r="AH37" i="79"/>
  <c r="AI37" i="79" s="1"/>
  <c r="AA37" i="79"/>
  <c r="Y37" i="79"/>
  <c r="W37" i="79"/>
  <c r="X37" i="79" s="1"/>
  <c r="V37" i="79"/>
  <c r="T37" i="79"/>
  <c r="R37" i="79"/>
  <c r="P37" i="79"/>
  <c r="N37" i="79"/>
  <c r="L37" i="79"/>
  <c r="J37" i="79"/>
  <c r="B37" i="79"/>
  <c r="AK36" i="79"/>
  <c r="AL36" i="79" s="1"/>
  <c r="AH36" i="79"/>
  <c r="AI36" i="79" s="1"/>
  <c r="AA36" i="79"/>
  <c r="Y36" i="79"/>
  <c r="W36" i="79"/>
  <c r="X36" i="79" s="1"/>
  <c r="V36" i="79"/>
  <c r="T36" i="79"/>
  <c r="R36" i="79"/>
  <c r="P36" i="79"/>
  <c r="N36" i="79"/>
  <c r="L36" i="79"/>
  <c r="J36" i="79"/>
  <c r="B36" i="79"/>
  <c r="AK35" i="79"/>
  <c r="AL35" i="79" s="1"/>
  <c r="AH35" i="79"/>
  <c r="AI35" i="79" s="1"/>
  <c r="AA35" i="79"/>
  <c r="Y35" i="79"/>
  <c r="AD35" i="79" s="1"/>
  <c r="AE35" i="79" s="1"/>
  <c r="AF35" i="79" s="1"/>
  <c r="X35" i="79"/>
  <c r="AB35" i="79" s="1"/>
  <c r="AC35" i="79" s="1"/>
  <c r="W35" i="79"/>
  <c r="V35" i="79"/>
  <c r="T35" i="79"/>
  <c r="R35" i="79"/>
  <c r="P35" i="79"/>
  <c r="N35" i="79"/>
  <c r="L35" i="79"/>
  <c r="J35" i="79"/>
  <c r="B35" i="79"/>
  <c r="AK34" i="79"/>
  <c r="AL34" i="79" s="1"/>
  <c r="AH34" i="79"/>
  <c r="AI34" i="79" s="1"/>
  <c r="AA34" i="79"/>
  <c r="Y34" i="79"/>
  <c r="W34" i="79"/>
  <c r="X34" i="79" s="1"/>
  <c r="V34" i="79"/>
  <c r="T34" i="79"/>
  <c r="R34" i="79"/>
  <c r="P34" i="79"/>
  <c r="N34" i="79"/>
  <c r="L34" i="79"/>
  <c r="J34" i="79"/>
  <c r="B34" i="79"/>
  <c r="AK33" i="79"/>
  <c r="AL33" i="79" s="1"/>
  <c r="AH33" i="79"/>
  <c r="AI33" i="79" s="1"/>
  <c r="AA33" i="79"/>
  <c r="Y33" i="79"/>
  <c r="W33" i="79"/>
  <c r="V33" i="79"/>
  <c r="T33" i="79"/>
  <c r="R33" i="79"/>
  <c r="P33" i="79"/>
  <c r="N33" i="79"/>
  <c r="L33" i="79"/>
  <c r="J33" i="79"/>
  <c r="B33" i="79"/>
  <c r="AK32" i="79"/>
  <c r="AL32" i="79" s="1"/>
  <c r="AH32" i="79"/>
  <c r="AI32" i="79" s="1"/>
  <c r="AA32" i="79"/>
  <c r="Y32" i="79"/>
  <c r="W32" i="79"/>
  <c r="AD32" i="79" s="1"/>
  <c r="AE32" i="79" s="1"/>
  <c r="AF32" i="79" s="1"/>
  <c r="V32" i="79"/>
  <c r="T32" i="79"/>
  <c r="R32" i="79"/>
  <c r="P32" i="79"/>
  <c r="N32" i="79"/>
  <c r="L32" i="79"/>
  <c r="J32" i="79"/>
  <c r="B32" i="79"/>
  <c r="AK31" i="79"/>
  <c r="AL31" i="79" s="1"/>
  <c r="AH31" i="79"/>
  <c r="AI31" i="79" s="1"/>
  <c r="AA31" i="79"/>
  <c r="Y31" i="79"/>
  <c r="W31" i="79"/>
  <c r="X31" i="79" s="1"/>
  <c r="AB31" i="79" s="1"/>
  <c r="AC31" i="79" s="1"/>
  <c r="V31" i="79"/>
  <c r="T31" i="79"/>
  <c r="R31" i="79"/>
  <c r="P31" i="79"/>
  <c r="N31" i="79"/>
  <c r="L31" i="79"/>
  <c r="J31" i="79"/>
  <c r="B31" i="79"/>
  <c r="AK30" i="79"/>
  <c r="AL30" i="79" s="1"/>
  <c r="AH30" i="79"/>
  <c r="AI30" i="79" s="1"/>
  <c r="AA30" i="79"/>
  <c r="Y30" i="79"/>
  <c r="W30" i="79"/>
  <c r="X30" i="79" s="1"/>
  <c r="V30" i="79"/>
  <c r="T30" i="79"/>
  <c r="R30" i="79"/>
  <c r="P30" i="79"/>
  <c r="N30" i="79"/>
  <c r="L30" i="79"/>
  <c r="J30" i="79"/>
  <c r="B30" i="79"/>
  <c r="AK29" i="79"/>
  <c r="AL29" i="79" s="1"/>
  <c r="AH29" i="79"/>
  <c r="AI29" i="79" s="1"/>
  <c r="AA29" i="79"/>
  <c r="Y29" i="79"/>
  <c r="W29" i="79"/>
  <c r="V29" i="79"/>
  <c r="T29" i="79"/>
  <c r="R29" i="79"/>
  <c r="P29" i="79"/>
  <c r="N29" i="79"/>
  <c r="L29" i="79"/>
  <c r="J29" i="79"/>
  <c r="B29" i="79"/>
  <c r="AK28" i="79"/>
  <c r="AL28" i="79" s="1"/>
  <c r="AH28" i="79"/>
  <c r="AI28" i="79" s="1"/>
  <c r="AA28" i="79"/>
  <c r="Y28" i="79"/>
  <c r="W28" i="79"/>
  <c r="X28" i="79" s="1"/>
  <c r="AB28" i="79" s="1"/>
  <c r="AC28" i="79" s="1"/>
  <c r="V28" i="79"/>
  <c r="T28" i="79"/>
  <c r="R28" i="79"/>
  <c r="P28" i="79"/>
  <c r="N28" i="79"/>
  <c r="L28" i="79"/>
  <c r="J28" i="79"/>
  <c r="B28" i="79"/>
  <c r="AK27" i="79"/>
  <c r="AL27" i="79" s="1"/>
  <c r="AH27" i="79"/>
  <c r="AI27" i="79" s="1"/>
  <c r="AA27" i="79"/>
  <c r="Y27" i="79"/>
  <c r="W27" i="79"/>
  <c r="X27" i="79" s="1"/>
  <c r="V27" i="79"/>
  <c r="T27" i="79"/>
  <c r="R27" i="79"/>
  <c r="P27" i="79"/>
  <c r="N27" i="79"/>
  <c r="L27" i="79"/>
  <c r="J27" i="79"/>
  <c r="B27" i="79"/>
  <c r="AK26" i="79"/>
  <c r="AL26" i="79" s="1"/>
  <c r="AH26" i="79"/>
  <c r="AI26" i="79" s="1"/>
  <c r="AA26" i="79"/>
  <c r="Y26" i="79"/>
  <c r="W26" i="79"/>
  <c r="AD26" i="79" s="1"/>
  <c r="AE26" i="79" s="1"/>
  <c r="AF26" i="79" s="1"/>
  <c r="V26" i="79"/>
  <c r="T26" i="79"/>
  <c r="R26" i="79"/>
  <c r="P26" i="79"/>
  <c r="N26" i="79"/>
  <c r="L26" i="79"/>
  <c r="J26" i="79"/>
  <c r="B26" i="79"/>
  <c r="AK25" i="79"/>
  <c r="AL25" i="79" s="1"/>
  <c r="AH25" i="79"/>
  <c r="AI25" i="79" s="1"/>
  <c r="AA25" i="79"/>
  <c r="Y25" i="79"/>
  <c r="W25" i="79"/>
  <c r="X25" i="79" s="1"/>
  <c r="AB25" i="79" s="1"/>
  <c r="AC25" i="79" s="1"/>
  <c r="V25" i="79"/>
  <c r="T25" i="79"/>
  <c r="R25" i="79"/>
  <c r="P25" i="79"/>
  <c r="N25" i="79"/>
  <c r="L25" i="79"/>
  <c r="J25" i="79"/>
  <c r="B25" i="79"/>
  <c r="AK24" i="79"/>
  <c r="AL24" i="79" s="1"/>
  <c r="AH24" i="79"/>
  <c r="AI24" i="79" s="1"/>
  <c r="AA24" i="79"/>
  <c r="Y24" i="79"/>
  <c r="W24" i="79"/>
  <c r="X24" i="79" s="1"/>
  <c r="AB24" i="79" s="1"/>
  <c r="AC24" i="79" s="1"/>
  <c r="V24" i="79"/>
  <c r="T24" i="79"/>
  <c r="R24" i="79"/>
  <c r="P24" i="79"/>
  <c r="N24" i="79"/>
  <c r="L24" i="79"/>
  <c r="J24" i="79"/>
  <c r="B24" i="79"/>
  <c r="AK23" i="79"/>
  <c r="AL23" i="79" s="1"/>
  <c r="AH23" i="79"/>
  <c r="AI23" i="79" s="1"/>
  <c r="AA23" i="79"/>
  <c r="Y23" i="79"/>
  <c r="W23" i="79"/>
  <c r="V23" i="79"/>
  <c r="T23" i="79"/>
  <c r="R23" i="79"/>
  <c r="P23" i="79"/>
  <c r="N23" i="79"/>
  <c r="L23" i="79"/>
  <c r="J23" i="79"/>
  <c r="B23" i="79"/>
  <c r="AK22" i="79"/>
  <c r="AL22" i="79" s="1"/>
  <c r="AH22" i="79"/>
  <c r="AI22" i="79" s="1"/>
  <c r="AA22" i="79"/>
  <c r="Y22" i="79"/>
  <c r="AD22" i="79" s="1"/>
  <c r="AE22" i="79" s="1"/>
  <c r="AF22" i="79" s="1"/>
  <c r="W22" i="79"/>
  <c r="X22" i="79" s="1"/>
  <c r="V22" i="79"/>
  <c r="T22" i="79"/>
  <c r="R22" i="79"/>
  <c r="P22" i="79"/>
  <c r="N22" i="79"/>
  <c r="L22" i="79"/>
  <c r="J22" i="79"/>
  <c r="B22" i="79"/>
  <c r="AK21" i="79"/>
  <c r="AL21" i="79" s="1"/>
  <c r="AH21" i="79"/>
  <c r="AI21" i="79" s="1"/>
  <c r="AA21" i="79"/>
  <c r="Y21" i="79"/>
  <c r="W21" i="79"/>
  <c r="X21" i="79" s="1"/>
  <c r="AB21" i="79" s="1"/>
  <c r="AC21" i="79" s="1"/>
  <c r="V21" i="79"/>
  <c r="T21" i="79"/>
  <c r="R21" i="79"/>
  <c r="P21" i="79"/>
  <c r="N21" i="79"/>
  <c r="L21" i="79"/>
  <c r="J21" i="79"/>
  <c r="B21" i="79"/>
  <c r="AK20" i="79"/>
  <c r="AL20" i="79" s="1"/>
  <c r="AH20" i="79"/>
  <c r="AI20" i="79" s="1"/>
  <c r="AA20" i="79"/>
  <c r="Y20" i="79"/>
  <c r="W20" i="79"/>
  <c r="X20" i="79" s="1"/>
  <c r="AB20" i="79" s="1"/>
  <c r="AC20" i="79" s="1"/>
  <c r="V20" i="79"/>
  <c r="T20" i="79"/>
  <c r="R20" i="79"/>
  <c r="P20" i="79"/>
  <c r="N20" i="79"/>
  <c r="L20" i="79"/>
  <c r="J20" i="79"/>
  <c r="B20" i="79"/>
  <c r="AK19" i="79"/>
  <c r="AL19" i="79" s="1"/>
  <c r="AH19" i="79"/>
  <c r="AI19" i="79" s="1"/>
  <c r="AA19" i="79"/>
  <c r="Y19" i="79"/>
  <c r="W19" i="79"/>
  <c r="X19" i="79" s="1"/>
  <c r="AB19" i="79" s="1"/>
  <c r="AC19" i="79" s="1"/>
  <c r="V19" i="79"/>
  <c r="T19" i="79"/>
  <c r="R19" i="79"/>
  <c r="P19" i="79"/>
  <c r="N19" i="79"/>
  <c r="L19" i="79"/>
  <c r="J19" i="79"/>
  <c r="B19" i="79"/>
  <c r="AK18" i="79"/>
  <c r="AL18" i="79" s="1"/>
  <c r="AH18" i="79"/>
  <c r="AI18" i="79" s="1"/>
  <c r="AA18" i="79"/>
  <c r="Y18" i="79"/>
  <c r="W18" i="79"/>
  <c r="X18" i="79" s="1"/>
  <c r="AB18" i="79" s="1"/>
  <c r="AC18" i="79" s="1"/>
  <c r="V18" i="79"/>
  <c r="T18" i="79"/>
  <c r="R18" i="79"/>
  <c r="P18" i="79"/>
  <c r="N18" i="79"/>
  <c r="L18" i="79"/>
  <c r="J18" i="79"/>
  <c r="B18" i="79"/>
  <c r="AK17" i="79"/>
  <c r="AL17" i="79" s="1"/>
  <c r="AH17" i="79"/>
  <c r="AI17" i="79" s="1"/>
  <c r="AA17" i="79"/>
  <c r="Y17" i="79"/>
  <c r="W17" i="79"/>
  <c r="V17" i="79"/>
  <c r="T17" i="79"/>
  <c r="R17" i="79"/>
  <c r="P17" i="79"/>
  <c r="N17" i="79"/>
  <c r="L17" i="79"/>
  <c r="J17" i="79"/>
  <c r="B17" i="79"/>
  <c r="AK16" i="79"/>
  <c r="AL16" i="79" s="1"/>
  <c r="AH16" i="79"/>
  <c r="AI16" i="79" s="1"/>
  <c r="AA16" i="79"/>
  <c r="Y16" i="79"/>
  <c r="W16" i="79"/>
  <c r="X16" i="79" s="1"/>
  <c r="AB16" i="79" s="1"/>
  <c r="AC16" i="79" s="1"/>
  <c r="V16" i="79"/>
  <c r="T16" i="79"/>
  <c r="R16" i="79"/>
  <c r="P16" i="79"/>
  <c r="N16" i="79"/>
  <c r="L16" i="79"/>
  <c r="J16" i="79"/>
  <c r="B16" i="79"/>
  <c r="AK15" i="79"/>
  <c r="AL15" i="79" s="1"/>
  <c r="AH15" i="79"/>
  <c r="AI15" i="79" s="1"/>
  <c r="AA15" i="79"/>
  <c r="Y15" i="79"/>
  <c r="W15" i="79"/>
  <c r="X15" i="79" s="1"/>
  <c r="V15" i="79"/>
  <c r="T15" i="79"/>
  <c r="R15" i="79"/>
  <c r="P15" i="79"/>
  <c r="N15" i="79"/>
  <c r="L15" i="79"/>
  <c r="J15" i="79"/>
  <c r="B15" i="79"/>
  <c r="AK14" i="79"/>
  <c r="AL14" i="79" s="1"/>
  <c r="AH14" i="79"/>
  <c r="AI14" i="79" s="1"/>
  <c r="AA14" i="79"/>
  <c r="Y14" i="79"/>
  <c r="W14" i="79"/>
  <c r="V14" i="79"/>
  <c r="T14" i="79"/>
  <c r="R14" i="79"/>
  <c r="P14" i="79"/>
  <c r="N14" i="79"/>
  <c r="L14" i="79"/>
  <c r="J14" i="79"/>
  <c r="B14" i="79"/>
  <c r="AA13" i="79"/>
  <c r="Y13" i="79"/>
  <c r="V13" i="79"/>
  <c r="T13" i="79"/>
  <c r="R13" i="79"/>
  <c r="P13" i="79"/>
  <c r="N13" i="79"/>
  <c r="L13" i="79"/>
  <c r="J13" i="79"/>
  <c r="B13" i="79"/>
  <c r="AA12" i="79"/>
  <c r="Y12" i="79"/>
  <c r="V12" i="79"/>
  <c r="T12" i="79"/>
  <c r="R12" i="79"/>
  <c r="P12" i="79"/>
  <c r="N12" i="79"/>
  <c r="L12" i="79"/>
  <c r="J12" i="79"/>
  <c r="B12" i="79"/>
  <c r="AA11" i="79"/>
  <c r="Y11" i="79"/>
  <c r="V11" i="79"/>
  <c r="T11" i="79"/>
  <c r="R11" i="79"/>
  <c r="P11" i="79"/>
  <c r="N11" i="79"/>
  <c r="L11" i="79"/>
  <c r="J11" i="79"/>
  <c r="B11" i="79"/>
  <c r="AA10" i="79"/>
  <c r="Y10" i="79"/>
  <c r="V10" i="79"/>
  <c r="T10" i="79"/>
  <c r="R10" i="79"/>
  <c r="P10" i="79"/>
  <c r="N10" i="79"/>
  <c r="L10" i="79"/>
  <c r="J10" i="79"/>
  <c r="B10" i="79"/>
  <c r="AM118" i="79" l="1"/>
  <c r="AN118" i="79" s="1"/>
  <c r="AM233" i="79"/>
  <c r="AN233" i="79" s="1"/>
  <c r="AM36" i="79"/>
  <c r="AN36" i="79" s="1"/>
  <c r="AM57" i="79"/>
  <c r="AN57" i="79" s="1"/>
  <c r="AM72" i="79"/>
  <c r="AN72" i="79" s="1"/>
  <c r="AM129" i="79"/>
  <c r="AN129" i="79" s="1"/>
  <c r="AM157" i="79"/>
  <c r="AN157" i="79" s="1"/>
  <c r="AM190" i="79"/>
  <c r="AN190" i="79" s="1"/>
  <c r="AM196" i="79"/>
  <c r="AN196" i="79" s="1"/>
  <c r="AM207" i="79"/>
  <c r="AN207" i="79" s="1"/>
  <c r="AM26" i="79"/>
  <c r="AN26" i="79" s="1"/>
  <c r="AM32" i="79"/>
  <c r="AN32" i="79" s="1"/>
  <c r="AM78" i="79"/>
  <c r="AN78" i="79" s="1"/>
  <c r="AM180" i="79"/>
  <c r="AN180" i="79" s="1"/>
  <c r="AM218" i="79"/>
  <c r="AN218" i="79" s="1"/>
  <c r="AM246" i="79"/>
  <c r="AN246" i="79" s="1"/>
  <c r="AM15" i="79"/>
  <c r="AN15" i="79" s="1"/>
  <c r="AM85" i="79"/>
  <c r="AN85" i="79" s="1"/>
  <c r="AM97" i="79"/>
  <c r="AN97" i="79" s="1"/>
  <c r="AM103" i="79"/>
  <c r="AN103" i="79" s="1"/>
  <c r="AM136" i="79"/>
  <c r="AN136" i="79" s="1"/>
  <c r="AM142" i="79"/>
  <c r="AN142" i="79" s="1"/>
  <c r="AM198" i="79"/>
  <c r="AN198" i="79" s="1"/>
  <c r="S6" i="80"/>
  <c r="AD104" i="79"/>
  <c r="AE104" i="79" s="1"/>
  <c r="AF104" i="79" s="1"/>
  <c r="AJ104" i="79" s="1"/>
  <c r="X26" i="79"/>
  <c r="AB26" i="79" s="1"/>
  <c r="AC26" i="79" s="1"/>
  <c r="AD58" i="79"/>
  <c r="AE58" i="79" s="1"/>
  <c r="AF58" i="79" s="1"/>
  <c r="AD160" i="79"/>
  <c r="AE160" i="79" s="1"/>
  <c r="AF160" i="79" s="1"/>
  <c r="AD244" i="79"/>
  <c r="AE244" i="79" s="1"/>
  <c r="AF244" i="79" s="1"/>
  <c r="AD39" i="79"/>
  <c r="AE39" i="79" s="1"/>
  <c r="AF39" i="79" s="1"/>
  <c r="AD95" i="79"/>
  <c r="AE95" i="79" s="1"/>
  <c r="AF95" i="79" s="1"/>
  <c r="AJ95" i="79" s="1"/>
  <c r="AD102" i="79"/>
  <c r="AE102" i="79" s="1"/>
  <c r="AF102" i="79" s="1"/>
  <c r="AJ102" i="79" s="1"/>
  <c r="AD34" i="79"/>
  <c r="AE34" i="79" s="1"/>
  <c r="AF34" i="79" s="1"/>
  <c r="AD117" i="79"/>
  <c r="AE117" i="79" s="1"/>
  <c r="AF117" i="79" s="1"/>
  <c r="AJ117" i="79" s="1"/>
  <c r="AD73" i="79"/>
  <c r="AE73" i="79" s="1"/>
  <c r="AF73" i="79" s="1"/>
  <c r="AJ73" i="79" s="1"/>
  <c r="AD40" i="79"/>
  <c r="AE40" i="79" s="1"/>
  <c r="AF40" i="79" s="1"/>
  <c r="AG40" i="79" s="1"/>
  <c r="AD19" i="79"/>
  <c r="AE19" i="79" s="1"/>
  <c r="AF19" i="79" s="1"/>
  <c r="AG19" i="79" s="1"/>
  <c r="AD181" i="79"/>
  <c r="AE181" i="79" s="1"/>
  <c r="AF181" i="79" s="1"/>
  <c r="AD45" i="79"/>
  <c r="AE45" i="79" s="1"/>
  <c r="AF45" i="79" s="1"/>
  <c r="AG45" i="79" s="1"/>
  <c r="AD135" i="79"/>
  <c r="AE135" i="79" s="1"/>
  <c r="AF135" i="79" s="1"/>
  <c r="AJ135" i="79" s="1"/>
  <c r="AD166" i="79"/>
  <c r="AE166" i="79" s="1"/>
  <c r="AF166" i="79" s="1"/>
  <c r="AD50" i="79"/>
  <c r="AE50" i="79" s="1"/>
  <c r="AF50" i="79" s="1"/>
  <c r="AD76" i="79"/>
  <c r="AE76" i="79" s="1"/>
  <c r="AF76" i="79" s="1"/>
  <c r="AD203" i="79"/>
  <c r="AE203" i="79" s="1"/>
  <c r="AF203" i="79" s="1"/>
  <c r="AJ203" i="79" s="1"/>
  <c r="AD210" i="79"/>
  <c r="AE210" i="79" s="1"/>
  <c r="AF210" i="79" s="1"/>
  <c r="P8" i="81"/>
  <c r="P7" i="81"/>
  <c r="O8" i="81"/>
  <c r="O7" i="81"/>
  <c r="N8" i="81"/>
  <c r="N7" i="81"/>
  <c r="Q8" i="81"/>
  <c r="Q7" i="81"/>
  <c r="AD67" i="79"/>
  <c r="AE67" i="79" s="1"/>
  <c r="AF67" i="79" s="1"/>
  <c r="AD53" i="79"/>
  <c r="AE53" i="79" s="1"/>
  <c r="AF53" i="79" s="1"/>
  <c r="AJ53" i="79" s="1"/>
  <c r="AD129" i="79"/>
  <c r="AE129" i="79" s="1"/>
  <c r="AF129" i="79" s="1"/>
  <c r="AJ129" i="79" s="1"/>
  <c r="AD148" i="79"/>
  <c r="AE148" i="79" s="1"/>
  <c r="AF148" i="79" s="1"/>
  <c r="AD212" i="79"/>
  <c r="AE212" i="79" s="1"/>
  <c r="AF212" i="79" s="1"/>
  <c r="AJ212" i="79" s="1"/>
  <c r="X32" i="79"/>
  <c r="AB32" i="79" s="1"/>
  <c r="AC32" i="79" s="1"/>
  <c r="AD78" i="79"/>
  <c r="AE78" i="79" s="1"/>
  <c r="AF78" i="79" s="1"/>
  <c r="AD174" i="79"/>
  <c r="AE174" i="79" s="1"/>
  <c r="AF174" i="79" s="1"/>
  <c r="AD25" i="79"/>
  <c r="AE25" i="79" s="1"/>
  <c r="AF25" i="79" s="1"/>
  <c r="AD96" i="79"/>
  <c r="AE96" i="79" s="1"/>
  <c r="AF96" i="79" s="1"/>
  <c r="AG96" i="79" s="1"/>
  <c r="AD64" i="79"/>
  <c r="AE64" i="79" s="1"/>
  <c r="AF64" i="79" s="1"/>
  <c r="AD44" i="79"/>
  <c r="AE44" i="79" s="1"/>
  <c r="AF44" i="79" s="1"/>
  <c r="AD77" i="79"/>
  <c r="AE77" i="79" s="1"/>
  <c r="AF77" i="79" s="1"/>
  <c r="AJ77" i="79" s="1"/>
  <c r="AD204" i="79"/>
  <c r="AE204" i="79" s="1"/>
  <c r="AF204" i="79" s="1"/>
  <c r="AJ204" i="79" s="1"/>
  <c r="AB125" i="79"/>
  <c r="AC125" i="79" s="1"/>
  <c r="AD126" i="79"/>
  <c r="AE126" i="79" s="1"/>
  <c r="AF126" i="79" s="1"/>
  <c r="AJ126" i="79" s="1"/>
  <c r="AD145" i="79"/>
  <c r="AE145" i="79" s="1"/>
  <c r="AF145" i="79" s="1"/>
  <c r="AB157" i="79"/>
  <c r="AC157" i="79" s="1"/>
  <c r="AM173" i="79"/>
  <c r="AN173" i="79" s="1"/>
  <c r="AM179" i="79"/>
  <c r="AN179" i="79" s="1"/>
  <c r="AB184" i="79"/>
  <c r="AC184" i="79" s="1"/>
  <c r="AM185" i="79"/>
  <c r="AN185" i="79" s="1"/>
  <c r="AM217" i="79"/>
  <c r="AN217" i="79" s="1"/>
  <c r="AD74" i="79"/>
  <c r="AE74" i="79" s="1"/>
  <c r="AF74" i="79" s="1"/>
  <c r="AD105" i="79"/>
  <c r="AE105" i="79" s="1"/>
  <c r="AF105" i="79" s="1"/>
  <c r="AD169" i="79"/>
  <c r="AE169" i="79" s="1"/>
  <c r="AF169" i="79" s="1"/>
  <c r="AJ169" i="79" s="1"/>
  <c r="AD238" i="79"/>
  <c r="AE238" i="79" s="1"/>
  <c r="AF238" i="79" s="1"/>
  <c r="AG238" i="79" s="1"/>
  <c r="AD213" i="79"/>
  <c r="AE213" i="79" s="1"/>
  <c r="AF213" i="79" s="1"/>
  <c r="AD65" i="79"/>
  <c r="AE65" i="79" s="1"/>
  <c r="AF65" i="79" s="1"/>
  <c r="AG65" i="79" s="1"/>
  <c r="AD231" i="79"/>
  <c r="AE231" i="79" s="1"/>
  <c r="AF231" i="79" s="1"/>
  <c r="AJ231" i="79" s="1"/>
  <c r="AD70" i="79"/>
  <c r="AE70" i="79" s="1"/>
  <c r="AF70" i="79" s="1"/>
  <c r="AJ70" i="79" s="1"/>
  <c r="AD108" i="79"/>
  <c r="AE108" i="79" s="1"/>
  <c r="AF108" i="79" s="1"/>
  <c r="AJ108" i="79" s="1"/>
  <c r="AB30" i="79"/>
  <c r="AC30" i="79" s="1"/>
  <c r="AB36" i="79"/>
  <c r="AC36" i="79" s="1"/>
  <c r="AD49" i="79"/>
  <c r="AE49" i="79" s="1"/>
  <c r="AF49" i="79" s="1"/>
  <c r="AJ49" i="79" s="1"/>
  <c r="AB69" i="79"/>
  <c r="AC69" i="79" s="1"/>
  <c r="AB75" i="79"/>
  <c r="AC75" i="79" s="1"/>
  <c r="AB93" i="79"/>
  <c r="AC93" i="79" s="1"/>
  <c r="AM120" i="79"/>
  <c r="AN120" i="79" s="1"/>
  <c r="AB132" i="79"/>
  <c r="AC132" i="79" s="1"/>
  <c r="AD172" i="79"/>
  <c r="AE172" i="79" s="1"/>
  <c r="AF172" i="79" s="1"/>
  <c r="AB190" i="79"/>
  <c r="AC190" i="79" s="1"/>
  <c r="AD222" i="79"/>
  <c r="AE222" i="79" s="1"/>
  <c r="AF222" i="79" s="1"/>
  <c r="AG222" i="79" s="1"/>
  <c r="AB229" i="79"/>
  <c r="AC229" i="79" s="1"/>
  <c r="AM230" i="79"/>
  <c r="AN230" i="79" s="1"/>
  <c r="AD241" i="79"/>
  <c r="AE241" i="79" s="1"/>
  <c r="AF241" i="79" s="1"/>
  <c r="AJ241" i="79" s="1"/>
  <c r="AD248" i="79"/>
  <c r="AE248" i="79" s="1"/>
  <c r="AF248" i="79" s="1"/>
  <c r="AG248" i="79" s="1"/>
  <c r="AD249" i="79"/>
  <c r="AE249" i="79" s="1"/>
  <c r="AF249" i="79" s="1"/>
  <c r="AJ249" i="79" s="1"/>
  <c r="AB62" i="79"/>
  <c r="AC62" i="79" s="1"/>
  <c r="AB131" i="79"/>
  <c r="AC131" i="79" s="1"/>
  <c r="AB221" i="79"/>
  <c r="AC221" i="79" s="1"/>
  <c r="AB15" i="79"/>
  <c r="AC15" i="79" s="1"/>
  <c r="AB48" i="79"/>
  <c r="AC48" i="79" s="1"/>
  <c r="AB99" i="79"/>
  <c r="AC99" i="79" s="1"/>
  <c r="AB248" i="79"/>
  <c r="AC248" i="79" s="1"/>
  <c r="AD131" i="79"/>
  <c r="AE131" i="79" s="1"/>
  <c r="AF131" i="79" s="1"/>
  <c r="AJ131" i="79" s="1"/>
  <c r="AD195" i="79"/>
  <c r="AE195" i="79" s="1"/>
  <c r="AF195" i="79" s="1"/>
  <c r="AB228" i="79"/>
  <c r="AC228" i="79" s="1"/>
  <c r="AM113" i="79"/>
  <c r="AN113" i="79" s="1"/>
  <c r="AM119" i="79"/>
  <c r="AN119" i="79" s="1"/>
  <c r="AM224" i="79"/>
  <c r="AN224" i="79" s="1"/>
  <c r="AM92" i="79"/>
  <c r="AN92" i="79" s="1"/>
  <c r="AM122" i="79"/>
  <c r="AN122" i="79" s="1"/>
  <c r="AM131" i="79"/>
  <c r="AN131" i="79" s="1"/>
  <c r="AM30" i="79"/>
  <c r="AN30" i="79" s="1"/>
  <c r="AM48" i="79"/>
  <c r="AN48" i="79" s="1"/>
  <c r="AM54" i="79"/>
  <c r="AN54" i="79" s="1"/>
  <c r="AM69" i="79"/>
  <c r="AN69" i="79" s="1"/>
  <c r="AM88" i="79"/>
  <c r="AN88" i="79" s="1"/>
  <c r="AM101" i="79"/>
  <c r="AN101" i="79" s="1"/>
  <c r="AM194" i="79"/>
  <c r="AN194" i="79" s="1"/>
  <c r="AD66" i="79"/>
  <c r="AE66" i="79" s="1"/>
  <c r="AF66" i="79" s="1"/>
  <c r="AG66" i="79" s="1"/>
  <c r="AM174" i="79"/>
  <c r="AN174" i="79" s="1"/>
  <c r="AM21" i="79"/>
  <c r="AN21" i="79" s="1"/>
  <c r="AD63" i="79"/>
  <c r="AE63" i="79" s="1"/>
  <c r="AF63" i="79" s="1"/>
  <c r="AG63" i="79" s="1"/>
  <c r="AD75" i="79"/>
  <c r="AE75" i="79" s="1"/>
  <c r="AF75" i="79" s="1"/>
  <c r="AD239" i="79"/>
  <c r="AE239" i="79" s="1"/>
  <c r="AF239" i="79" s="1"/>
  <c r="X239" i="79"/>
  <c r="AB239" i="79" s="1"/>
  <c r="AC239" i="79" s="1"/>
  <c r="AD17" i="79"/>
  <c r="AE17" i="79" s="1"/>
  <c r="AF17" i="79" s="1"/>
  <c r="X17" i="79"/>
  <c r="AB17" i="79" s="1"/>
  <c r="AC17" i="79" s="1"/>
  <c r="AD23" i="79"/>
  <c r="AE23" i="79" s="1"/>
  <c r="AF23" i="79" s="1"/>
  <c r="AJ23" i="79" s="1"/>
  <c r="X23" i="79"/>
  <c r="AB23" i="79" s="1"/>
  <c r="AC23" i="79" s="1"/>
  <c r="AD28" i="79"/>
  <c r="AE28" i="79" s="1"/>
  <c r="AF28" i="79" s="1"/>
  <c r="AG28" i="79" s="1"/>
  <c r="AD36" i="79"/>
  <c r="AE36" i="79" s="1"/>
  <c r="AF36" i="79" s="1"/>
  <c r="AG36" i="79" s="1"/>
  <c r="AD41" i="79"/>
  <c r="AE41" i="79" s="1"/>
  <c r="AF41" i="79" s="1"/>
  <c r="X51" i="79"/>
  <c r="AB51" i="79" s="1"/>
  <c r="AC51" i="79" s="1"/>
  <c r="AD52" i="79"/>
  <c r="AE52" i="79" s="1"/>
  <c r="AF52" i="79" s="1"/>
  <c r="AJ52" i="79" s="1"/>
  <c r="AB54" i="79"/>
  <c r="AC54" i="79" s="1"/>
  <c r="AB59" i="79"/>
  <c r="AC59" i="79" s="1"/>
  <c r="AD71" i="79"/>
  <c r="AE71" i="79" s="1"/>
  <c r="AF71" i="79" s="1"/>
  <c r="AG71" i="79" s="1"/>
  <c r="AD72" i="79"/>
  <c r="AE72" i="79" s="1"/>
  <c r="AF72" i="79" s="1"/>
  <c r="AJ72" i="79" s="1"/>
  <c r="AD82" i="79"/>
  <c r="AE82" i="79" s="1"/>
  <c r="AF82" i="79" s="1"/>
  <c r="AB83" i="79"/>
  <c r="AC83" i="79" s="1"/>
  <c r="AM83" i="79"/>
  <c r="AN83" i="79" s="1"/>
  <c r="AD84" i="79"/>
  <c r="AE84" i="79" s="1"/>
  <c r="AF84" i="79" s="1"/>
  <c r="AG84" i="79" s="1"/>
  <c r="AB86" i="79"/>
  <c r="AC86" i="79" s="1"/>
  <c r="AD90" i="79"/>
  <c r="AE90" i="79" s="1"/>
  <c r="AF90" i="79" s="1"/>
  <c r="AB111" i="79"/>
  <c r="AC111" i="79" s="1"/>
  <c r="AD120" i="79"/>
  <c r="AE120" i="79" s="1"/>
  <c r="AF120" i="79" s="1"/>
  <c r="AJ120" i="79" s="1"/>
  <c r="AD122" i="79"/>
  <c r="AE122" i="79" s="1"/>
  <c r="AF122" i="79" s="1"/>
  <c r="AJ122" i="79" s="1"/>
  <c r="AM137" i="79"/>
  <c r="AN137" i="79" s="1"/>
  <c r="AB138" i="79"/>
  <c r="AC138" i="79" s="1"/>
  <c r="AB143" i="79"/>
  <c r="AC143" i="79" s="1"/>
  <c r="AD144" i="79"/>
  <c r="AE144" i="79" s="1"/>
  <c r="AF144" i="79" s="1"/>
  <c r="AB146" i="79"/>
  <c r="AC146" i="79" s="1"/>
  <c r="AD149" i="79"/>
  <c r="AE149" i="79" s="1"/>
  <c r="AF149" i="79" s="1"/>
  <c r="AB151" i="79"/>
  <c r="AC151" i="79" s="1"/>
  <c r="AD157" i="79"/>
  <c r="AE157" i="79" s="1"/>
  <c r="AF157" i="79" s="1"/>
  <c r="AJ157" i="79" s="1"/>
  <c r="AB161" i="79"/>
  <c r="AC161" i="79" s="1"/>
  <c r="AB193" i="79"/>
  <c r="AC193" i="79" s="1"/>
  <c r="AM197" i="79"/>
  <c r="AN197" i="79" s="1"/>
  <c r="AB207" i="79"/>
  <c r="AC207" i="79" s="1"/>
  <c r="AB219" i="79"/>
  <c r="AC219" i="79" s="1"/>
  <c r="AM223" i="79"/>
  <c r="AN223" i="79" s="1"/>
  <c r="AM225" i="79"/>
  <c r="AN225" i="79" s="1"/>
  <c r="AM227" i="79"/>
  <c r="AN227" i="79" s="1"/>
  <c r="AJ152" i="79"/>
  <c r="AG152" i="79"/>
  <c r="AD14" i="79"/>
  <c r="AE14" i="79" s="1"/>
  <c r="AF14" i="79" s="1"/>
  <c r="AJ14" i="79" s="1"/>
  <c r="W10" i="79"/>
  <c r="X10" i="79" s="1"/>
  <c r="AB10" i="79" s="1"/>
  <c r="AC10" i="79" s="1"/>
  <c r="W12" i="79"/>
  <c r="W13" i="79"/>
  <c r="X13" i="79" s="1"/>
  <c r="AB13" i="79" s="1"/>
  <c r="AC13" i="79" s="1"/>
  <c r="X14" i="79"/>
  <c r="AB14" i="79" s="1"/>
  <c r="AC14" i="79" s="1"/>
  <c r="AM14" i="79"/>
  <c r="AN14" i="79" s="1"/>
  <c r="AB22" i="79"/>
  <c r="AC22" i="79" s="1"/>
  <c r="AD29" i="79"/>
  <c r="AE29" i="79" s="1"/>
  <c r="AF29" i="79" s="1"/>
  <c r="AJ29" i="79" s="1"/>
  <c r="X29" i="79"/>
  <c r="AB29" i="79" s="1"/>
  <c r="AC29" i="79" s="1"/>
  <c r="X42" i="79"/>
  <c r="AB42" i="79" s="1"/>
  <c r="AC42" i="79" s="1"/>
  <c r="AD43" i="79"/>
  <c r="AE43" i="79" s="1"/>
  <c r="AF43" i="79" s="1"/>
  <c r="AG43" i="79" s="1"/>
  <c r="AB45" i="79"/>
  <c r="AC45" i="79" s="1"/>
  <c r="AM45" i="79"/>
  <c r="AN45" i="79" s="1"/>
  <c r="AB50" i="79"/>
  <c r="AC50" i="79" s="1"/>
  <c r="AD54" i="79"/>
  <c r="AE54" i="79" s="1"/>
  <c r="AF54" i="79" s="1"/>
  <c r="AD59" i="79"/>
  <c r="AE59" i="79" s="1"/>
  <c r="AF59" i="79" s="1"/>
  <c r="AB74" i="79"/>
  <c r="AC74" i="79" s="1"/>
  <c r="AD81" i="79"/>
  <c r="AE81" i="79" s="1"/>
  <c r="AF81" i="79" s="1"/>
  <c r="X81" i="79"/>
  <c r="AB81" i="79" s="1"/>
  <c r="AC81" i="79" s="1"/>
  <c r="AB98" i="79"/>
  <c r="AC98" i="79" s="1"/>
  <c r="AM98" i="79"/>
  <c r="AN98" i="79" s="1"/>
  <c r="AB105" i="79"/>
  <c r="AC105" i="79" s="1"/>
  <c r="AB110" i="79"/>
  <c r="AC110" i="79" s="1"/>
  <c r="AM110" i="79"/>
  <c r="AN110" i="79" s="1"/>
  <c r="AD111" i="79"/>
  <c r="AE111" i="79" s="1"/>
  <c r="AF111" i="79" s="1"/>
  <c r="AG111" i="79" s="1"/>
  <c r="AD113" i="79"/>
  <c r="AE113" i="79" s="1"/>
  <c r="AF113" i="79" s="1"/>
  <c r="AJ113" i="79" s="1"/>
  <c r="AM128" i="79"/>
  <c r="AN128" i="79" s="1"/>
  <c r="AB129" i="79"/>
  <c r="AC129" i="79" s="1"/>
  <c r="AD138" i="79"/>
  <c r="AE138" i="79" s="1"/>
  <c r="AF138" i="79" s="1"/>
  <c r="AJ138" i="79" s="1"/>
  <c r="AD140" i="79"/>
  <c r="AE140" i="79" s="1"/>
  <c r="AF140" i="79" s="1"/>
  <c r="AD146" i="79"/>
  <c r="AE146" i="79" s="1"/>
  <c r="AF146" i="79" s="1"/>
  <c r="AD147" i="79"/>
  <c r="AE147" i="79" s="1"/>
  <c r="AF147" i="79" s="1"/>
  <c r="AJ147" i="79" s="1"/>
  <c r="AB148" i="79"/>
  <c r="AC148" i="79" s="1"/>
  <c r="AD151" i="79"/>
  <c r="AE151" i="79" s="1"/>
  <c r="AF151" i="79" s="1"/>
  <c r="AB158" i="79"/>
  <c r="AC158" i="79" s="1"/>
  <c r="AB160" i="79"/>
  <c r="AC160" i="79" s="1"/>
  <c r="AB175" i="79"/>
  <c r="AC175" i="79" s="1"/>
  <c r="AM181" i="79"/>
  <c r="AN181" i="79" s="1"/>
  <c r="AM206" i="79"/>
  <c r="AN206" i="79" s="1"/>
  <c r="AD245" i="79"/>
  <c r="AE245" i="79" s="1"/>
  <c r="AF245" i="79" s="1"/>
  <c r="AJ245" i="79" s="1"/>
  <c r="X245" i="79"/>
  <c r="AB245" i="79" s="1"/>
  <c r="AC245" i="79" s="1"/>
  <c r="AD16" i="79"/>
  <c r="AE16" i="79" s="1"/>
  <c r="AF16" i="79" s="1"/>
  <c r="AG16" i="79" s="1"/>
  <c r="AM17" i="79"/>
  <c r="AN17" i="79" s="1"/>
  <c r="AD20" i="79"/>
  <c r="AE20" i="79" s="1"/>
  <c r="AF20" i="79" s="1"/>
  <c r="AG20" i="79" s="1"/>
  <c r="AM23" i="79"/>
  <c r="AN23" i="79" s="1"/>
  <c r="AB27" i="79"/>
  <c r="AC27" i="79" s="1"/>
  <c r="AD31" i="79"/>
  <c r="AE31" i="79" s="1"/>
  <c r="AF31" i="79" s="1"/>
  <c r="AJ31" i="79" s="1"/>
  <c r="AD33" i="79"/>
  <c r="AE33" i="79" s="1"/>
  <c r="AF33" i="79" s="1"/>
  <c r="AM33" i="79"/>
  <c r="AN33" i="79" s="1"/>
  <c r="AD37" i="79"/>
  <c r="AE37" i="79" s="1"/>
  <c r="AF37" i="79" s="1"/>
  <c r="AJ37" i="79" s="1"/>
  <c r="AD38" i="79"/>
  <c r="AE38" i="79" s="1"/>
  <c r="AF38" i="79" s="1"/>
  <c r="AM42" i="79"/>
  <c r="AN42" i="79" s="1"/>
  <c r="AD46" i="79"/>
  <c r="AE46" i="79" s="1"/>
  <c r="AF46" i="79" s="1"/>
  <c r="AJ46" i="79" s="1"/>
  <c r="AD47" i="79"/>
  <c r="AE47" i="79" s="1"/>
  <c r="AF47" i="79" s="1"/>
  <c r="AM51" i="79"/>
  <c r="AN51" i="79" s="1"/>
  <c r="AD55" i="79"/>
  <c r="AE55" i="79" s="1"/>
  <c r="AF55" i="79" s="1"/>
  <c r="AG55" i="79" s="1"/>
  <c r="AD56" i="79"/>
  <c r="AE56" i="79" s="1"/>
  <c r="AF56" i="79" s="1"/>
  <c r="AJ56" i="79" s="1"/>
  <c r="AM60" i="79"/>
  <c r="AN60" i="79" s="1"/>
  <c r="AM63" i="79"/>
  <c r="AN63" i="79" s="1"/>
  <c r="AD68" i="79"/>
  <c r="AE68" i="79" s="1"/>
  <c r="AF68" i="79" s="1"/>
  <c r="AJ68" i="79" s="1"/>
  <c r="AB78" i="79"/>
  <c r="AC78" i="79" s="1"/>
  <c r="AD79" i="79"/>
  <c r="AE79" i="79" s="1"/>
  <c r="AF79" i="79" s="1"/>
  <c r="AJ79" i="79" s="1"/>
  <c r="AD80" i="79"/>
  <c r="AE80" i="79" s="1"/>
  <c r="AF80" i="79" s="1"/>
  <c r="AM81" i="79"/>
  <c r="AN81" i="79" s="1"/>
  <c r="AD86" i="79"/>
  <c r="AE86" i="79" s="1"/>
  <c r="AF86" i="79" s="1"/>
  <c r="AJ86" i="79" s="1"/>
  <c r="AD87" i="79"/>
  <c r="AE87" i="79" s="1"/>
  <c r="AF87" i="79" s="1"/>
  <c r="AB89" i="79"/>
  <c r="AC89" i="79" s="1"/>
  <c r="AD93" i="79"/>
  <c r="AE93" i="79" s="1"/>
  <c r="AF93" i="79" s="1"/>
  <c r="AJ93" i="79" s="1"/>
  <c r="AM94" i="79"/>
  <c r="AN94" i="79" s="1"/>
  <c r="AD99" i="79"/>
  <c r="AE99" i="79" s="1"/>
  <c r="AF99" i="79" s="1"/>
  <c r="AB101" i="79"/>
  <c r="AC101" i="79" s="1"/>
  <c r="AB104" i="79"/>
  <c r="AC104" i="79" s="1"/>
  <c r="AM106" i="79"/>
  <c r="AN106" i="79" s="1"/>
  <c r="AD114" i="79"/>
  <c r="AE114" i="79" s="1"/>
  <c r="AF114" i="79" s="1"/>
  <c r="AG114" i="79" s="1"/>
  <c r="AM115" i="79"/>
  <c r="AN115" i="79" s="1"/>
  <c r="AB119" i="79"/>
  <c r="AC119" i="79" s="1"/>
  <c r="AD123" i="79"/>
  <c r="AE123" i="79" s="1"/>
  <c r="AF123" i="79" s="1"/>
  <c r="AJ123" i="79" s="1"/>
  <c r="AM124" i="79"/>
  <c r="AN124" i="79" s="1"/>
  <c r="AB128" i="79"/>
  <c r="AC128" i="79" s="1"/>
  <c r="AD132" i="79"/>
  <c r="AE132" i="79" s="1"/>
  <c r="AF132" i="79" s="1"/>
  <c r="AJ132" i="79" s="1"/>
  <c r="AM133" i="79"/>
  <c r="AN133" i="79" s="1"/>
  <c r="AB137" i="79"/>
  <c r="AC137" i="79" s="1"/>
  <c r="AD141" i="79"/>
  <c r="AE141" i="79" s="1"/>
  <c r="AF141" i="79" s="1"/>
  <c r="AJ141" i="79" s="1"/>
  <c r="AD143" i="79"/>
  <c r="AE143" i="79" s="1"/>
  <c r="AF143" i="79" s="1"/>
  <c r="AD153" i="79"/>
  <c r="AE153" i="79" s="1"/>
  <c r="AF153" i="79" s="1"/>
  <c r="AD154" i="79"/>
  <c r="AE154" i="79" s="1"/>
  <c r="AF154" i="79" s="1"/>
  <c r="AJ154" i="79" s="1"/>
  <c r="AB156" i="79"/>
  <c r="AC156" i="79" s="1"/>
  <c r="AB159" i="79"/>
  <c r="AC159" i="79" s="1"/>
  <c r="AB162" i="79"/>
  <c r="AC162" i="79" s="1"/>
  <c r="AB164" i="79"/>
  <c r="AC164" i="79" s="1"/>
  <c r="AM164" i="79"/>
  <c r="AN164" i="79" s="1"/>
  <c r="AM170" i="79"/>
  <c r="AN170" i="79" s="1"/>
  <c r="AJ174" i="79"/>
  <c r="AG174" i="79"/>
  <c r="AD175" i="79"/>
  <c r="AE175" i="79" s="1"/>
  <c r="AF175" i="79" s="1"/>
  <c r="AG175" i="79" s="1"/>
  <c r="AB177" i="79"/>
  <c r="AC177" i="79" s="1"/>
  <c r="AM177" i="79"/>
  <c r="AN177" i="79" s="1"/>
  <c r="AB183" i="79"/>
  <c r="AC183" i="79" s="1"/>
  <c r="AM183" i="79"/>
  <c r="AN183" i="79" s="1"/>
  <c r="AD184" i="79"/>
  <c r="AE184" i="79" s="1"/>
  <c r="AF184" i="79" s="1"/>
  <c r="AJ184" i="79" s="1"/>
  <c r="AB186" i="79"/>
  <c r="AC186" i="79" s="1"/>
  <c r="AM186" i="79"/>
  <c r="AN186" i="79" s="1"/>
  <c r="AB192" i="79"/>
  <c r="AC192" i="79" s="1"/>
  <c r="AM192" i="79"/>
  <c r="AN192" i="79" s="1"/>
  <c r="AD193" i="79"/>
  <c r="AE193" i="79" s="1"/>
  <c r="AF193" i="79" s="1"/>
  <c r="AJ193" i="79" s="1"/>
  <c r="AB195" i="79"/>
  <c r="AC195" i="79" s="1"/>
  <c r="AB197" i="79"/>
  <c r="AC197" i="79" s="1"/>
  <c r="AB201" i="79"/>
  <c r="AC201" i="79" s="1"/>
  <c r="AB206" i="79"/>
  <c r="AC206" i="79" s="1"/>
  <c r="AB210" i="79"/>
  <c r="AC210" i="79" s="1"/>
  <c r="AB215" i="79"/>
  <c r="AC215" i="79" s="1"/>
  <c r="AM215" i="79"/>
  <c r="AN215" i="79" s="1"/>
  <c r="AD219" i="79"/>
  <c r="AE219" i="79" s="1"/>
  <c r="AF219" i="79" s="1"/>
  <c r="AJ219" i="79" s="1"/>
  <c r="AD221" i="79"/>
  <c r="AE221" i="79" s="1"/>
  <c r="AF221" i="79" s="1"/>
  <c r="AJ221" i="79" s="1"/>
  <c r="AD228" i="79"/>
  <c r="AE228" i="79" s="1"/>
  <c r="AF228" i="79" s="1"/>
  <c r="AB238" i="79"/>
  <c r="AC238" i="79" s="1"/>
  <c r="AB244" i="79"/>
  <c r="AC244" i="79" s="1"/>
  <c r="AM167" i="79"/>
  <c r="AN167" i="79" s="1"/>
  <c r="AB171" i="79"/>
  <c r="AC171" i="79" s="1"/>
  <c r="AB174" i="79"/>
  <c r="AC174" i="79" s="1"/>
  <c r="AD178" i="79"/>
  <c r="AE178" i="79" s="1"/>
  <c r="AF178" i="79" s="1"/>
  <c r="AB180" i="79"/>
  <c r="AC180" i="79" s="1"/>
  <c r="AD183" i="79"/>
  <c r="AE183" i="79" s="1"/>
  <c r="AF183" i="79" s="1"/>
  <c r="AJ183" i="79" s="1"/>
  <c r="AD187" i="79"/>
  <c r="AE187" i="79" s="1"/>
  <c r="AF187" i="79" s="1"/>
  <c r="AJ187" i="79" s="1"/>
  <c r="AB189" i="79"/>
  <c r="AC189" i="79" s="1"/>
  <c r="AD192" i="79"/>
  <c r="AE192" i="79" s="1"/>
  <c r="AF192" i="79" s="1"/>
  <c r="AD197" i="79"/>
  <c r="AE197" i="79" s="1"/>
  <c r="AF197" i="79" s="1"/>
  <c r="AD198" i="79"/>
  <c r="AE198" i="79" s="1"/>
  <c r="AF198" i="79" s="1"/>
  <c r="AJ198" i="79" s="1"/>
  <c r="AB200" i="79"/>
  <c r="AC200" i="79" s="1"/>
  <c r="AM202" i="79"/>
  <c r="AN202" i="79" s="1"/>
  <c r="AD206" i="79"/>
  <c r="AE206" i="79" s="1"/>
  <c r="AF206" i="79" s="1"/>
  <c r="AD207" i="79"/>
  <c r="AE207" i="79" s="1"/>
  <c r="AF207" i="79" s="1"/>
  <c r="AJ207" i="79" s="1"/>
  <c r="AB209" i="79"/>
  <c r="AC209" i="79" s="1"/>
  <c r="AM211" i="79"/>
  <c r="AN211" i="79" s="1"/>
  <c r="AD215" i="79"/>
  <c r="AE215" i="79" s="1"/>
  <c r="AF215" i="79" s="1"/>
  <c r="AJ215" i="79" s="1"/>
  <c r="AD216" i="79"/>
  <c r="AE216" i="79" s="1"/>
  <c r="AF216" i="79" s="1"/>
  <c r="AB218" i="79"/>
  <c r="AC218" i="79" s="1"/>
  <c r="AM220" i="79"/>
  <c r="AN220" i="79" s="1"/>
  <c r="AD224" i="79"/>
  <c r="AE224" i="79" s="1"/>
  <c r="AF224" i="79" s="1"/>
  <c r="AD225" i="79"/>
  <c r="AE225" i="79" s="1"/>
  <c r="AF225" i="79" s="1"/>
  <c r="AJ225" i="79" s="1"/>
  <c r="AB227" i="79"/>
  <c r="AC227" i="79" s="1"/>
  <c r="AD232" i="79"/>
  <c r="AE232" i="79" s="1"/>
  <c r="AF232" i="79" s="1"/>
  <c r="AD234" i="79"/>
  <c r="AE234" i="79" s="1"/>
  <c r="AF234" i="79" s="1"/>
  <c r="AG234" i="79" s="1"/>
  <c r="AD235" i="79"/>
  <c r="AE235" i="79" s="1"/>
  <c r="AF235" i="79" s="1"/>
  <c r="AM235" i="79"/>
  <c r="AN235" i="79" s="1"/>
  <c r="AD237" i="79"/>
  <c r="AE237" i="79" s="1"/>
  <c r="AF237" i="79" s="1"/>
  <c r="AJ237" i="79" s="1"/>
  <c r="AM239" i="79"/>
  <c r="AN239" i="79" s="1"/>
  <c r="AM240" i="79"/>
  <c r="AN240" i="79" s="1"/>
  <c r="AD242" i="79"/>
  <c r="AE242" i="79" s="1"/>
  <c r="AF242" i="79" s="1"/>
  <c r="AG242" i="79" s="1"/>
  <c r="AM245" i="79"/>
  <c r="AN245" i="79" s="1"/>
  <c r="AM27" i="79"/>
  <c r="AN27" i="79" s="1"/>
  <c r="AM89" i="79"/>
  <c r="AN89" i="79" s="1"/>
  <c r="AM104" i="79"/>
  <c r="AN104" i="79" s="1"/>
  <c r="AM18" i="79"/>
  <c r="AN18" i="79" s="1"/>
  <c r="AM24" i="79"/>
  <c r="AN24" i="79" s="1"/>
  <c r="AM95" i="79"/>
  <c r="AN95" i="79" s="1"/>
  <c r="AM107" i="79"/>
  <c r="AN107" i="79" s="1"/>
  <c r="AM22" i="79"/>
  <c r="AN22" i="79" s="1"/>
  <c r="AM35" i="79"/>
  <c r="AN35" i="79" s="1"/>
  <c r="AM38" i="79"/>
  <c r="AN38" i="79" s="1"/>
  <c r="AM41" i="79"/>
  <c r="AN41" i="79" s="1"/>
  <c r="AM44" i="79"/>
  <c r="AN44" i="79" s="1"/>
  <c r="AM47" i="79"/>
  <c r="AN47" i="79" s="1"/>
  <c r="AM50" i="79"/>
  <c r="AN50" i="79" s="1"/>
  <c r="AM53" i="79"/>
  <c r="AN53" i="79" s="1"/>
  <c r="AM56" i="79"/>
  <c r="AN56" i="79" s="1"/>
  <c r="AM90" i="79"/>
  <c r="AN90" i="79" s="1"/>
  <c r="AM93" i="79"/>
  <c r="AN93" i="79" s="1"/>
  <c r="AM102" i="79"/>
  <c r="AN102" i="79" s="1"/>
  <c r="AM114" i="79"/>
  <c r="AN114" i="79" s="1"/>
  <c r="AM123" i="79"/>
  <c r="AN123" i="79" s="1"/>
  <c r="AM132" i="79"/>
  <c r="AN132" i="79" s="1"/>
  <c r="AM171" i="79"/>
  <c r="AN171" i="79" s="1"/>
  <c r="AM243" i="79"/>
  <c r="AN243" i="79" s="1"/>
  <c r="AM31" i="79"/>
  <c r="AN31" i="79" s="1"/>
  <c r="AM34" i="79"/>
  <c r="AN34" i="79" s="1"/>
  <c r="AM37" i="79"/>
  <c r="AN37" i="79" s="1"/>
  <c r="AM40" i="79"/>
  <c r="AN40" i="79" s="1"/>
  <c r="AM43" i="79"/>
  <c r="AN43" i="79" s="1"/>
  <c r="AM46" i="79"/>
  <c r="AN46" i="79" s="1"/>
  <c r="AM49" i="79"/>
  <c r="AN49" i="79" s="1"/>
  <c r="AM52" i="79"/>
  <c r="AN52" i="79" s="1"/>
  <c r="AM55" i="79"/>
  <c r="AN55" i="79" s="1"/>
  <c r="AM58" i="79"/>
  <c r="AN58" i="79" s="1"/>
  <c r="AM59" i="79"/>
  <c r="AN59" i="79" s="1"/>
  <c r="AM61" i="79"/>
  <c r="AN61" i="79" s="1"/>
  <c r="AM62" i="79"/>
  <c r="AN62" i="79" s="1"/>
  <c r="AM70" i="79"/>
  <c r="AN70" i="79" s="1"/>
  <c r="AM71" i="79"/>
  <c r="AN71" i="79" s="1"/>
  <c r="AM79" i="79"/>
  <c r="AN79" i="79" s="1"/>
  <c r="AM99" i="79"/>
  <c r="AN99" i="79" s="1"/>
  <c r="AM108" i="79"/>
  <c r="AN108" i="79" s="1"/>
  <c r="AM16" i="79"/>
  <c r="AN16" i="79" s="1"/>
  <c r="AM25" i="79"/>
  <c r="AN25" i="79" s="1"/>
  <c r="AM67" i="79"/>
  <c r="AN67" i="79" s="1"/>
  <c r="AM68" i="79"/>
  <c r="AN68" i="79" s="1"/>
  <c r="AM76" i="79"/>
  <c r="AN76" i="79" s="1"/>
  <c r="AM77" i="79"/>
  <c r="AN77" i="79" s="1"/>
  <c r="AM84" i="79"/>
  <c r="AN84" i="79" s="1"/>
  <c r="AM19" i="79"/>
  <c r="AN19" i="79" s="1"/>
  <c r="AM28" i="79"/>
  <c r="AN28" i="79" s="1"/>
  <c r="AM64" i="79"/>
  <c r="AN64" i="79" s="1"/>
  <c r="AM65" i="79"/>
  <c r="AN65" i="79" s="1"/>
  <c r="AM66" i="79"/>
  <c r="AN66" i="79" s="1"/>
  <c r="AM73" i="79"/>
  <c r="AN73" i="79" s="1"/>
  <c r="AM74" i="79"/>
  <c r="AN74" i="79" s="1"/>
  <c r="AM75" i="79"/>
  <c r="AN75" i="79" s="1"/>
  <c r="AM82" i="79"/>
  <c r="AN82" i="79" s="1"/>
  <c r="AM87" i="79"/>
  <c r="AN87" i="79" s="1"/>
  <c r="AM91" i="79"/>
  <c r="AN91" i="79" s="1"/>
  <c r="AM96" i="79"/>
  <c r="AN96" i="79" s="1"/>
  <c r="AM100" i="79"/>
  <c r="AN100" i="79" s="1"/>
  <c r="AM105" i="79"/>
  <c r="AN105" i="79" s="1"/>
  <c r="AM109" i="79"/>
  <c r="AN109" i="79" s="1"/>
  <c r="AM116" i="79"/>
  <c r="AN116" i="79" s="1"/>
  <c r="AM125" i="79"/>
  <c r="AN125" i="79" s="1"/>
  <c r="AM134" i="79"/>
  <c r="AN134" i="79" s="1"/>
  <c r="AM153" i="79"/>
  <c r="AN153" i="79" s="1"/>
  <c r="AM168" i="79"/>
  <c r="AN168" i="79" s="1"/>
  <c r="AM203" i="79"/>
  <c r="AN203" i="79" s="1"/>
  <c r="AM212" i="79"/>
  <c r="AN212" i="79" s="1"/>
  <c r="AM221" i="79"/>
  <c r="AN221" i="79" s="1"/>
  <c r="AM244" i="79"/>
  <c r="AN244" i="79" s="1"/>
  <c r="AM154" i="79"/>
  <c r="AN154" i="79" s="1"/>
  <c r="AM162" i="79"/>
  <c r="AN162" i="79" s="1"/>
  <c r="AM166" i="79"/>
  <c r="AN166" i="79" s="1"/>
  <c r="AM172" i="79"/>
  <c r="AN172" i="79" s="1"/>
  <c r="AM175" i="79"/>
  <c r="AN175" i="79" s="1"/>
  <c r="AM184" i="79"/>
  <c r="AN184" i="79" s="1"/>
  <c r="AM193" i="79"/>
  <c r="AN193" i="79" s="1"/>
  <c r="AM231" i="79"/>
  <c r="AN231" i="79" s="1"/>
  <c r="AM232" i="79"/>
  <c r="AN232" i="79" s="1"/>
  <c r="AM238" i="79"/>
  <c r="AN238" i="79" s="1"/>
  <c r="AM249" i="79"/>
  <c r="AN249" i="79" s="1"/>
  <c r="AM112" i="79"/>
  <c r="AN112" i="79" s="1"/>
  <c r="AM117" i="79"/>
  <c r="AN117" i="79" s="1"/>
  <c r="AM121" i="79"/>
  <c r="AN121" i="79" s="1"/>
  <c r="AM126" i="79"/>
  <c r="AN126" i="79" s="1"/>
  <c r="AM130" i="79"/>
  <c r="AN130" i="79" s="1"/>
  <c r="AM135" i="79"/>
  <c r="AN135" i="79" s="1"/>
  <c r="AM139" i="79"/>
  <c r="AN139" i="79" s="1"/>
  <c r="AM140" i="79"/>
  <c r="AN140" i="79" s="1"/>
  <c r="AM144" i="79"/>
  <c r="AN144" i="79" s="1"/>
  <c r="AM145" i="79"/>
  <c r="AN145" i="79" s="1"/>
  <c r="AM147" i="79"/>
  <c r="AN147" i="79" s="1"/>
  <c r="AM156" i="79"/>
  <c r="AN156" i="79" s="1"/>
  <c r="AM158" i="79"/>
  <c r="AN158" i="79" s="1"/>
  <c r="AM159" i="79"/>
  <c r="AN159" i="79" s="1"/>
  <c r="AM161" i="79"/>
  <c r="AN161" i="79" s="1"/>
  <c r="AM163" i="79"/>
  <c r="AN163" i="79" s="1"/>
  <c r="AM169" i="79"/>
  <c r="AN169" i="79" s="1"/>
  <c r="AM178" i="79"/>
  <c r="AN178" i="79" s="1"/>
  <c r="AM182" i="79"/>
  <c r="AN182" i="79" s="1"/>
  <c r="AM187" i="79"/>
  <c r="AN187" i="79" s="1"/>
  <c r="AM191" i="79"/>
  <c r="AN191" i="79" s="1"/>
  <c r="AM199" i="79"/>
  <c r="AN199" i="79" s="1"/>
  <c r="AM208" i="79"/>
  <c r="AN208" i="79" s="1"/>
  <c r="AM216" i="79"/>
  <c r="AN216" i="79" s="1"/>
  <c r="AM226" i="79"/>
  <c r="AN226" i="79" s="1"/>
  <c r="AM229" i="79"/>
  <c r="AN229" i="79" s="1"/>
  <c r="AM234" i="79"/>
  <c r="AN234" i="79" s="1"/>
  <c r="AM236" i="79"/>
  <c r="AN236" i="79" s="1"/>
  <c r="X12" i="79"/>
  <c r="AB12" i="79" s="1"/>
  <c r="AC12" i="79" s="1"/>
  <c r="AD12" i="79"/>
  <c r="AJ17" i="79"/>
  <c r="AG17" i="79"/>
  <c r="AJ22" i="79"/>
  <c r="AG22" i="79"/>
  <c r="AJ26" i="79"/>
  <c r="AG26" i="79"/>
  <c r="AJ34" i="79"/>
  <c r="AG34" i="79"/>
  <c r="AJ25" i="79"/>
  <c r="AG25" i="79"/>
  <c r="AG33" i="79"/>
  <c r="AJ33" i="79"/>
  <c r="AJ38" i="79"/>
  <c r="AG38" i="79"/>
  <c r="W11" i="79"/>
  <c r="AM20" i="79"/>
  <c r="AN20" i="79" s="1"/>
  <c r="AM29" i="79"/>
  <c r="AN29" i="79" s="1"/>
  <c r="AJ32" i="79"/>
  <c r="AG32" i="79"/>
  <c r="AJ63" i="79"/>
  <c r="AJ64" i="79"/>
  <c r="AG64" i="79"/>
  <c r="AG68" i="79"/>
  <c r="AG72" i="79"/>
  <c r="AG42" i="79"/>
  <c r="AJ42" i="79"/>
  <c r="AJ43" i="79"/>
  <c r="AG48" i="79"/>
  <c r="AJ48" i="79"/>
  <c r="AG51" i="79"/>
  <c r="AJ51" i="79"/>
  <c r="AG54" i="79"/>
  <c r="AJ54" i="79"/>
  <c r="AG57" i="79"/>
  <c r="AJ57" i="79"/>
  <c r="AJ58" i="79"/>
  <c r="AG58" i="79"/>
  <c r="AG60" i="79"/>
  <c r="AJ60" i="79"/>
  <c r="AJ61" i="79"/>
  <c r="AG61" i="79"/>
  <c r="AJ65" i="79"/>
  <c r="AG69" i="79"/>
  <c r="AJ69" i="79"/>
  <c r="AJ74" i="79"/>
  <c r="AG74" i="79"/>
  <c r="AG78" i="79"/>
  <c r="AJ78" i="79"/>
  <c r="AG79" i="79"/>
  <c r="AJ81" i="79"/>
  <c r="AG81" i="79"/>
  <c r="AG82" i="79"/>
  <c r="AJ82" i="79"/>
  <c r="AG31" i="79"/>
  <c r="AG39" i="79"/>
  <c r="AJ39" i="79"/>
  <c r="AJ35" i="79"/>
  <c r="AG35" i="79"/>
  <c r="AJ41" i="79"/>
  <c r="AG41" i="79"/>
  <c r="AJ44" i="79"/>
  <c r="AG44" i="79"/>
  <c r="AJ47" i="79"/>
  <c r="AG47" i="79"/>
  <c r="AJ50" i="79"/>
  <c r="AG50" i="79"/>
  <c r="AG53" i="79"/>
  <c r="AG56" i="79"/>
  <c r="AJ59" i="79"/>
  <c r="AG59" i="79"/>
  <c r="AJ62" i="79"/>
  <c r="AG62" i="79"/>
  <c r="AJ66" i="79"/>
  <c r="AJ67" i="79"/>
  <c r="AG67" i="79"/>
  <c r="AG75" i="79"/>
  <c r="AJ75" i="79"/>
  <c r="AJ76" i="79"/>
  <c r="AG76" i="79"/>
  <c r="AJ80" i="79"/>
  <c r="AG80" i="79"/>
  <c r="AD24" i="79"/>
  <c r="AE24" i="79" s="1"/>
  <c r="AF24" i="79" s="1"/>
  <c r="AD27" i="79"/>
  <c r="AE27" i="79" s="1"/>
  <c r="AF27" i="79" s="1"/>
  <c r="AD88" i="79"/>
  <c r="AE88" i="79" s="1"/>
  <c r="AF88" i="79" s="1"/>
  <c r="X88" i="79"/>
  <c r="AB88" i="79" s="1"/>
  <c r="AC88" i="79" s="1"/>
  <c r="AJ90" i="79"/>
  <c r="AG90" i="79"/>
  <c r="AG104" i="79"/>
  <c r="AD115" i="79"/>
  <c r="AE115" i="79" s="1"/>
  <c r="AF115" i="79" s="1"/>
  <c r="X115" i="79"/>
  <c r="AB115" i="79" s="1"/>
  <c r="AC115" i="79" s="1"/>
  <c r="AG122" i="79"/>
  <c r="AD124" i="79"/>
  <c r="AE124" i="79" s="1"/>
  <c r="AF124" i="79" s="1"/>
  <c r="X124" i="79"/>
  <c r="AB124" i="79" s="1"/>
  <c r="AC124" i="79" s="1"/>
  <c r="AG126" i="79"/>
  <c r="AG131" i="79"/>
  <c r="AD133" i="79"/>
  <c r="AE133" i="79" s="1"/>
  <c r="AF133" i="79" s="1"/>
  <c r="X133" i="79"/>
  <c r="AB133" i="79" s="1"/>
  <c r="AC133" i="79" s="1"/>
  <c r="AD142" i="79"/>
  <c r="AE142" i="79" s="1"/>
  <c r="AF142" i="79" s="1"/>
  <c r="AJ144" i="79"/>
  <c r="AG144" i="79"/>
  <c r="AJ148" i="79"/>
  <c r="AG148" i="79"/>
  <c r="AJ151" i="79"/>
  <c r="AG151" i="79"/>
  <c r="AJ153" i="79"/>
  <c r="AG153" i="79"/>
  <c r="AG249" i="79"/>
  <c r="AD15" i="79"/>
  <c r="AE15" i="79" s="1"/>
  <c r="AF15" i="79" s="1"/>
  <c r="AD18" i="79"/>
  <c r="AE18" i="79" s="1"/>
  <c r="AF18" i="79" s="1"/>
  <c r="AD21" i="79"/>
  <c r="AE21" i="79" s="1"/>
  <c r="AF21" i="79" s="1"/>
  <c r="AD30" i="79"/>
  <c r="AE30" i="79" s="1"/>
  <c r="AF30" i="79" s="1"/>
  <c r="AD97" i="79"/>
  <c r="AE97" i="79" s="1"/>
  <c r="AF97" i="79" s="1"/>
  <c r="X97" i="79"/>
  <c r="AB97" i="79" s="1"/>
  <c r="AC97" i="79" s="1"/>
  <c r="AJ99" i="79"/>
  <c r="AG99" i="79"/>
  <c r="AD106" i="79"/>
  <c r="AE106" i="79" s="1"/>
  <c r="AF106" i="79" s="1"/>
  <c r="X106" i="79"/>
  <c r="AB106" i="79" s="1"/>
  <c r="AC106" i="79" s="1"/>
  <c r="X33" i="79"/>
  <c r="AB33" i="79" s="1"/>
  <c r="AC33" i="79" s="1"/>
  <c r="AB34" i="79"/>
  <c r="AC34" i="79" s="1"/>
  <c r="AB37" i="79"/>
  <c r="AC37" i="79" s="1"/>
  <c r="AB40" i="79"/>
  <c r="AC40" i="79" s="1"/>
  <c r="AB43" i="79"/>
  <c r="AC43" i="79" s="1"/>
  <c r="AB46" i="79"/>
  <c r="AC46" i="79" s="1"/>
  <c r="AB49" i="79"/>
  <c r="AC49" i="79" s="1"/>
  <c r="AB52" i="79"/>
  <c r="AC52" i="79" s="1"/>
  <c r="AB55" i="79"/>
  <c r="AC55" i="79" s="1"/>
  <c r="AB58" i="79"/>
  <c r="AC58" i="79" s="1"/>
  <c r="AB61" i="79"/>
  <c r="AC61" i="79" s="1"/>
  <c r="AB64" i="79"/>
  <c r="AC64" i="79" s="1"/>
  <c r="AB67" i="79"/>
  <c r="AC67" i="79" s="1"/>
  <c r="AB70" i="79"/>
  <c r="AC70" i="79" s="1"/>
  <c r="AB73" i="79"/>
  <c r="AC73" i="79" s="1"/>
  <c r="AB76" i="79"/>
  <c r="AC76" i="79" s="1"/>
  <c r="AB79" i="79"/>
  <c r="AC79" i="79" s="1"/>
  <c r="AM80" i="79"/>
  <c r="AN80" i="79" s="1"/>
  <c r="AD83" i="79"/>
  <c r="AE83" i="79" s="1"/>
  <c r="AF83" i="79" s="1"/>
  <c r="AD85" i="79"/>
  <c r="AE85" i="79" s="1"/>
  <c r="AF85" i="79" s="1"/>
  <c r="X85" i="79"/>
  <c r="AB85" i="79" s="1"/>
  <c r="AC85" i="79" s="1"/>
  <c r="AJ87" i="79"/>
  <c r="AG87" i="79"/>
  <c r="AD92" i="79"/>
  <c r="AE92" i="79" s="1"/>
  <c r="AF92" i="79" s="1"/>
  <c r="AD94" i="79"/>
  <c r="AE94" i="79" s="1"/>
  <c r="AF94" i="79" s="1"/>
  <c r="X94" i="79"/>
  <c r="AB94" i="79" s="1"/>
  <c r="AC94" i="79" s="1"/>
  <c r="AD101" i="79"/>
  <c r="AE101" i="79" s="1"/>
  <c r="AF101" i="79" s="1"/>
  <c r="AD103" i="79"/>
  <c r="AE103" i="79" s="1"/>
  <c r="AF103" i="79" s="1"/>
  <c r="X103" i="79"/>
  <c r="AB103" i="79" s="1"/>
  <c r="AC103" i="79" s="1"/>
  <c r="AJ105" i="79"/>
  <c r="AG105" i="79"/>
  <c r="AD110" i="79"/>
  <c r="AE110" i="79" s="1"/>
  <c r="AF110" i="79" s="1"/>
  <c r="AD112" i="79"/>
  <c r="AE112" i="79" s="1"/>
  <c r="AF112" i="79" s="1"/>
  <c r="X112" i="79"/>
  <c r="AB112" i="79" s="1"/>
  <c r="AC112" i="79" s="1"/>
  <c r="AD119" i="79"/>
  <c r="AE119" i="79" s="1"/>
  <c r="AF119" i="79" s="1"/>
  <c r="AD121" i="79"/>
  <c r="AE121" i="79" s="1"/>
  <c r="AF121" i="79" s="1"/>
  <c r="X121" i="79"/>
  <c r="AB121" i="79" s="1"/>
  <c r="AC121" i="79" s="1"/>
  <c r="AG123" i="79"/>
  <c r="AD128" i="79"/>
  <c r="AE128" i="79" s="1"/>
  <c r="AF128" i="79" s="1"/>
  <c r="AD130" i="79"/>
  <c r="AE130" i="79" s="1"/>
  <c r="AF130" i="79" s="1"/>
  <c r="X130" i="79"/>
  <c r="AB130" i="79" s="1"/>
  <c r="AC130" i="79" s="1"/>
  <c r="AD137" i="79"/>
  <c r="AE137" i="79" s="1"/>
  <c r="AF137" i="79" s="1"/>
  <c r="AD139" i="79"/>
  <c r="AE139" i="79" s="1"/>
  <c r="AF139" i="79" s="1"/>
  <c r="X139" i="79"/>
  <c r="AB139" i="79" s="1"/>
  <c r="AC139" i="79" s="1"/>
  <c r="AJ140" i="79"/>
  <c r="AG140" i="79"/>
  <c r="AJ145" i="79"/>
  <c r="AG145" i="79"/>
  <c r="AD155" i="79"/>
  <c r="AE155" i="79" s="1"/>
  <c r="AF155" i="79" s="1"/>
  <c r="AJ160" i="79"/>
  <c r="AG160" i="79"/>
  <c r="AD164" i="79"/>
  <c r="AE164" i="79" s="1"/>
  <c r="AF164" i="79" s="1"/>
  <c r="AD176" i="79"/>
  <c r="AE176" i="79" s="1"/>
  <c r="AF176" i="79" s="1"/>
  <c r="X176" i="79"/>
  <c r="AB176" i="79" s="1"/>
  <c r="AC176" i="79" s="1"/>
  <c r="AJ192" i="79"/>
  <c r="AG192" i="79"/>
  <c r="AD220" i="79"/>
  <c r="AE220" i="79" s="1"/>
  <c r="AF220" i="79" s="1"/>
  <c r="X220" i="79"/>
  <c r="AB220" i="79" s="1"/>
  <c r="AC220" i="79" s="1"/>
  <c r="AB82" i="79"/>
  <c r="AC82" i="79" s="1"/>
  <c r="AD89" i="79"/>
  <c r="AE89" i="79" s="1"/>
  <c r="AF89" i="79" s="1"/>
  <c r="AD91" i="79"/>
  <c r="AE91" i="79" s="1"/>
  <c r="AF91" i="79" s="1"/>
  <c r="X91" i="79"/>
  <c r="AB91" i="79" s="1"/>
  <c r="AC91" i="79" s="1"/>
  <c r="AD98" i="79"/>
  <c r="AE98" i="79" s="1"/>
  <c r="AF98" i="79" s="1"/>
  <c r="AD100" i="79"/>
  <c r="AE100" i="79" s="1"/>
  <c r="AF100" i="79" s="1"/>
  <c r="X100" i="79"/>
  <c r="AB100" i="79" s="1"/>
  <c r="AC100" i="79" s="1"/>
  <c r="AG102" i="79"/>
  <c r="AD107" i="79"/>
  <c r="AE107" i="79" s="1"/>
  <c r="AF107" i="79" s="1"/>
  <c r="AD109" i="79"/>
  <c r="AE109" i="79" s="1"/>
  <c r="AF109" i="79" s="1"/>
  <c r="X109" i="79"/>
  <c r="AB109" i="79" s="1"/>
  <c r="AC109" i="79" s="1"/>
  <c r="AD116" i="79"/>
  <c r="AE116" i="79" s="1"/>
  <c r="AF116" i="79" s="1"/>
  <c r="AD118" i="79"/>
  <c r="AE118" i="79" s="1"/>
  <c r="AF118" i="79" s="1"/>
  <c r="X118" i="79"/>
  <c r="AB118" i="79" s="1"/>
  <c r="AC118" i="79" s="1"/>
  <c r="AD125" i="79"/>
  <c r="AE125" i="79" s="1"/>
  <c r="AF125" i="79" s="1"/>
  <c r="AD127" i="79"/>
  <c r="AE127" i="79" s="1"/>
  <c r="AF127" i="79" s="1"/>
  <c r="X127" i="79"/>
  <c r="AB127" i="79" s="1"/>
  <c r="AC127" i="79" s="1"/>
  <c r="AD134" i="79"/>
  <c r="AE134" i="79" s="1"/>
  <c r="AF134" i="79" s="1"/>
  <c r="AD136" i="79"/>
  <c r="AE136" i="79" s="1"/>
  <c r="AF136" i="79" s="1"/>
  <c r="X136" i="79"/>
  <c r="AB136" i="79" s="1"/>
  <c r="AC136" i="79" s="1"/>
  <c r="AG138" i="79"/>
  <c r="AJ146" i="79"/>
  <c r="AG146" i="79"/>
  <c r="AJ150" i="79"/>
  <c r="AG150" i="79"/>
  <c r="AM141" i="79"/>
  <c r="AN141" i="79" s="1"/>
  <c r="AM143" i="79"/>
  <c r="AN143" i="79" s="1"/>
  <c r="AM148" i="79"/>
  <c r="AN148" i="79" s="1"/>
  <c r="AM152" i="79"/>
  <c r="AN152" i="79" s="1"/>
  <c r="AG157" i="79"/>
  <c r="AD161" i="79"/>
  <c r="AE161" i="79" s="1"/>
  <c r="AF161" i="79" s="1"/>
  <c r="AJ166" i="79"/>
  <c r="AG166" i="79"/>
  <c r="AJ178" i="79"/>
  <c r="AG178" i="79"/>
  <c r="AD185" i="79"/>
  <c r="AE185" i="79" s="1"/>
  <c r="AF185" i="79" s="1"/>
  <c r="X185" i="79"/>
  <c r="AB185" i="79" s="1"/>
  <c r="AC185" i="79" s="1"/>
  <c r="AM146" i="79"/>
  <c r="AN146" i="79" s="1"/>
  <c r="AM151" i="79"/>
  <c r="AN151" i="79" s="1"/>
  <c r="AG154" i="79"/>
  <c r="AD158" i="79"/>
  <c r="AE158" i="79" s="1"/>
  <c r="AF158" i="79" s="1"/>
  <c r="AJ163" i="79"/>
  <c r="AG163" i="79"/>
  <c r="AD167" i="79"/>
  <c r="AE167" i="79" s="1"/>
  <c r="AF167" i="79" s="1"/>
  <c r="X167" i="79"/>
  <c r="AB167" i="79" s="1"/>
  <c r="AC167" i="79" s="1"/>
  <c r="AD194" i="79"/>
  <c r="AE194" i="79" s="1"/>
  <c r="AF194" i="79" s="1"/>
  <c r="X194" i="79"/>
  <c r="AB194" i="79" s="1"/>
  <c r="AC194" i="79" s="1"/>
  <c r="AJ213" i="79"/>
  <c r="AG213" i="79"/>
  <c r="AJ229" i="79"/>
  <c r="AG229" i="79"/>
  <c r="AD156" i="79"/>
  <c r="AE156" i="79" s="1"/>
  <c r="AF156" i="79" s="1"/>
  <c r="AD159" i="79"/>
  <c r="AE159" i="79" s="1"/>
  <c r="AF159" i="79" s="1"/>
  <c r="AD162" i="79"/>
  <c r="AE162" i="79" s="1"/>
  <c r="AF162" i="79" s="1"/>
  <c r="AD165" i="79"/>
  <c r="AE165" i="79" s="1"/>
  <c r="AF165" i="79" s="1"/>
  <c r="AD171" i="79"/>
  <c r="AE171" i="79" s="1"/>
  <c r="AF171" i="79" s="1"/>
  <c r="AD173" i="79"/>
  <c r="AE173" i="79" s="1"/>
  <c r="AF173" i="79" s="1"/>
  <c r="X173" i="79"/>
  <c r="AB173" i="79" s="1"/>
  <c r="AC173" i="79" s="1"/>
  <c r="AJ175" i="79"/>
  <c r="AD180" i="79"/>
  <c r="AE180" i="79" s="1"/>
  <c r="AF180" i="79" s="1"/>
  <c r="AD182" i="79"/>
  <c r="AE182" i="79" s="1"/>
  <c r="AF182" i="79" s="1"/>
  <c r="X182" i="79"/>
  <c r="AB182" i="79" s="1"/>
  <c r="AC182" i="79" s="1"/>
  <c r="AD189" i="79"/>
  <c r="AE189" i="79" s="1"/>
  <c r="AF189" i="79" s="1"/>
  <c r="AD191" i="79"/>
  <c r="AE191" i="79" s="1"/>
  <c r="AF191" i="79" s="1"/>
  <c r="X191" i="79"/>
  <c r="AB191" i="79" s="1"/>
  <c r="AC191" i="79" s="1"/>
  <c r="AD196" i="79"/>
  <c r="AE196" i="79" s="1"/>
  <c r="AF196" i="79" s="1"/>
  <c r="X196" i="79"/>
  <c r="AB196" i="79" s="1"/>
  <c r="AC196" i="79" s="1"/>
  <c r="AD202" i="79"/>
  <c r="AE202" i="79" s="1"/>
  <c r="AF202" i="79" s="1"/>
  <c r="X202" i="79"/>
  <c r="AB202" i="79" s="1"/>
  <c r="AC202" i="79" s="1"/>
  <c r="AJ222" i="79"/>
  <c r="AB144" i="79"/>
  <c r="AC144" i="79" s="1"/>
  <c r="AB147" i="79"/>
  <c r="AC147" i="79" s="1"/>
  <c r="AB150" i="79"/>
  <c r="AC150" i="79" s="1"/>
  <c r="AB153" i="79"/>
  <c r="AC153" i="79" s="1"/>
  <c r="AD168" i="79"/>
  <c r="AE168" i="79" s="1"/>
  <c r="AF168" i="79" s="1"/>
  <c r="AD170" i="79"/>
  <c r="AE170" i="79" s="1"/>
  <c r="AF170" i="79" s="1"/>
  <c r="X170" i="79"/>
  <c r="AB170" i="79" s="1"/>
  <c r="AC170" i="79" s="1"/>
  <c r="AJ172" i="79"/>
  <c r="AG172" i="79"/>
  <c r="AD177" i="79"/>
  <c r="AE177" i="79" s="1"/>
  <c r="AF177" i="79" s="1"/>
  <c r="AD179" i="79"/>
  <c r="AE179" i="79" s="1"/>
  <c r="AF179" i="79" s="1"/>
  <c r="X179" i="79"/>
  <c r="AB179" i="79" s="1"/>
  <c r="AC179" i="79" s="1"/>
  <c r="AJ181" i="79"/>
  <c r="AG181" i="79"/>
  <c r="AD186" i="79"/>
  <c r="AE186" i="79" s="1"/>
  <c r="AF186" i="79" s="1"/>
  <c r="AD188" i="79"/>
  <c r="AE188" i="79" s="1"/>
  <c r="AF188" i="79" s="1"/>
  <c r="X188" i="79"/>
  <c r="AB188" i="79" s="1"/>
  <c r="AC188" i="79" s="1"/>
  <c r="AJ190" i="79"/>
  <c r="AG190" i="79"/>
  <c r="AD211" i="79"/>
  <c r="AE211" i="79" s="1"/>
  <c r="AF211" i="79" s="1"/>
  <c r="X211" i="79"/>
  <c r="AB211" i="79" s="1"/>
  <c r="AC211" i="79" s="1"/>
  <c r="AJ232" i="79"/>
  <c r="AG232" i="79"/>
  <c r="AJ234" i="79"/>
  <c r="AJ235" i="79"/>
  <c r="AG235" i="79"/>
  <c r="AM195" i="79"/>
  <c r="AN195" i="79" s="1"/>
  <c r="AD200" i="79"/>
  <c r="AE200" i="79" s="1"/>
  <c r="AF200" i="79" s="1"/>
  <c r="AM201" i="79"/>
  <c r="AN201" i="79" s="1"/>
  <c r="AD205" i="79"/>
  <c r="AE205" i="79" s="1"/>
  <c r="AF205" i="79" s="1"/>
  <c r="X205" i="79"/>
  <c r="AB205" i="79" s="1"/>
  <c r="AC205" i="79" s="1"/>
  <c r="AD209" i="79"/>
  <c r="AE209" i="79" s="1"/>
  <c r="AF209" i="79" s="1"/>
  <c r="AM210" i="79"/>
  <c r="AN210" i="79" s="1"/>
  <c r="AD214" i="79"/>
  <c r="AE214" i="79" s="1"/>
  <c r="AF214" i="79" s="1"/>
  <c r="X214" i="79"/>
  <c r="AB214" i="79" s="1"/>
  <c r="AC214" i="79" s="1"/>
  <c r="AJ216" i="79"/>
  <c r="AG216" i="79"/>
  <c r="AD218" i="79"/>
  <c r="AE218" i="79" s="1"/>
  <c r="AF218" i="79" s="1"/>
  <c r="AM219" i="79"/>
  <c r="AN219" i="79" s="1"/>
  <c r="AD223" i="79"/>
  <c r="AE223" i="79" s="1"/>
  <c r="AF223" i="79" s="1"/>
  <c r="X223" i="79"/>
  <c r="AB223" i="79" s="1"/>
  <c r="AC223" i="79" s="1"/>
  <c r="AD227" i="79"/>
  <c r="AE227" i="79" s="1"/>
  <c r="AF227" i="79" s="1"/>
  <c r="AM228" i="79"/>
  <c r="AN228" i="79" s="1"/>
  <c r="AM237" i="79"/>
  <c r="AN237" i="79" s="1"/>
  <c r="AJ195" i="79"/>
  <c r="AG195" i="79"/>
  <c r="AD199" i="79"/>
  <c r="AE199" i="79" s="1"/>
  <c r="AF199" i="79" s="1"/>
  <c r="X199" i="79"/>
  <c r="AB199" i="79" s="1"/>
  <c r="AC199" i="79" s="1"/>
  <c r="AJ201" i="79"/>
  <c r="AG201" i="79"/>
  <c r="AG203" i="79"/>
  <c r="AM204" i="79"/>
  <c r="AN204" i="79" s="1"/>
  <c r="AD208" i="79"/>
  <c r="AE208" i="79" s="1"/>
  <c r="AF208" i="79" s="1"/>
  <c r="X208" i="79"/>
  <c r="AB208" i="79" s="1"/>
  <c r="AC208" i="79" s="1"/>
  <c r="AJ210" i="79"/>
  <c r="AG210" i="79"/>
  <c r="AG212" i="79"/>
  <c r="AM213" i="79"/>
  <c r="AN213" i="79" s="1"/>
  <c r="AD217" i="79"/>
  <c r="AE217" i="79" s="1"/>
  <c r="AF217" i="79" s="1"/>
  <c r="X217" i="79"/>
  <c r="AB217" i="79" s="1"/>
  <c r="AC217" i="79" s="1"/>
  <c r="AG221" i="79"/>
  <c r="AM222" i="79"/>
  <c r="AN222" i="79" s="1"/>
  <c r="AD226" i="79"/>
  <c r="AE226" i="79" s="1"/>
  <c r="AF226" i="79" s="1"/>
  <c r="X226" i="79"/>
  <c r="AB226" i="79" s="1"/>
  <c r="AC226" i="79" s="1"/>
  <c r="AJ228" i="79"/>
  <c r="AG228" i="79"/>
  <c r="AJ242" i="79"/>
  <c r="AJ239" i="79"/>
  <c r="AG239" i="79"/>
  <c r="AM241" i="79"/>
  <c r="AN241" i="79" s="1"/>
  <c r="AJ247" i="79"/>
  <c r="AG247" i="79"/>
  <c r="AJ248" i="79"/>
  <c r="AB230" i="79"/>
  <c r="AC230" i="79" s="1"/>
  <c r="AD230" i="79"/>
  <c r="AE230" i="79" s="1"/>
  <c r="AF230" i="79" s="1"/>
  <c r="AB231" i="79"/>
  <c r="AC231" i="79" s="1"/>
  <c r="AB233" i="79"/>
  <c r="AC233" i="79" s="1"/>
  <c r="AD233" i="79"/>
  <c r="AE233" i="79" s="1"/>
  <c r="AF233" i="79" s="1"/>
  <c r="AB234" i="79"/>
  <c r="AC234" i="79" s="1"/>
  <c r="AB236" i="79"/>
  <c r="AC236" i="79" s="1"/>
  <c r="AD236" i="79"/>
  <c r="AE236" i="79" s="1"/>
  <c r="AF236" i="79" s="1"/>
  <c r="AB237" i="79"/>
  <c r="AC237" i="79" s="1"/>
  <c r="AM242" i="79"/>
  <c r="AN242" i="79" s="1"/>
  <c r="AJ244" i="79"/>
  <c r="AG244" i="79"/>
  <c r="AG245" i="79"/>
  <c r="AM247" i="79"/>
  <c r="AN247" i="79" s="1"/>
  <c r="AB240" i="79"/>
  <c r="AC240" i="79" s="1"/>
  <c r="AD240" i="79"/>
  <c r="AE240" i="79" s="1"/>
  <c r="AF240" i="79" s="1"/>
  <c r="AB243" i="79"/>
  <c r="AC243" i="79" s="1"/>
  <c r="AD243" i="79"/>
  <c r="AE243" i="79" s="1"/>
  <c r="AF243" i="79" s="1"/>
  <c r="AB246" i="79"/>
  <c r="AC246" i="79" s="1"/>
  <c r="AD246" i="79"/>
  <c r="AE246" i="79" s="1"/>
  <c r="AF246" i="79" s="1"/>
  <c r="AG49" i="79" l="1"/>
  <c r="AJ20" i="79"/>
  <c r="AG117" i="79"/>
  <c r="AG207" i="79"/>
  <c r="AG204" i="79"/>
  <c r="AG184" i="79"/>
  <c r="AJ238" i="79"/>
  <c r="AG169" i="79"/>
  <c r="AJ84" i="79"/>
  <c r="AJ40" i="79"/>
  <c r="AJ28" i="79"/>
  <c r="AG46" i="79"/>
  <c r="AG77" i="79"/>
  <c r="AJ45" i="79"/>
  <c r="AG129" i="79"/>
  <c r="AG231" i="79"/>
  <c r="AG241" i="79"/>
  <c r="AG215" i="79"/>
  <c r="AJ114" i="79"/>
  <c r="AG193" i="79"/>
  <c r="AJ16" i="79"/>
  <c r="AJ19" i="79"/>
  <c r="AG187" i="79"/>
  <c r="AJ111" i="79"/>
  <c r="AG73" i="79"/>
  <c r="AJ96" i="79"/>
  <c r="AG135" i="79"/>
  <c r="AG70" i="79"/>
  <c r="AG14" i="79"/>
  <c r="AG108" i="79"/>
  <c r="AJ71" i="79"/>
  <c r="AJ55" i="79"/>
  <c r="AG183" i="79"/>
  <c r="AG95" i="79"/>
  <c r="AG52" i="79"/>
  <c r="AJ206" i="79"/>
  <c r="AG206" i="79"/>
  <c r="AG219" i="79"/>
  <c r="AG225" i="79"/>
  <c r="AG198" i="79"/>
  <c r="AG237" i="79"/>
  <c r="AG120" i="79"/>
  <c r="AG93" i="79"/>
  <c r="AG147" i="79"/>
  <c r="AG132" i="79"/>
  <c r="AG141" i="79"/>
  <c r="AJ36" i="79"/>
  <c r="AG23" i="79"/>
  <c r="AG29" i="79"/>
  <c r="AG37" i="79"/>
  <c r="AJ224" i="79"/>
  <c r="AG224" i="79"/>
  <c r="AJ197" i="79"/>
  <c r="AG197" i="79"/>
  <c r="AD13" i="79"/>
  <c r="AG113" i="79"/>
  <c r="AG86" i="79"/>
  <c r="AJ143" i="79"/>
  <c r="AG143" i="79"/>
  <c r="AJ149" i="79"/>
  <c r="AG149" i="79"/>
  <c r="AD10" i="79"/>
  <c r="AJ240" i="79"/>
  <c r="AG240" i="79"/>
  <c r="AG236" i="79"/>
  <c r="AJ236" i="79"/>
  <c r="AG233" i="79"/>
  <c r="AJ233" i="79"/>
  <c r="AG230" i="79"/>
  <c r="AJ230" i="79"/>
  <c r="AJ243" i="79"/>
  <c r="AG243" i="79"/>
  <c r="AJ227" i="79"/>
  <c r="AG227" i="79"/>
  <c r="AJ218" i="79"/>
  <c r="AG218" i="79"/>
  <c r="AJ209" i="79"/>
  <c r="AG209" i="79"/>
  <c r="AJ200" i="79"/>
  <c r="AG200" i="79"/>
  <c r="AG211" i="79"/>
  <c r="AJ211" i="79"/>
  <c r="AG188" i="79"/>
  <c r="AJ188" i="79"/>
  <c r="AJ177" i="79"/>
  <c r="AG177" i="79"/>
  <c r="AG196" i="79"/>
  <c r="AJ196" i="79"/>
  <c r="AG182" i="79"/>
  <c r="AJ182" i="79"/>
  <c r="AJ171" i="79"/>
  <c r="AG171" i="79"/>
  <c r="AJ159" i="79"/>
  <c r="AG159" i="79"/>
  <c r="AG136" i="79"/>
  <c r="AJ136" i="79"/>
  <c r="AJ125" i="79"/>
  <c r="AG125" i="79"/>
  <c r="AG109" i="79"/>
  <c r="AJ109" i="79"/>
  <c r="AJ98" i="79"/>
  <c r="AG98" i="79"/>
  <c r="AG164" i="79"/>
  <c r="AJ164" i="79"/>
  <c r="AG155" i="79"/>
  <c r="AJ155" i="79"/>
  <c r="AJ137" i="79"/>
  <c r="AG137" i="79"/>
  <c r="AG121" i="79"/>
  <c r="AJ121" i="79"/>
  <c r="AJ110" i="79"/>
  <c r="AG110" i="79"/>
  <c r="AG94" i="79"/>
  <c r="AJ94" i="79"/>
  <c r="AJ83" i="79"/>
  <c r="AG83" i="79"/>
  <c r="AG97" i="79"/>
  <c r="AJ97" i="79"/>
  <c r="AG18" i="79"/>
  <c r="AJ18" i="79"/>
  <c r="AG142" i="79"/>
  <c r="AJ142" i="79"/>
  <c r="AG133" i="79"/>
  <c r="AJ133" i="79"/>
  <c r="AJ27" i="79"/>
  <c r="AG27" i="79"/>
  <c r="AD11" i="79"/>
  <c r="AE12" i="79" s="1"/>
  <c r="AF12" i="79" s="1"/>
  <c r="X11" i="79"/>
  <c r="AB11" i="79" s="1"/>
  <c r="AC11" i="79" s="1"/>
  <c r="AJ246" i="79"/>
  <c r="AG246" i="79"/>
  <c r="AG226" i="79"/>
  <c r="AJ226" i="79"/>
  <c r="AG217" i="79"/>
  <c r="AJ217" i="79"/>
  <c r="AG208" i="79"/>
  <c r="AJ208" i="79"/>
  <c r="AG199" i="79"/>
  <c r="AJ199" i="79"/>
  <c r="AG223" i="79"/>
  <c r="AJ223" i="79"/>
  <c r="AG214" i="79"/>
  <c r="AJ214" i="79"/>
  <c r="AG205" i="79"/>
  <c r="AJ205" i="79"/>
  <c r="AJ186" i="79"/>
  <c r="AG186" i="79"/>
  <c r="AG170" i="79"/>
  <c r="AJ170" i="79"/>
  <c r="AG202" i="79"/>
  <c r="AJ202" i="79"/>
  <c r="AG191" i="79"/>
  <c r="AJ191" i="79"/>
  <c r="AJ180" i="79"/>
  <c r="AG180" i="79"/>
  <c r="AJ165" i="79"/>
  <c r="AG165" i="79"/>
  <c r="AJ156" i="79"/>
  <c r="AG156" i="79"/>
  <c r="AG194" i="79"/>
  <c r="AJ194" i="79"/>
  <c r="AJ134" i="79"/>
  <c r="AG134" i="79"/>
  <c r="AG118" i="79"/>
  <c r="AJ118" i="79"/>
  <c r="AJ107" i="79"/>
  <c r="AG107" i="79"/>
  <c r="AG91" i="79"/>
  <c r="AJ91" i="79"/>
  <c r="AG220" i="79"/>
  <c r="AJ220" i="79"/>
  <c r="AG130" i="79"/>
  <c r="AJ130" i="79"/>
  <c r="AJ119" i="79"/>
  <c r="AG119" i="79"/>
  <c r="AG103" i="79"/>
  <c r="AJ103" i="79"/>
  <c r="AJ92" i="79"/>
  <c r="AG92" i="79"/>
  <c r="AJ30" i="79"/>
  <c r="AG30" i="79"/>
  <c r="AG15" i="79"/>
  <c r="AJ15" i="79"/>
  <c r="AG115" i="79"/>
  <c r="AJ115" i="79"/>
  <c r="AG88" i="79"/>
  <c r="AJ88" i="79"/>
  <c r="AG24" i="79"/>
  <c r="AJ24" i="79"/>
  <c r="AG179" i="79"/>
  <c r="AJ179" i="79"/>
  <c r="AJ168" i="79"/>
  <c r="AG168" i="79"/>
  <c r="AJ189" i="79"/>
  <c r="AG189" i="79"/>
  <c r="AG173" i="79"/>
  <c r="AJ173" i="79"/>
  <c r="AJ162" i="79"/>
  <c r="AG162" i="79"/>
  <c r="AG167" i="79"/>
  <c r="AJ167" i="79"/>
  <c r="AG158" i="79"/>
  <c r="AJ158" i="79"/>
  <c r="AG185" i="79"/>
  <c r="AJ185" i="79"/>
  <c r="AG161" i="79"/>
  <c r="AJ161" i="79"/>
  <c r="AG127" i="79"/>
  <c r="AJ127" i="79"/>
  <c r="AJ116" i="79"/>
  <c r="AG116" i="79"/>
  <c r="AG100" i="79"/>
  <c r="AJ100" i="79"/>
  <c r="AJ89" i="79"/>
  <c r="AG89" i="79"/>
  <c r="AG176" i="79"/>
  <c r="AJ176" i="79"/>
  <c r="AG139" i="79"/>
  <c r="AJ139" i="79"/>
  <c r="AJ128" i="79"/>
  <c r="AG128" i="79"/>
  <c r="AG112" i="79"/>
  <c r="AJ112" i="79"/>
  <c r="AJ101" i="79"/>
  <c r="AG101" i="79"/>
  <c r="AG85" i="79"/>
  <c r="AJ85" i="79"/>
  <c r="AG106" i="79"/>
  <c r="AJ106" i="79"/>
  <c r="AJ21" i="79"/>
  <c r="AG21" i="79"/>
  <c r="AG124" i="79"/>
  <c r="AJ124" i="79"/>
  <c r="AE11" i="79" l="1"/>
  <c r="AF11" i="79" s="1"/>
  <c r="AE13" i="79"/>
  <c r="AF13" i="79" s="1"/>
  <c r="AE10" i="79"/>
  <c r="AF10" i="79" s="1"/>
  <c r="AG12" i="79"/>
  <c r="AJ12" i="79"/>
  <c r="AJ10" i="79" l="1"/>
  <c r="AG10" i="79"/>
  <c r="AJ13" i="79"/>
  <c r="AG13" i="79"/>
  <c r="AJ11" i="79"/>
  <c r="AG11" i="79"/>
  <c r="AH13" i="79" l="1"/>
  <c r="AI13" i="79" s="1"/>
  <c r="AH10" i="79"/>
  <c r="AI10" i="79" s="1"/>
  <c r="AH12" i="79"/>
  <c r="AI12" i="79" s="1"/>
  <c r="AH11" i="79"/>
  <c r="AI11" i="79" s="1"/>
  <c r="AK13" i="79"/>
  <c r="AL13" i="79" s="1"/>
  <c r="AK10" i="79"/>
  <c r="AL10" i="79" s="1"/>
  <c r="AK12" i="79"/>
  <c r="AL12" i="79" s="1"/>
  <c r="AK11" i="79"/>
  <c r="AL11" i="79" s="1"/>
  <c r="AM12" i="79" l="1"/>
  <c r="AN12" i="79" s="1"/>
  <c r="AM10" i="79"/>
  <c r="AN10" i="79" s="1"/>
  <c r="AM11" i="79"/>
  <c r="AN11" i="79" s="1"/>
  <c r="AM13" i="79"/>
  <c r="AN13" i="79" s="1"/>
  <c r="M13" i="77" l="1"/>
  <c r="E7" i="77"/>
  <c r="H16" i="64"/>
  <c r="H10" i="64"/>
  <c r="BG11" i="54" l="1"/>
  <c r="BA11" i="54"/>
  <c r="AK11" i="54"/>
  <c r="Q11" i="54"/>
  <c r="I11" i="54"/>
  <c r="T21" i="64"/>
  <c r="Q21" i="64"/>
  <c r="K21" i="64"/>
  <c r="T20" i="64"/>
  <c r="Q20" i="64"/>
  <c r="AB21" i="64" s="1"/>
  <c r="AA21" i="64" s="1"/>
  <c r="K20" i="64"/>
  <c r="T19" i="64"/>
  <c r="Q19" i="64"/>
  <c r="AB20" i="64" s="1"/>
  <c r="AA20" i="64" s="1"/>
  <c r="K19" i="64"/>
  <c r="T18" i="64"/>
  <c r="Q18" i="64"/>
  <c r="K18" i="64"/>
  <c r="T17" i="64"/>
  <c r="Q17" i="64"/>
  <c r="X17" i="64" s="1"/>
  <c r="Y17" i="64" s="1"/>
  <c r="K17" i="64"/>
  <c r="T16" i="64"/>
  <c r="K16" i="64"/>
  <c r="L16" i="64" s="1"/>
  <c r="M16" i="64" s="1"/>
  <c r="AB16" i="64" s="1"/>
  <c r="AA16" i="64" s="1"/>
  <c r="T15" i="64"/>
  <c r="Q15" i="64"/>
  <c r="K15" i="64"/>
  <c r="T14" i="64"/>
  <c r="Q14" i="64"/>
  <c r="K14" i="64"/>
  <c r="T13" i="64"/>
  <c r="Q13" i="64"/>
  <c r="X13" i="64" s="1"/>
  <c r="Y13" i="64" s="1"/>
  <c r="K13" i="64"/>
  <c r="T12" i="64"/>
  <c r="Q12" i="64"/>
  <c r="K12" i="64"/>
  <c r="T11" i="64"/>
  <c r="Q11" i="64"/>
  <c r="K11" i="64"/>
  <c r="T10" i="64"/>
  <c r="Q10" i="64"/>
  <c r="K10" i="64"/>
  <c r="L10" i="64" s="1"/>
  <c r="M10" i="64" s="1"/>
  <c r="I10" i="64"/>
  <c r="X10" i="64" s="1"/>
  <c r="X21" i="64" l="1"/>
  <c r="Y21" i="64" s="1"/>
  <c r="AB13" i="64"/>
  <c r="AA13" i="64" s="1"/>
  <c r="AC13" i="64" s="1"/>
  <c r="BJ11" i="54"/>
  <c r="R11" i="54"/>
  <c r="S11" i="54" s="1"/>
  <c r="AB19" i="64"/>
  <c r="AA19" i="64" s="1"/>
  <c r="AB17" i="64"/>
  <c r="AA17" i="64" s="1"/>
  <c r="AB18" i="64"/>
  <c r="AA18" i="64" s="1"/>
  <c r="AB10" i="64"/>
  <c r="AA10" i="64" s="1"/>
  <c r="AB15" i="64"/>
  <c r="AA15" i="64" s="1"/>
  <c r="X18" i="64"/>
  <c r="Z18" i="64" s="1"/>
  <c r="AB14" i="64"/>
  <c r="AA14" i="64" s="1"/>
  <c r="AC21" i="64"/>
  <c r="BH11" i="54"/>
  <c r="BL11" i="54" s="1"/>
  <c r="AC17" i="64"/>
  <c r="Z10" i="64"/>
  <c r="X11" i="64" s="1"/>
  <c r="Y10" i="64"/>
  <c r="N16" i="64"/>
  <c r="N10" i="64"/>
  <c r="Z13" i="64"/>
  <c r="X15" i="64"/>
  <c r="Z17" i="64"/>
  <c r="X19" i="64"/>
  <c r="Z21" i="64"/>
  <c r="X12" i="64"/>
  <c r="X20" i="64"/>
  <c r="X14" i="64"/>
  <c r="I16" i="64"/>
  <c r="X16" i="64" s="1"/>
  <c r="Y18" i="64" l="1"/>
  <c r="AC18" i="64" s="1"/>
  <c r="AC10" i="64"/>
  <c r="AB11" i="64"/>
  <c r="BK11" i="54"/>
  <c r="BM11" i="54"/>
  <c r="Y11" i="64"/>
  <c r="Z11" i="64"/>
  <c r="Z16" i="64"/>
  <c r="Y16" i="64"/>
  <c r="AC16" i="64" s="1"/>
  <c r="Z14" i="64"/>
  <c r="Y14" i="64"/>
  <c r="AC14" i="64" s="1"/>
  <c r="Y15" i="64"/>
  <c r="AC15" i="64" s="1"/>
  <c r="Z15" i="64"/>
  <c r="Z12" i="64"/>
  <c r="Y12" i="64"/>
  <c r="Z20" i="64"/>
  <c r="Y20" i="64"/>
  <c r="AC20" i="64" s="1"/>
  <c r="Y19" i="64"/>
  <c r="AC19" i="64" s="1"/>
  <c r="Z19" i="64"/>
  <c r="AA11" i="64" l="1"/>
  <c r="AC11" i="64" s="1"/>
  <c r="AB12" i="64"/>
  <c r="AA12" i="64" s="1"/>
  <c r="AC12" i="64" s="1"/>
  <c r="E6" i="72" l="1"/>
  <c r="E5" i="72"/>
  <c r="C6" i="64"/>
  <c r="C5" i="64"/>
  <c r="F6" i="54" l="1"/>
  <c r="G5" i="79" s="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H127" i="78" s="1"/>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K84" i="78" s="1"/>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K221" i="78" s="1"/>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K391" i="78" l="1"/>
  <c r="K239" i="78"/>
  <c r="K207" i="78"/>
  <c r="K175" i="78"/>
  <c r="K151" i="78"/>
  <c r="K113" i="78"/>
  <c r="K171" i="78"/>
  <c r="K147" i="78"/>
  <c r="K155" i="78"/>
  <c r="K183" i="78"/>
  <c r="K403" i="78"/>
  <c r="K96" i="78"/>
  <c r="H85" i="78"/>
  <c r="K95" i="78"/>
  <c r="K91" i="78"/>
  <c r="K376" i="78"/>
  <c r="K316" i="78"/>
  <c r="K312" i="78"/>
  <c r="K300" i="78"/>
  <c r="K296" i="78"/>
  <c r="K293" i="78"/>
  <c r="K281" i="78"/>
  <c r="K212" i="78"/>
  <c r="K128" i="78"/>
  <c r="K124" i="78"/>
  <c r="K120" i="78"/>
  <c r="H361" i="77"/>
  <c r="K408" i="77"/>
  <c r="K396" i="77"/>
  <c r="K348" i="77"/>
  <c r="K340" i="77"/>
  <c r="K324" i="77"/>
  <c r="K304" i="77"/>
  <c r="K300" i="77"/>
  <c r="K288" i="77"/>
  <c r="K284" i="77"/>
  <c r="K216" i="77"/>
  <c r="K156" i="77"/>
  <c r="K152" i="77"/>
  <c r="K132" i="77"/>
  <c r="K124" i="77"/>
  <c r="K88" i="77"/>
  <c r="K84" i="77"/>
  <c r="K72" i="77"/>
  <c r="K68" i="77"/>
  <c r="K412" i="78"/>
  <c r="K299" i="78"/>
  <c r="K278" i="78"/>
  <c r="K266" i="78"/>
  <c r="K246" i="78"/>
  <c r="K77" i="78"/>
  <c r="K421" i="78"/>
  <c r="K409" i="78"/>
  <c r="K110" i="78"/>
  <c r="K102" i="78"/>
  <c r="H367" i="78"/>
  <c r="H295" i="78"/>
  <c r="K385" i="78"/>
  <c r="K367" i="78"/>
  <c r="K355" i="78"/>
  <c r="K353" i="78"/>
  <c r="K329" i="78"/>
  <c r="K317" i="78"/>
  <c r="K257" i="78"/>
  <c r="K227" i="78"/>
  <c r="K72" i="78"/>
  <c r="K422" i="78"/>
  <c r="K406" i="78"/>
  <c r="K402" i="78"/>
  <c r="K394" i="78"/>
  <c r="K344" i="78"/>
  <c r="K332" i="78"/>
  <c r="K326" i="78"/>
  <c r="K272" i="78"/>
  <c r="H109" i="78"/>
  <c r="K367" i="77"/>
  <c r="K351" i="77"/>
  <c r="K337" i="77"/>
  <c r="K313" i="77"/>
  <c r="K297" i="77"/>
  <c r="K285" i="77"/>
  <c r="K259" i="77"/>
  <c r="K243" i="77"/>
  <c r="K231" i="77"/>
  <c r="K205" i="77"/>
  <c r="K189" i="77"/>
  <c r="K97" i="77"/>
  <c r="K81" i="77"/>
  <c r="K218" i="78"/>
  <c r="K194" i="78"/>
  <c r="K182" i="78"/>
  <c r="K162" i="78"/>
  <c r="K402" i="77"/>
  <c r="K270" i="77"/>
  <c r="K250" i="77"/>
  <c r="K246" i="77"/>
  <c r="K415" i="78"/>
  <c r="K411" i="78"/>
  <c r="K407" i="78"/>
  <c r="K386" i="78"/>
  <c r="K373" i="78"/>
  <c r="K369" i="78"/>
  <c r="K365" i="78"/>
  <c r="K331" i="78"/>
  <c r="K310" i="78"/>
  <c r="K306" i="78"/>
  <c r="K302" i="78"/>
  <c r="K298" i="78"/>
  <c r="K230" i="78"/>
  <c r="K201" i="78"/>
  <c r="K193" i="78"/>
  <c r="K189" i="78"/>
  <c r="K165" i="78"/>
  <c r="K161" i="78"/>
  <c r="K70" i="78"/>
  <c r="H163" i="77"/>
  <c r="K426" i="77"/>
  <c r="K422" i="77"/>
  <c r="K394" i="77"/>
  <c r="K342" i="77"/>
  <c r="K338" i="77"/>
  <c r="K198" i="77"/>
  <c r="K194" i="77"/>
  <c r="K187" i="77"/>
  <c r="K159" i="77"/>
  <c r="K151" i="77"/>
  <c r="K90" i="77"/>
  <c r="K86" i="77"/>
  <c r="K78" i="77"/>
  <c r="K70" i="77"/>
  <c r="K400" i="78"/>
  <c r="K379" i="78"/>
  <c r="K352" i="78"/>
  <c r="K319" i="78"/>
  <c r="K287" i="78"/>
  <c r="K269" i="78"/>
  <c r="K248" i="78"/>
  <c r="K245" i="78"/>
  <c r="K219" i="78"/>
  <c r="K138" i="78"/>
  <c r="K135" i="78"/>
  <c r="K131" i="78"/>
  <c r="K123" i="78"/>
  <c r="K93" i="78"/>
  <c r="K213" i="77"/>
  <c r="K338" i="78"/>
  <c r="K254" i="78"/>
  <c r="K200" i="78"/>
  <c r="K176" i="78"/>
  <c r="K152" i="78"/>
  <c r="K144" i="78"/>
  <c r="K111" i="78"/>
  <c r="K99" i="78"/>
  <c r="H271" i="78"/>
  <c r="H253" i="78"/>
  <c r="H229" i="78"/>
  <c r="H223" i="78"/>
  <c r="K363" i="78"/>
  <c r="K255" i="78"/>
  <c r="K145" i="78"/>
  <c r="K100" i="78"/>
  <c r="H337" i="78"/>
  <c r="K373" i="77"/>
  <c r="K397" i="78"/>
  <c r="K382" i="78"/>
  <c r="K274" i="78"/>
  <c r="K133" i="78"/>
  <c r="K129" i="78"/>
  <c r="K125" i="78"/>
  <c r="K119" i="78"/>
  <c r="K115" i="78"/>
  <c r="K75" i="78"/>
  <c r="K364" i="77"/>
  <c r="K352" i="77"/>
  <c r="K310" i="77"/>
  <c r="K256" i="77"/>
  <c r="K425" i="78"/>
  <c r="K423" i="78"/>
  <c r="K404" i="78"/>
  <c r="K398" i="78"/>
  <c r="K383" i="78"/>
  <c r="K362" i="78"/>
  <c r="K343" i="78"/>
  <c r="K339" i="78"/>
  <c r="K335" i="78"/>
  <c r="K291" i="78"/>
  <c r="K285" i="78"/>
  <c r="K132" i="78"/>
  <c r="K126" i="78"/>
  <c r="K97" i="78"/>
  <c r="K80" i="78"/>
  <c r="K361" i="78"/>
  <c r="K357" i="78"/>
  <c r="K350" i="78"/>
  <c r="K346" i="78"/>
  <c r="K334" i="78"/>
  <c r="K286" i="78"/>
  <c r="K284" i="78"/>
  <c r="K280" i="78"/>
  <c r="H175" i="78"/>
  <c r="K265" i="77"/>
  <c r="K380" i="78"/>
  <c r="K328" i="78"/>
  <c r="K305" i="78"/>
  <c r="K303" i="78"/>
  <c r="K270" i="78"/>
  <c r="K162" i="77"/>
  <c r="K419" i="78"/>
  <c r="K413" i="78"/>
  <c r="K263" i="78"/>
  <c r="K236" i="78"/>
  <c r="K209" i="78"/>
  <c r="K203" i="78"/>
  <c r="K191" i="78"/>
  <c r="K185" i="78"/>
  <c r="K173" i="78"/>
  <c r="K167" i="78"/>
  <c r="K153" i="78"/>
  <c r="K116" i="78"/>
  <c r="K87" i="78"/>
  <c r="K74" i="78"/>
  <c r="H151" i="78"/>
  <c r="H79" i="78"/>
  <c r="K348" i="78"/>
  <c r="K336" i="78"/>
  <c r="K228" i="78"/>
  <c r="K143" i="78"/>
  <c r="H409" i="78"/>
  <c r="H319" i="78"/>
  <c r="H193" i="78"/>
  <c r="K319" i="77"/>
  <c r="K414" i="77"/>
  <c r="K169" i="77"/>
  <c r="K165" i="77"/>
  <c r="K157" i="77"/>
  <c r="K133" i="77"/>
  <c r="K129" i="77"/>
  <c r="K121" i="77"/>
  <c r="K109" i="77"/>
  <c r="K418" i="78"/>
  <c r="K416" i="78"/>
  <c r="K389" i="78"/>
  <c r="K387" i="78"/>
  <c r="K370" i="78"/>
  <c r="K368" i="78"/>
  <c r="K324" i="78"/>
  <c r="K318" i="78"/>
  <c r="K295" i="78"/>
  <c r="K264" i="78"/>
  <c r="K237" i="78"/>
  <c r="K210" i="78"/>
  <c r="K202" i="78"/>
  <c r="K198" i="78"/>
  <c r="K192" i="78"/>
  <c r="K184" i="78"/>
  <c r="K180" i="78"/>
  <c r="K174" i="78"/>
  <c r="K160" i="78"/>
  <c r="K156" i="78"/>
  <c r="K109" i="78"/>
  <c r="K107" i="78"/>
  <c r="K90" i="78"/>
  <c r="K86" i="78"/>
  <c r="K78" i="78"/>
  <c r="H415" i="78"/>
  <c r="H379" i="78"/>
  <c r="H361" i="78"/>
  <c r="H307" i="78"/>
  <c r="H199" i="78"/>
  <c r="H163" i="78"/>
  <c r="H391" i="77"/>
  <c r="H355" i="77"/>
  <c r="H319" i="77"/>
  <c r="H283" i="77"/>
  <c r="H211" i="77"/>
  <c r="H139" i="77"/>
  <c r="H103" i="77"/>
  <c r="K421" i="77"/>
  <c r="K418" i="77"/>
  <c r="K403" i="77"/>
  <c r="K399" i="77"/>
  <c r="K391" i="77"/>
  <c r="K283" i="77"/>
  <c r="K247" i="77"/>
  <c r="K174" i="77"/>
  <c r="K166" i="77"/>
  <c r="K108" i="77"/>
  <c r="K105" i="77"/>
  <c r="K426" i="78"/>
  <c r="K401" i="78"/>
  <c r="K396" i="78"/>
  <c r="K392" i="78"/>
  <c r="K390" i="78"/>
  <c r="K359" i="78"/>
  <c r="K358" i="78"/>
  <c r="K351" i="78"/>
  <c r="K330" i="78"/>
  <c r="K325" i="78"/>
  <c r="K321" i="78"/>
  <c r="K265" i="78"/>
  <c r="K261" i="78"/>
  <c r="K256" i="78"/>
  <c r="K252" i="78"/>
  <c r="K247" i="78"/>
  <c r="K243" i="78"/>
  <c r="K238" i="78"/>
  <c r="K234" i="78"/>
  <c r="K229" i="78"/>
  <c r="K225" i="78"/>
  <c r="K220" i="78"/>
  <c r="K216" i="78"/>
  <c r="K211" i="78"/>
  <c r="K275" i="78"/>
  <c r="K271" i="78"/>
  <c r="H265" i="77"/>
  <c r="H193" i="77"/>
  <c r="K397" i="77"/>
  <c r="K378" i="77"/>
  <c r="K370" i="77"/>
  <c r="K354" i="77"/>
  <c r="K349" i="77"/>
  <c r="K345" i="77"/>
  <c r="K241" i="77"/>
  <c r="K229" i="77"/>
  <c r="K217" i="77"/>
  <c r="K196" i="77"/>
  <c r="K192" i="77"/>
  <c r="K175" i="77"/>
  <c r="K163" i="77"/>
  <c r="K138" i="77"/>
  <c r="K126" i="77"/>
  <c r="K122" i="77"/>
  <c r="K424" i="78"/>
  <c r="K417" i="78"/>
  <c r="K405" i="78"/>
  <c r="K388" i="78"/>
  <c r="K381" i="78"/>
  <c r="K371" i="78"/>
  <c r="K364" i="78"/>
  <c r="K349" i="78"/>
  <c r="K337" i="78"/>
  <c r="K320" i="78"/>
  <c r="K314" i="78"/>
  <c r="K313" i="78"/>
  <c r="K276" i="78"/>
  <c r="K267" i="78"/>
  <c r="K262" i="78"/>
  <c r="K258" i="78"/>
  <c r="K253" i="78"/>
  <c r="K249" i="78"/>
  <c r="K244" i="78"/>
  <c r="K240" i="78"/>
  <c r="K235" i="78"/>
  <c r="K231" i="78"/>
  <c r="K226" i="78"/>
  <c r="K222" i="78"/>
  <c r="K217" i="78"/>
  <c r="K213" i="78"/>
  <c r="K208" i="78"/>
  <c r="K204" i="78"/>
  <c r="K199" i="78"/>
  <c r="K195" i="78"/>
  <c r="K190" i="78"/>
  <c r="K186" i="78"/>
  <c r="K181" i="78"/>
  <c r="K177" i="78"/>
  <c r="K172" i="78"/>
  <c r="K168" i="78"/>
  <c r="K134" i="78"/>
  <c r="K122" i="78"/>
  <c r="K98" i="78"/>
  <c r="K92" i="78"/>
  <c r="K82" i="78"/>
  <c r="K71" i="78"/>
  <c r="K392" i="77"/>
  <c r="K343" i="77"/>
  <c r="K336" i="77"/>
  <c r="K328" i="77"/>
  <c r="K306" i="77"/>
  <c r="K302" i="77"/>
  <c r="K294" i="77"/>
  <c r="K286" i="77"/>
  <c r="K274" i="77"/>
  <c r="K252" i="77"/>
  <c r="K248" i="77"/>
  <c r="K228" i="77"/>
  <c r="K223" i="77"/>
  <c r="K220" i="77"/>
  <c r="K219" i="77"/>
  <c r="K207" i="77"/>
  <c r="K193" i="77"/>
  <c r="K177" i="77"/>
  <c r="K144" i="77"/>
  <c r="K127" i="77"/>
  <c r="K115" i="77"/>
  <c r="K112" i="77"/>
  <c r="K111" i="77"/>
  <c r="K99" i="77"/>
  <c r="K85" i="77"/>
  <c r="K420" i="78"/>
  <c r="K414" i="78"/>
  <c r="K410" i="78"/>
  <c r="K408" i="78"/>
  <c r="K399" i="78"/>
  <c r="K395" i="78"/>
  <c r="K393" i="78"/>
  <c r="K384" i="78"/>
  <c r="K378" i="78"/>
  <c r="K374" i="78"/>
  <c r="K372" i="78"/>
  <c r="K347" i="78"/>
  <c r="K342" i="78"/>
  <c r="K311" i="78"/>
  <c r="K308" i="78"/>
  <c r="K307" i="78"/>
  <c r="K301" i="78"/>
  <c r="K297" i="78"/>
  <c r="K292" i="78"/>
  <c r="K288" i="78"/>
  <c r="K282" i="78"/>
  <c r="K277" i="78"/>
  <c r="K150" i="78"/>
  <c r="K149" i="78"/>
  <c r="K141" i="78"/>
  <c r="K140" i="78"/>
  <c r="K108" i="78"/>
  <c r="K105" i="78"/>
  <c r="K104" i="78"/>
  <c r="K88" i="78"/>
  <c r="K83" i="78"/>
  <c r="H343" i="78"/>
  <c r="H325" i="78"/>
  <c r="K117" i="78"/>
  <c r="H397" i="78"/>
  <c r="H373" i="78"/>
  <c r="H181" i="78"/>
  <c r="H121" i="78"/>
  <c r="H103" i="78"/>
  <c r="H9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265" i="78"/>
  <c r="H247" i="78"/>
  <c r="H235"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J18" i="78"/>
  <c r="J13" i="78"/>
  <c r="F7" i="78"/>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I13" i="77"/>
  <c r="F13" i="77"/>
  <c r="F7" i="77"/>
  <c r="O67" i="72"/>
  <c r="O62" i="72"/>
  <c r="O61" i="72"/>
  <c r="O57" i="72"/>
  <c r="O53" i="72"/>
  <c r="O48" i="72"/>
  <c r="O44" i="72"/>
  <c r="O36" i="72"/>
  <c r="O29" i="72"/>
  <c r="O68" i="72"/>
  <c r="O63" i="72"/>
  <c r="O54" i="72"/>
  <c r="O49" i="72"/>
  <c r="O45" i="72"/>
  <c r="O41" i="72"/>
  <c r="O37" i="72"/>
  <c r="O31" i="72"/>
  <c r="O30" i="72"/>
  <c r="O69" i="72"/>
  <c r="O65" i="72"/>
  <c r="O59" i="72"/>
  <c r="O55" i="72"/>
  <c r="O50" i="72"/>
  <c r="O42" i="72"/>
  <c r="O38" i="72"/>
  <c r="O32" i="72"/>
  <c r="B221" i="68" a="1"/>
  <c r="O66" i="72"/>
  <c r="O60" i="72"/>
  <c r="O56" i="72"/>
  <c r="O51" i="72"/>
  <c r="O47" i="72"/>
  <c r="O43" i="72"/>
  <c r="O39" i="72"/>
  <c r="O35" i="72"/>
  <c r="O33" i="72"/>
  <c r="K69" i="64"/>
  <c r="K65" i="64"/>
  <c r="K61" i="64"/>
  <c r="K57" i="64"/>
  <c r="K53" i="64"/>
  <c r="K49" i="64"/>
  <c r="K45" i="64"/>
  <c r="K41" i="64"/>
  <c r="K37" i="64"/>
  <c r="K33" i="64"/>
  <c r="K29" i="64"/>
  <c r="K24" i="64"/>
  <c r="K23" i="64"/>
  <c r="K60" i="64"/>
  <c r="K36" i="64"/>
  <c r="K66" i="64"/>
  <c r="K62" i="64"/>
  <c r="K54" i="64"/>
  <c r="K50" i="64"/>
  <c r="K42" i="64"/>
  <c r="K38" i="64"/>
  <c r="K30" i="64"/>
  <c r="K25" i="64"/>
  <c r="K56" i="64"/>
  <c r="K44" i="64"/>
  <c r="K27" i="64"/>
  <c r="K67" i="64"/>
  <c r="K63" i="64"/>
  <c r="K59" i="64"/>
  <c r="K55" i="64"/>
  <c r="K51" i="64"/>
  <c r="K47" i="64"/>
  <c r="K43" i="64"/>
  <c r="K39" i="64"/>
  <c r="K35" i="64"/>
  <c r="K31" i="64"/>
  <c r="K26" i="64"/>
  <c r="K68" i="64"/>
  <c r="K48" i="64"/>
  <c r="K32" i="64"/>
  <c r="AB63" i="72" l="1"/>
  <c r="X45" i="64"/>
  <c r="Y45" i="64" s="1"/>
  <c r="I42" i="77" s="1"/>
  <c r="I20" i="78"/>
  <c r="AF51" i="72"/>
  <c r="AE51" i="72" s="1"/>
  <c r="J48" i="78" s="1"/>
  <c r="J10" i="77"/>
  <c r="X63" i="64"/>
  <c r="Z63" i="64" s="1"/>
  <c r="AF30" i="72"/>
  <c r="AE30" i="72" s="1"/>
  <c r="J27" i="78" s="1"/>
  <c r="AB54" i="72"/>
  <c r="AC54" i="72" s="1"/>
  <c r="I51" i="78" s="1"/>
  <c r="X61" i="64"/>
  <c r="Y61" i="64" s="1"/>
  <c r="I58" i="77" s="1"/>
  <c r="AB61" i="72"/>
  <c r="AD61" i="72" s="1"/>
  <c r="AB42" i="64"/>
  <c r="AA42" i="64" s="1"/>
  <c r="J39" i="77" s="1"/>
  <c r="I15" i="78"/>
  <c r="AF37" i="72"/>
  <c r="AE37" i="72" s="1"/>
  <c r="J34" i="78" s="1"/>
  <c r="AF62" i="72"/>
  <c r="AE62" i="72" s="1"/>
  <c r="J59" i="78" s="1"/>
  <c r="AB23" i="64"/>
  <c r="AA23" i="64" s="1"/>
  <c r="J20" i="77" s="1"/>
  <c r="AB24" i="64"/>
  <c r="AA24" i="64" s="1"/>
  <c r="J21" i="77" s="1"/>
  <c r="X23" i="64"/>
  <c r="Y23" i="64" s="1"/>
  <c r="I20" i="77" s="1"/>
  <c r="I40" i="64"/>
  <c r="F37" i="77"/>
  <c r="AF35" i="72"/>
  <c r="AE35" i="72" s="1"/>
  <c r="J32" i="78" s="1"/>
  <c r="I22" i="64"/>
  <c r="F19" i="77"/>
  <c r="I46" i="64"/>
  <c r="F43" i="77"/>
  <c r="J16" i="78"/>
  <c r="AF45" i="72"/>
  <c r="AE45" i="72" s="1"/>
  <c r="J42" i="78" s="1"/>
  <c r="M52" i="72"/>
  <c r="F49" i="78"/>
  <c r="I52" i="64"/>
  <c r="F49" i="77"/>
  <c r="F13" i="78"/>
  <c r="M34" i="72"/>
  <c r="AB39" i="72"/>
  <c r="AC39" i="72" s="1"/>
  <c r="I36" i="78" s="1"/>
  <c r="M58" i="72"/>
  <c r="F55" i="78"/>
  <c r="I58" i="64"/>
  <c r="F55" i="77"/>
  <c r="X59" i="64"/>
  <c r="Z59" i="64" s="1"/>
  <c r="F19" i="78"/>
  <c r="M40" i="72"/>
  <c r="F37" i="78"/>
  <c r="AB27" i="64"/>
  <c r="AA27" i="64" s="1"/>
  <c r="J24" i="77" s="1"/>
  <c r="I34" i="64"/>
  <c r="F31" i="77"/>
  <c r="X43" i="64"/>
  <c r="Y43" i="64" s="1"/>
  <c r="I40" i="77" s="1"/>
  <c r="X68" i="64"/>
  <c r="Z68" i="64" s="1"/>
  <c r="M46" i="72"/>
  <c r="F43" i="78"/>
  <c r="M64" i="72"/>
  <c r="B223" i="68"/>
  <c r="AD63" i="72"/>
  <c r="AC63" i="72"/>
  <c r="I60" i="78" s="1"/>
  <c r="I17" i="78"/>
  <c r="AB37" i="72"/>
  <c r="AB40" i="72"/>
  <c r="AF43" i="72"/>
  <c r="AE43" i="72" s="1"/>
  <c r="J40" i="78" s="1"/>
  <c r="AB55" i="72"/>
  <c r="AD55" i="72" s="1"/>
  <c r="J19" i="78"/>
  <c r="AF32" i="72"/>
  <c r="AE32" i="72" s="1"/>
  <c r="J29" i="78" s="1"/>
  <c r="AB51" i="72"/>
  <c r="AC51" i="72" s="1"/>
  <c r="AB53" i="72"/>
  <c r="AD53" i="72" s="1"/>
  <c r="AF60" i="72"/>
  <c r="AE60" i="72" s="1"/>
  <c r="J57" i="78" s="1"/>
  <c r="AF66" i="72"/>
  <c r="AE66" i="72" s="1"/>
  <c r="J63" i="78" s="1"/>
  <c r="I17" i="77"/>
  <c r="AB47" i="64"/>
  <c r="AA47" i="64" s="1"/>
  <c r="J44" i="77" s="1"/>
  <c r="X24" i="64"/>
  <c r="Y24" i="64" s="1"/>
  <c r="I21" i="77" s="1"/>
  <c r="X25" i="64"/>
  <c r="Y25" i="64" s="1"/>
  <c r="I22" i="77" s="1"/>
  <c r="X34" i="64"/>
  <c r="Y34" i="64" s="1"/>
  <c r="I31" i="77" s="1"/>
  <c r="K31" i="77" s="1"/>
  <c r="X54" i="64"/>
  <c r="Y54" i="64" s="1"/>
  <c r="I51" i="77" s="1"/>
  <c r="X56" i="64"/>
  <c r="Y56" i="64" s="1"/>
  <c r="I53" i="77" s="1"/>
  <c r="J10" i="78"/>
  <c r="J12" i="78"/>
  <c r="J23" i="78"/>
  <c r="AB35" i="72"/>
  <c r="AC35" i="72" s="1"/>
  <c r="W50" i="74" s="1"/>
  <c r="AB36" i="72"/>
  <c r="AD36" i="72" s="1"/>
  <c r="AB38" i="72"/>
  <c r="AC38" i="72" s="1"/>
  <c r="I35" i="78" s="1"/>
  <c r="AB44" i="72"/>
  <c r="AB45" i="72"/>
  <c r="AC45" i="72" s="1"/>
  <c r="AF47" i="72"/>
  <c r="AE47" i="72" s="1"/>
  <c r="J44" i="78" s="1"/>
  <c r="AD54" i="72"/>
  <c r="AB56" i="72"/>
  <c r="AB57" i="72"/>
  <c r="AC57" i="72" s="1"/>
  <c r="I54" i="78" s="1"/>
  <c r="J14" i="78"/>
  <c r="AF59" i="72"/>
  <c r="AE59" i="72" s="1"/>
  <c r="J56" i="78" s="1"/>
  <c r="AB58" i="72"/>
  <c r="J22" i="78"/>
  <c r="AF42" i="72"/>
  <c r="AE42" i="72" s="1"/>
  <c r="J39" i="78" s="1"/>
  <c r="AB41" i="72"/>
  <c r="AF50" i="72"/>
  <c r="AE50" i="72" s="1"/>
  <c r="J47" i="78" s="1"/>
  <c r="AB49" i="72"/>
  <c r="AB50" i="72"/>
  <c r="AB30" i="72"/>
  <c r="AF31" i="72"/>
  <c r="AE31" i="72" s="1"/>
  <c r="J28" i="78" s="1"/>
  <c r="AB31" i="72"/>
  <c r="AC34" i="72"/>
  <c r="I31" i="78" s="1"/>
  <c r="AD34" i="72"/>
  <c r="AB42" i="72"/>
  <c r="AD52" i="72"/>
  <c r="AB59" i="72"/>
  <c r="AF65" i="72"/>
  <c r="AE65" i="72" s="1"/>
  <c r="J62" i="78" s="1"/>
  <c r="AB64" i="72"/>
  <c r="AB65" i="72"/>
  <c r="M28" i="72"/>
  <c r="AF48" i="72"/>
  <c r="AE48" i="72" s="1"/>
  <c r="J45" i="78" s="1"/>
  <c r="AB47" i="72"/>
  <c r="AB48" i="72"/>
  <c r="AF49" i="72"/>
  <c r="AE49" i="72" s="1"/>
  <c r="J46" i="78" s="1"/>
  <c r="AF63" i="72"/>
  <c r="AE63" i="72" s="1"/>
  <c r="J60" i="78" s="1"/>
  <c r="AB62" i="72"/>
  <c r="J21" i="78"/>
  <c r="AB28" i="72"/>
  <c r="AF29" i="72"/>
  <c r="AE29" i="72" s="1"/>
  <c r="J26" i="78" s="1"/>
  <c r="AB29" i="72"/>
  <c r="AF41" i="72"/>
  <c r="AE41" i="72" s="1"/>
  <c r="J38" i="78" s="1"/>
  <c r="AF58" i="72"/>
  <c r="AE58" i="72" s="1"/>
  <c r="J55" i="78" s="1"/>
  <c r="AF64" i="72"/>
  <c r="AE64" i="72" s="1"/>
  <c r="J61" i="78" s="1"/>
  <c r="AF69" i="72"/>
  <c r="AE69" i="72" s="1"/>
  <c r="J66" i="78" s="1"/>
  <c r="AB68" i="72"/>
  <c r="AB69" i="72"/>
  <c r="J9" i="78"/>
  <c r="J11" i="78"/>
  <c r="J24" i="78"/>
  <c r="AF44" i="72"/>
  <c r="AE44" i="72" s="1"/>
  <c r="J41" i="78" s="1"/>
  <c r="AB43" i="72"/>
  <c r="AF61" i="72"/>
  <c r="AE61" i="72" s="1"/>
  <c r="J58" i="78" s="1"/>
  <c r="AB60" i="72"/>
  <c r="AF33" i="72"/>
  <c r="AE33" i="72" s="1"/>
  <c r="J30" i="78" s="1"/>
  <c r="AB32" i="72"/>
  <c r="AB33" i="72"/>
  <c r="AF67" i="72"/>
  <c r="AE67" i="72" s="1"/>
  <c r="J64" i="78" s="1"/>
  <c r="AB66" i="72"/>
  <c r="AB67" i="72"/>
  <c r="AF68" i="72"/>
  <c r="AE68" i="72" s="1"/>
  <c r="J65" i="78" s="1"/>
  <c r="J15" i="78"/>
  <c r="J17" i="78"/>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X26" i="64"/>
  <c r="Z26" i="64" s="1"/>
  <c r="J15" i="77"/>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I10" i="77"/>
  <c r="K10" i="77" s="1"/>
  <c r="AB30" i="64"/>
  <c r="AA30" i="64" s="1"/>
  <c r="J27" i="77"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Y66" i="64" s="1"/>
  <c r="I63" i="77" s="1"/>
  <c r="AB68" i="64"/>
  <c r="AA68" i="64" s="1"/>
  <c r="J65" i="77" s="1"/>
  <c r="X42" i="64"/>
  <c r="Z42" i="64" s="1"/>
  <c r="X37" i="64"/>
  <c r="AB61" i="64"/>
  <c r="AA61" i="64" s="1"/>
  <c r="J58" i="77" s="1"/>
  <c r="B221" i="68"/>
  <c r="B222" i="68"/>
  <c r="J11" i="77"/>
  <c r="AB29" i="64"/>
  <c r="AA29" i="64" s="1"/>
  <c r="J26" i="77" s="1"/>
  <c r="X28" i="64"/>
  <c r="X29" i="64"/>
  <c r="X32" i="64"/>
  <c r="J12" i="77"/>
  <c r="I16" i="77"/>
  <c r="AB50" i="64"/>
  <c r="AA50" i="64" s="1"/>
  <c r="J47" i="77" s="1"/>
  <c r="X50" i="64"/>
  <c r="Y59" i="64"/>
  <c r="I56" i="77" s="1"/>
  <c r="Z23" i="64"/>
  <c r="Z61" i="64"/>
  <c r="I28" i="64"/>
  <c r="X30" i="64"/>
  <c r="AB33" i="64"/>
  <c r="AA33" i="64" s="1"/>
  <c r="J30" i="77" s="1"/>
  <c r="X33" i="64"/>
  <c r="AB67" i="64"/>
  <c r="AA67" i="64" s="1"/>
  <c r="J64" i="77" s="1"/>
  <c r="X67" i="64"/>
  <c r="AB31" i="64"/>
  <c r="AA31" i="64" s="1"/>
  <c r="J28" i="77" s="1"/>
  <c r="X31" i="64"/>
  <c r="AB48" i="64"/>
  <c r="AA48" i="64" s="1"/>
  <c r="J45" i="77" s="1"/>
  <c r="X48" i="64"/>
  <c r="AB65" i="64"/>
  <c r="AA65" i="64" s="1"/>
  <c r="J62" i="77" s="1"/>
  <c r="X64" i="64"/>
  <c r="X65" i="64"/>
  <c r="J9" i="77"/>
  <c r="I64" i="64"/>
  <c r="AB69" i="64"/>
  <c r="AA69" i="64" s="1"/>
  <c r="J66" i="77" s="1"/>
  <c r="X69" i="64"/>
  <c r="AB25" i="64"/>
  <c r="AA25" i="64" s="1"/>
  <c r="J22" i="77" s="1"/>
  <c r="J14" i="77"/>
  <c r="J16" i="77"/>
  <c r="J18" i="77"/>
  <c r="AB36" i="64"/>
  <c r="AA36" i="64" s="1"/>
  <c r="J33" i="77" s="1"/>
  <c r="AB38" i="64"/>
  <c r="AA38" i="64" s="1"/>
  <c r="J35" i="77" s="1"/>
  <c r="Z45" i="64"/>
  <c r="X46" i="64"/>
  <c r="AB53" i="64"/>
  <c r="AA53" i="64" s="1"/>
  <c r="J50" i="77" s="1"/>
  <c r="AB55" i="64"/>
  <c r="AA55" i="64" s="1"/>
  <c r="J52" i="77" s="1"/>
  <c r="AB57" i="64"/>
  <c r="AA57" i="64" s="1"/>
  <c r="J54" i="77" s="1"/>
  <c r="AB22" i="64"/>
  <c r="AA22" i="64" s="1"/>
  <c r="J19" i="77" s="1"/>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J17" i="77"/>
  <c r="AB35" i="64"/>
  <c r="AA35" i="64" s="1"/>
  <c r="J32" i="77" s="1"/>
  <c r="AB37" i="64"/>
  <c r="AA37" i="64" s="1"/>
  <c r="J34" i="77" s="1"/>
  <c r="AB39" i="64"/>
  <c r="AA39" i="64" s="1"/>
  <c r="J36" i="77" s="1"/>
  <c r="X47" i="64"/>
  <c r="AB52" i="64"/>
  <c r="AA52" i="64" s="1"/>
  <c r="AB54" i="64"/>
  <c r="AA54" i="64" s="1"/>
  <c r="AB56" i="64"/>
  <c r="AA56" i="64" s="1"/>
  <c r="X22" i="64"/>
  <c r="X58" i="64"/>
  <c r="X60" i="64"/>
  <c r="X62" i="64"/>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L38" i="66" l="1"/>
  <c r="L28" i="66"/>
  <c r="Z56" i="64"/>
  <c r="AJ18" i="66"/>
  <c r="K51" i="78"/>
  <c r="R18" i="66"/>
  <c r="K15" i="78"/>
  <c r="Z24" i="64"/>
  <c r="Y63" i="64"/>
  <c r="I60" i="77" s="1"/>
  <c r="X38" i="66"/>
  <c r="K21" i="77"/>
  <c r="Z66" i="64"/>
  <c r="AJ48" i="66"/>
  <c r="AD48" i="66"/>
  <c r="AC36" i="72"/>
  <c r="I33" i="78" s="1"/>
  <c r="K33" i="78" s="1"/>
  <c r="AD51" i="72"/>
  <c r="R8" i="66"/>
  <c r="L18" i="66"/>
  <c r="Y68" i="64"/>
  <c r="I65" i="77" s="1"/>
  <c r="K65" i="77" s="1"/>
  <c r="X18" i="66"/>
  <c r="R28" i="66"/>
  <c r="O47" i="74"/>
  <c r="AC61" i="72"/>
  <c r="I58" i="78" s="1"/>
  <c r="K58" i="78" s="1"/>
  <c r="Z54" i="64"/>
  <c r="K63" i="77"/>
  <c r="AD18" i="66"/>
  <c r="AD38" i="66"/>
  <c r="K60" i="77"/>
  <c r="K20" i="77"/>
  <c r="AD45" i="72"/>
  <c r="Z25" i="64"/>
  <c r="AJ8" i="66"/>
  <c r="AD8" i="66"/>
  <c r="X28" i="66"/>
  <c r="X48" i="66"/>
  <c r="AD39" i="72"/>
  <c r="X8" i="66"/>
  <c r="L8" i="66"/>
  <c r="R48" i="66"/>
  <c r="R38" i="66"/>
  <c r="AC55" i="72"/>
  <c r="I52" i="78" s="1"/>
  <c r="K52" i="78" s="1"/>
  <c r="AC24" i="64"/>
  <c r="AD28" i="66"/>
  <c r="AJ38" i="66"/>
  <c r="AJ28" i="66"/>
  <c r="L48" i="66"/>
  <c r="K60" i="78"/>
  <c r="W30" i="74"/>
  <c r="AA17" i="74"/>
  <c r="O37" i="74"/>
  <c r="K54" i="78"/>
  <c r="K40" i="74"/>
  <c r="AG27" i="74"/>
  <c r="U37" i="74"/>
  <c r="AD38" i="72"/>
  <c r="K31" i="78"/>
  <c r="Q50" i="74"/>
  <c r="U17" i="74"/>
  <c r="AG47" i="74"/>
  <c r="Q10" i="74"/>
  <c r="AA7" i="74"/>
  <c r="AA27" i="74"/>
  <c r="AM47" i="74"/>
  <c r="K58" i="77"/>
  <c r="K46" i="77"/>
  <c r="K24"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Q20" i="74"/>
  <c r="AI20" i="74"/>
  <c r="Q30" i="74"/>
  <c r="O7" i="74"/>
  <c r="U7" i="74"/>
  <c r="AM27" i="74"/>
  <c r="AG37" i="74"/>
  <c r="AC52" i="64"/>
  <c r="J49" i="77"/>
  <c r="K49" i="77" s="1"/>
  <c r="M51" i="66"/>
  <c r="J40" i="77"/>
  <c r="K40" i="77" s="1"/>
  <c r="K16" i="77"/>
  <c r="O51" i="66"/>
  <c r="J42" i="77"/>
  <c r="K42" i="77" s="1"/>
  <c r="AC53" i="72"/>
  <c r="I50" i="78" s="1"/>
  <c r="K50" i="78" s="1"/>
  <c r="AG35" i="72"/>
  <c r="I32" i="78"/>
  <c r="K32" i="78" s="1"/>
  <c r="K17" i="78"/>
  <c r="AI10" i="74"/>
  <c r="W20" i="74"/>
  <c r="AC40" i="74"/>
  <c r="AC20" i="74"/>
  <c r="K30" i="74"/>
  <c r="AC30" i="74"/>
  <c r="AI50" i="74"/>
  <c r="O17" i="74"/>
  <c r="AG7" i="74"/>
  <c r="AM7" i="74"/>
  <c r="U47" i="74"/>
  <c r="J20" i="78"/>
  <c r="K20" i="78" s="1"/>
  <c r="T53" i="66"/>
  <c r="J53" i="77"/>
  <c r="K53" i="77" s="1"/>
  <c r="K32" i="77"/>
  <c r="K35" i="78"/>
  <c r="K17" i="77"/>
  <c r="K10" i="74"/>
  <c r="AC10" i="74"/>
  <c r="AI30" i="74"/>
  <c r="W40" i="74"/>
  <c r="AC50" i="74"/>
  <c r="AM17" i="74"/>
  <c r="AG17" i="74"/>
  <c r="AA37" i="74"/>
  <c r="K36" i="78"/>
  <c r="J13" i="77"/>
  <c r="K13" i="77" s="1"/>
  <c r="Y42" i="64"/>
  <c r="I39" i="77" s="1"/>
  <c r="K39" i="77" s="1"/>
  <c r="AC54" i="64"/>
  <c r="J51" i="77"/>
  <c r="K51" i="77" s="1"/>
  <c r="Y51" i="64"/>
  <c r="I48" i="77" s="1"/>
  <c r="K48" i="77" s="1"/>
  <c r="I18" i="78"/>
  <c r="K18" i="78" s="1"/>
  <c r="AD57" i="72"/>
  <c r="W10" i="74"/>
  <c r="K20" i="74"/>
  <c r="Q40" i="74"/>
  <c r="AI40" i="74"/>
  <c r="U27" i="74"/>
  <c r="O27" i="74"/>
  <c r="AM37" i="74"/>
  <c r="AA47" i="74"/>
  <c r="X40" i="74"/>
  <c r="L40" i="74"/>
  <c r="X10" i="74"/>
  <c r="L10"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W53" i="74"/>
  <c r="Q53" i="74"/>
  <c r="Q4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M5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48" i="74"/>
  <c r="Q48" i="74"/>
  <c r="AI48" i="74"/>
  <c r="W48" i="74"/>
  <c r="K48" i="74"/>
  <c r="AI38" i="74"/>
  <c r="W38" i="74"/>
  <c r="K38" i="74"/>
  <c r="AC38" i="74"/>
  <c r="Q38" i="74"/>
  <c r="AC8" i="74"/>
  <c r="Q8" i="74"/>
  <c r="AC28" i="74"/>
  <c r="Q28" i="74"/>
  <c r="AI18" i="74"/>
  <c r="W18" i="74"/>
  <c r="K18" i="74"/>
  <c r="AI8" i="74"/>
  <c r="W8" i="74"/>
  <c r="K8" i="74"/>
  <c r="AI28" i="74"/>
  <c r="W28" i="74"/>
  <c r="K28" i="74"/>
  <c r="AC18" i="74"/>
  <c r="Q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J37" i="66"/>
  <c r="AC34" i="64"/>
  <c r="AD40" i="72"/>
  <c r="AC40" i="72"/>
  <c r="AD44" i="72"/>
  <c r="AC44" i="72"/>
  <c r="Z34" i="64"/>
  <c r="AL47" i="66"/>
  <c r="Z49" i="64"/>
  <c r="Z33" i="66"/>
  <c r="AD35" i="72"/>
  <c r="AC56" i="72"/>
  <c r="N53" i="74" s="1"/>
  <c r="AD56" i="72"/>
  <c r="AC37" i="72"/>
  <c r="AD37" i="72"/>
  <c r="AG34" i="72"/>
  <c r="AG36" i="72"/>
  <c r="I7" i="78"/>
  <c r="AD33" i="72"/>
  <c r="AC33" i="72"/>
  <c r="AG49" i="74" s="1"/>
  <c r="AD66" i="72"/>
  <c r="AC66" i="72"/>
  <c r="R55" i="74" s="1"/>
  <c r="I9" i="78"/>
  <c r="K9" i="78" s="1"/>
  <c r="AD29" i="72"/>
  <c r="AC29" i="72"/>
  <c r="AI49" i="74" s="1"/>
  <c r="AG57" i="72"/>
  <c r="AC41" i="72"/>
  <c r="AC31" i="74" s="1"/>
  <c r="AD41" i="72"/>
  <c r="AD32" i="72"/>
  <c r="AC32" i="72"/>
  <c r="AL49" i="74" s="1"/>
  <c r="AC43" i="72"/>
  <c r="Y41" i="74" s="1"/>
  <c r="AD43" i="72"/>
  <c r="AD69" i="72"/>
  <c r="AC69" i="72"/>
  <c r="AG35" i="74" s="1"/>
  <c r="AD28" i="72"/>
  <c r="AC28" i="72"/>
  <c r="AD65" i="72"/>
  <c r="AC65" i="72"/>
  <c r="Q35" i="74" s="1"/>
  <c r="AD42" i="72"/>
  <c r="AC42" i="72"/>
  <c r="L51" i="74" s="1"/>
  <c r="AD50" i="72"/>
  <c r="AC50" i="72"/>
  <c r="AL42" i="74" s="1"/>
  <c r="I12" i="78"/>
  <c r="K12" i="78" s="1"/>
  <c r="AC58" i="72"/>
  <c r="AD58" i="72"/>
  <c r="AC60" i="72"/>
  <c r="AJ44" i="74" s="1"/>
  <c r="AD60" i="72"/>
  <c r="AC46" i="72"/>
  <c r="AD46" i="72"/>
  <c r="AD68" i="72"/>
  <c r="AC68" i="72"/>
  <c r="T45" i="74" s="1"/>
  <c r="AG38" i="72"/>
  <c r="AD48" i="72"/>
  <c r="AC48" i="72"/>
  <c r="X52" i="74" s="1"/>
  <c r="AD64" i="72"/>
  <c r="AC64" i="72"/>
  <c r="AK48" i="74"/>
  <c r="AD49" i="72"/>
  <c r="AC49" i="72"/>
  <c r="Y32" i="74" s="1"/>
  <c r="R28" i="74"/>
  <c r="I10" i="78"/>
  <c r="K10" i="78" s="1"/>
  <c r="AG55" i="72"/>
  <c r="AC62" i="72"/>
  <c r="AD62" i="72"/>
  <c r="AD47" i="72"/>
  <c r="AC47" i="72"/>
  <c r="W52" i="74" s="1"/>
  <c r="O52" i="72"/>
  <c r="P52" i="72" s="1"/>
  <c r="G49" i="78" s="1"/>
  <c r="H49" i="78" s="1"/>
  <c r="G13" i="78"/>
  <c r="H13" i="78" s="1"/>
  <c r="O58" i="72"/>
  <c r="P58" i="72" s="1"/>
  <c r="G55" i="78" s="1"/>
  <c r="H55" i="78" s="1"/>
  <c r="G19" i="78"/>
  <c r="H19" i="78" s="1"/>
  <c r="O64" i="72"/>
  <c r="P64" i="72" s="1"/>
  <c r="G61" i="78" s="1"/>
  <c r="H61" i="78" s="1"/>
  <c r="O46" i="72"/>
  <c r="P46" i="72" s="1"/>
  <c r="G43" i="78" s="1"/>
  <c r="H43" i="78" s="1"/>
  <c r="G7" i="78"/>
  <c r="H7" i="78" s="1"/>
  <c r="O28" i="72"/>
  <c r="P28" i="72" s="1"/>
  <c r="G25" i="78" s="1"/>
  <c r="H25" i="78" s="1"/>
  <c r="O40" i="72"/>
  <c r="P40" i="72" s="1"/>
  <c r="G37" i="78" s="1"/>
  <c r="H37" i="78" s="1"/>
  <c r="O34" i="72"/>
  <c r="P34" i="72" s="1"/>
  <c r="G31" i="78" s="1"/>
  <c r="H31" i="78" s="1"/>
  <c r="AD30" i="72"/>
  <c r="AC30" i="72"/>
  <c r="AM38" i="74"/>
  <c r="I11" i="78"/>
  <c r="K11" i="78" s="1"/>
  <c r="AD67" i="72"/>
  <c r="AC67" i="72"/>
  <c r="M45" i="74" s="1"/>
  <c r="AB38" i="74"/>
  <c r="AD59" i="72"/>
  <c r="AC59" i="72"/>
  <c r="AC44" i="74" s="1"/>
  <c r="AD31" i="72"/>
  <c r="AC31" i="72"/>
  <c r="M49" i="74" s="1"/>
  <c r="AC41" i="64"/>
  <c r="Z41" i="64"/>
  <c r="AL27" i="66"/>
  <c r="T13" i="66"/>
  <c r="AJ33" i="66"/>
  <c r="AJ23" i="66"/>
  <c r="Y31" i="66"/>
  <c r="S21" i="66"/>
  <c r="S51" i="66"/>
  <c r="AH27" i="66"/>
  <c r="Z7" i="66"/>
  <c r="N37" i="66"/>
  <c r="AD53" i="66"/>
  <c r="M21" i="66"/>
  <c r="AE31" i="66"/>
  <c r="Y51" i="66"/>
  <c r="AC35" i="64"/>
  <c r="Y26" i="64"/>
  <c r="I23" i="77" s="1"/>
  <c r="K23" i="77" s="1"/>
  <c r="Y44" i="64"/>
  <c r="I41" i="77" s="1"/>
  <c r="K41" i="77" s="1"/>
  <c r="Z35" i="64"/>
  <c r="N47" i="66"/>
  <c r="AF43" i="66"/>
  <c r="R43" i="66"/>
  <c r="AK31" i="66"/>
  <c r="M41" i="66"/>
  <c r="AE51" i="66"/>
  <c r="AB7" i="66"/>
  <c r="J47" i="66"/>
  <c r="T47" i="66"/>
  <c r="AL53" i="66"/>
  <c r="X53" i="66"/>
  <c r="M31" i="66"/>
  <c r="S41" i="66"/>
  <c r="J17" i="66"/>
  <c r="P47" i="66"/>
  <c r="N27" i="66"/>
  <c r="AF27" i="66"/>
  <c r="S11" i="66"/>
  <c r="Y41" i="66"/>
  <c r="P17" i="66"/>
  <c r="AE11" i="66"/>
  <c r="T7" i="66"/>
  <c r="X33" i="66"/>
  <c r="N23" i="66"/>
  <c r="AE21" i="66"/>
  <c r="AK11" i="66"/>
  <c r="AH17"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V7" i="66"/>
  <c r="J27" i="66"/>
  <c r="P37" i="66"/>
  <c r="V47"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P7" i="66"/>
  <c r="P27" i="66"/>
  <c r="V37" i="66"/>
  <c r="AB47" i="66"/>
  <c r="R31" i="66"/>
  <c r="AD21" i="66"/>
  <c r="AJ31" i="66"/>
  <c r="X31" i="66"/>
  <c r="L31" i="66"/>
  <c r="L2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U54" i="66"/>
  <c r="O54" i="66"/>
  <c r="AM44" i="66"/>
  <c r="AG44" i="66"/>
  <c r="AA44" i="66"/>
  <c r="U44" i="66"/>
  <c r="O44" i="66"/>
  <c r="AM34" i="66"/>
  <c r="AM24" i="66"/>
  <c r="U24" i="66"/>
  <c r="U14" i="66"/>
  <c r="AA24" i="66"/>
  <c r="AA14" i="66"/>
  <c r="AM14"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I12" i="77"/>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AB17" i="66"/>
  <c r="V27" i="66"/>
  <c r="AB37" i="66"/>
  <c r="AH47" i="66"/>
  <c r="T48" i="66"/>
  <c r="N48" i="66"/>
  <c r="AL38" i="66"/>
  <c r="AF38" i="66"/>
  <c r="Z38" i="66"/>
  <c r="T38" i="66"/>
  <c r="Z28" i="66"/>
  <c r="N38" i="66"/>
  <c r="AF28" i="66"/>
  <c r="AL8" i="66"/>
  <c r="T8" i="66"/>
  <c r="AL28" i="66"/>
  <c r="AL18" i="66"/>
  <c r="AF8" i="66"/>
  <c r="N18" i="66"/>
  <c r="O41" i="66"/>
  <c r="AL7" i="66"/>
  <c r="AC39" i="64"/>
  <c r="L13" i="66"/>
  <c r="N7" i="66"/>
  <c r="T27" i="66"/>
  <c r="AL37" i="66"/>
  <c r="AF23" i="66"/>
  <c r="AF7" i="66"/>
  <c r="T33" i="66"/>
  <c r="Z43" i="66"/>
  <c r="AF53" i="66"/>
  <c r="L33" i="66"/>
  <c r="AD43" i="66"/>
  <c r="X43" i="66"/>
  <c r="V17"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J7" i="66"/>
  <c r="AH7" i="66"/>
  <c r="AB27" i="66"/>
  <c r="AH37" i="66"/>
  <c r="AM11" i="66"/>
  <c r="O52" i="66"/>
  <c r="AM32" i="66"/>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K64" i="64"/>
  <c r="L64" i="64" s="1"/>
  <c r="G61" i="77" s="1"/>
  <c r="H61" i="77" s="1"/>
  <c r="K46" i="64"/>
  <c r="L46" i="64" s="1"/>
  <c r="G43" i="77" s="1"/>
  <c r="H43" i="77" s="1"/>
  <c r="K28" i="64"/>
  <c r="L28" i="64" s="1"/>
  <c r="G25" i="77" s="1"/>
  <c r="H25" i="77" s="1"/>
  <c r="K40" i="64"/>
  <c r="L40" i="64" s="1"/>
  <c r="G37" i="77" s="1"/>
  <c r="H37" i="77" s="1"/>
  <c r="K58" i="64"/>
  <c r="L58" i="64" s="1"/>
  <c r="G55" i="77" s="1"/>
  <c r="H55" i="77" s="1"/>
  <c r="K22" i="64"/>
  <c r="L22" i="64" s="1"/>
  <c r="G19" i="77" s="1"/>
  <c r="H19" i="77" s="1"/>
  <c r="K52" i="64"/>
  <c r="L52" i="64" s="1"/>
  <c r="G49" i="77" s="1"/>
  <c r="H49" i="77" s="1"/>
  <c r="K34" i="64"/>
  <c r="L34" i="64" s="1"/>
  <c r="G31" i="77" s="1"/>
  <c r="H31" i="77" s="1"/>
  <c r="G13" i="77"/>
  <c r="H13" i="77" s="1"/>
  <c r="Z38" i="64"/>
  <c r="Y38" i="64"/>
  <c r="I35" i="77" s="1"/>
  <c r="K35" i="77" s="1"/>
  <c r="Z57" i="64"/>
  <c r="Y57" i="64"/>
  <c r="I54" i="77" s="1"/>
  <c r="K54" i="77" s="1"/>
  <c r="Y36" i="64"/>
  <c r="I33" i="77" s="1"/>
  <c r="K33" i="77" s="1"/>
  <c r="Z36" i="64"/>
  <c r="I7" i="77"/>
  <c r="Z64" i="64"/>
  <c r="Y64" i="64"/>
  <c r="I61" i="77" s="1"/>
  <c r="K61" i="77" s="1"/>
  <c r="Z48" i="64"/>
  <c r="Y48" i="64"/>
  <c r="I45" i="77" s="1"/>
  <c r="K45" i="77" s="1"/>
  <c r="Z67" i="64"/>
  <c r="Y67" i="64"/>
  <c r="I64" i="77" s="1"/>
  <c r="K64" i="77" s="1"/>
  <c r="Z32" i="64"/>
  <c r="Y32" i="64"/>
  <c r="I29" i="77" s="1"/>
  <c r="K29" i="77" s="1"/>
  <c r="I11" i="77"/>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Z28" i="64"/>
  <c r="Y28" i="64"/>
  <c r="I25" i="77" s="1"/>
  <c r="K25" i="77" s="1"/>
  <c r="Z29" i="64"/>
  <c r="Y29" i="64"/>
  <c r="I26" i="77" s="1"/>
  <c r="K26" i="77" s="1"/>
  <c r="Y60" i="64"/>
  <c r="I57" i="77" s="1"/>
  <c r="K57" i="77" s="1"/>
  <c r="Z60" i="64"/>
  <c r="I18" i="77"/>
  <c r="K18" i="77" s="1"/>
  <c r="I15" i="77"/>
  <c r="K15" i="77" s="1"/>
  <c r="I9" i="77"/>
  <c r="K9" i="77" s="1"/>
  <c r="Z47" i="64"/>
  <c r="Y47" i="64"/>
  <c r="I44" i="77" s="1"/>
  <c r="K44" i="77" s="1"/>
  <c r="Y58" i="64"/>
  <c r="I55" i="77" s="1"/>
  <c r="K55" i="77" s="1"/>
  <c r="Z58" i="64"/>
  <c r="Z30" i="64"/>
  <c r="Y30" i="64"/>
  <c r="I27" i="77" s="1"/>
  <c r="K27" i="77" s="1"/>
  <c r="AC25" i="64"/>
  <c r="I14" i="77"/>
  <c r="K14" i="77" s="1"/>
  <c r="Z22" i="64"/>
  <c r="Y22" i="64"/>
  <c r="I19" i="77" s="1"/>
  <c r="K19" i="77" s="1"/>
  <c r="Z69" i="64"/>
  <c r="Y69" i="64"/>
  <c r="I66" i="77" s="1"/>
  <c r="K66" i="77" s="1"/>
  <c r="Z65" i="64"/>
  <c r="Y65" i="64"/>
  <c r="I62" i="77" s="1"/>
  <c r="K62" i="77" s="1"/>
  <c r="Z50" i="64"/>
  <c r="Y50" i="64"/>
  <c r="I47" i="77" s="1"/>
  <c r="K47" i="77" s="1"/>
  <c r="BJ12" i="54"/>
  <c r="BH12" i="54" s="1"/>
  <c r="BL12" i="54" s="1"/>
  <c r="R12" i="54"/>
  <c r="S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AJ10" i="74" l="1"/>
  <c r="AJ40" i="74"/>
  <c r="R20" i="74"/>
  <c r="R50" i="74"/>
  <c r="R30" i="74"/>
  <c r="L50" i="74"/>
  <c r="L11" i="66"/>
  <c r="AJ30" i="74"/>
  <c r="AG14" i="66"/>
  <c r="AJ21" i="66"/>
  <c r="AJ51" i="66"/>
  <c r="Z48" i="66"/>
  <c r="X41" i="66"/>
  <c r="T28" i="66"/>
  <c r="AF48" i="66"/>
  <c r="O14" i="66"/>
  <c r="AG24" i="66"/>
  <c r="R51" i="66"/>
  <c r="K23" i="74"/>
  <c r="X20" i="74"/>
  <c r="AF18" i="66"/>
  <c r="O34" i="66"/>
  <c r="X11" i="66"/>
  <c r="AD41" i="66"/>
  <c r="K13" i="74"/>
  <c r="AJ20" i="74"/>
  <c r="AD20" i="74"/>
  <c r="AD50" i="74"/>
  <c r="AJ50" i="74"/>
  <c r="R11" i="66"/>
  <c r="Z8" i="66"/>
  <c r="U34" i="66"/>
  <c r="AJ11" i="66"/>
  <c r="L51" i="66"/>
  <c r="Q23" i="74"/>
  <c r="S24" i="74"/>
  <c r="AD30" i="74"/>
  <c r="R10" i="74"/>
  <c r="T18" i="66"/>
  <c r="AG54" i="66"/>
  <c r="R41" i="66"/>
  <c r="X51" i="66"/>
  <c r="L20" i="74"/>
  <c r="AL48" i="66"/>
  <c r="L41" i="66"/>
  <c r="AA34" i="66"/>
  <c r="R21" i="66"/>
  <c r="AD51" i="66"/>
  <c r="AK13" i="74"/>
  <c r="AC33" i="74"/>
  <c r="AK34" i="74"/>
  <c r="R40" i="74"/>
  <c r="AD31" i="66"/>
  <c r="L30" i="74"/>
  <c r="X50" i="74"/>
  <c r="X21" i="66"/>
  <c r="AJ41" i="66"/>
  <c r="AG53" i="72"/>
  <c r="AA54" i="66"/>
  <c r="O24" i="66"/>
  <c r="AD10" i="74"/>
  <c r="AM54" i="66"/>
  <c r="N8" i="66"/>
  <c r="AC63" i="64"/>
  <c r="O22" i="66"/>
  <c r="Z18" i="66"/>
  <c r="AC26" i="64"/>
  <c r="U12" i="66"/>
  <c r="N28" i="66"/>
  <c r="AG34" i="66"/>
  <c r="AD11" i="66"/>
  <c r="AC42" i="64"/>
  <c r="AK23" i="74"/>
  <c r="K33" i="74"/>
  <c r="X30" i="74"/>
  <c r="AD40" i="74"/>
  <c r="S23" i="74"/>
  <c r="AK43" i="74"/>
  <c r="Y53" i="74"/>
  <c r="Q13" i="74"/>
  <c r="W23" i="74"/>
  <c r="W13" i="74"/>
  <c r="AC23" i="74"/>
  <c r="K43" i="74"/>
  <c r="W33" i="74"/>
  <c r="AC43" i="74"/>
  <c r="AC53" i="74"/>
  <c r="AI53" i="74"/>
  <c r="M24" i="74"/>
  <c r="AE24" i="74"/>
  <c r="S54" i="74"/>
  <c r="Y23" i="74"/>
  <c r="S33" i="74"/>
  <c r="AC13" i="74"/>
  <c r="AI23" i="74"/>
  <c r="AI13" i="74"/>
  <c r="Q33" i="74"/>
  <c r="W43" i="74"/>
  <c r="AI33" i="74"/>
  <c r="AI43" i="74"/>
  <c r="K53" i="74"/>
  <c r="Y24" i="74"/>
  <c r="Y34" i="74"/>
  <c r="AE54" i="74"/>
  <c r="AA22" i="66"/>
  <c r="AG32" i="66"/>
  <c r="AM12" i="66"/>
  <c r="U42" i="66"/>
  <c r="AA52" i="66"/>
  <c r="AE23" i="74"/>
  <c r="M33" i="74"/>
  <c r="AE33" i="74"/>
  <c r="AK53" i="74"/>
  <c r="AK24" i="74"/>
  <c r="S34" i="74"/>
  <c r="S44" i="74"/>
  <c r="M54" i="74"/>
  <c r="AA12" i="66"/>
  <c r="U22" i="66"/>
  <c r="AA42" i="66"/>
  <c r="AG52" i="66"/>
  <c r="S13" i="74"/>
  <c r="Y33" i="74"/>
  <c r="M43" i="74"/>
  <c r="S53" i="74"/>
  <c r="M14" i="74"/>
  <c r="AE34" i="74"/>
  <c r="AE44" i="74"/>
  <c r="Y54" i="74"/>
  <c r="AM22" i="66"/>
  <c r="O42" i="66"/>
  <c r="AG12" i="66"/>
  <c r="O12" i="66"/>
  <c r="O32" i="66"/>
  <c r="AG42" i="66"/>
  <c r="AM52" i="66"/>
  <c r="M13" i="74"/>
  <c r="AE13" i="74"/>
  <c r="AK33" i="74"/>
  <c r="Y43" i="74"/>
  <c r="AE53" i="74"/>
  <c r="S14" i="74"/>
  <c r="Y14" i="74"/>
  <c r="M44" i="74"/>
  <c r="Y44" i="74"/>
  <c r="AK54" i="74"/>
  <c r="U52" i="66"/>
  <c r="AG22" i="66"/>
  <c r="U32" i="66"/>
  <c r="AA32" i="66"/>
  <c r="AM42" i="66"/>
  <c r="AC51" i="64"/>
  <c r="Y13" i="74"/>
  <c r="M23" i="74"/>
  <c r="S43" i="74"/>
  <c r="AE43" i="74"/>
  <c r="AE14" i="74"/>
  <c r="AK14" i="74"/>
  <c r="M34" i="74"/>
  <c r="AK44" i="74"/>
  <c r="AG61" i="72"/>
  <c r="N21" i="66"/>
  <c r="Z41" i="66"/>
  <c r="AL33" i="74"/>
  <c r="N51" i="66"/>
  <c r="AF51" i="66"/>
  <c r="AF11" i="66"/>
  <c r="T31" i="66"/>
  <c r="Z13" i="74"/>
  <c r="T11" i="66"/>
  <c r="AL31" i="66"/>
  <c r="AF9" i="74"/>
  <c r="K19" i="74"/>
  <c r="M15" i="74"/>
  <c r="AE55" i="74"/>
  <c r="AL43" i="74"/>
  <c r="P38" i="74"/>
  <c r="K42" i="74"/>
  <c r="AD22" i="74"/>
  <c r="R42" i="74"/>
  <c r="L52" i="74"/>
  <c r="Z15" i="74"/>
  <c r="AK21" i="74"/>
  <c r="S51" i="74"/>
  <c r="X45" i="74"/>
  <c r="AJ21" i="74"/>
  <c r="K55" i="74"/>
  <c r="T32" i="74"/>
  <c r="AD8" i="74"/>
  <c r="M38" i="74"/>
  <c r="AF39" i="74"/>
  <c r="AC19" i="74"/>
  <c r="AE15" i="74"/>
  <c r="J8" i="74"/>
  <c r="AB48" i="74"/>
  <c r="Q52" i="74"/>
  <c r="L22" i="74"/>
  <c r="R32" i="74"/>
  <c r="AM28" i="74"/>
  <c r="Z25" i="74"/>
  <c r="M31" i="74"/>
  <c r="AE51" i="74"/>
  <c r="Q24" i="74"/>
  <c r="AD31" i="74"/>
  <c r="AL52" i="74"/>
  <c r="Q21" i="74"/>
  <c r="N49" i="74"/>
  <c r="AI39" i="74"/>
  <c r="AK35" i="74"/>
  <c r="N23" i="74"/>
  <c r="P28" i="74"/>
  <c r="Q12" i="74"/>
  <c r="X12" i="74"/>
  <c r="AJ22" i="74"/>
  <c r="AD32" i="74"/>
  <c r="AG28" i="74"/>
  <c r="N45" i="74"/>
  <c r="AK11" i="74"/>
  <c r="AE31" i="74"/>
  <c r="AJ15" i="74"/>
  <c r="AI34" i="74"/>
  <c r="R51" i="74"/>
  <c r="X34" i="74"/>
  <c r="O9" i="74"/>
  <c r="M22" i="74"/>
  <c r="U15" i="74"/>
  <c r="T19" i="74"/>
  <c r="Q49" i="74"/>
  <c r="Y55" i="74"/>
  <c r="J28" i="74"/>
  <c r="W32" i="74"/>
  <c r="R22" i="74"/>
  <c r="L32" i="74"/>
  <c r="AD52" i="74"/>
  <c r="Z55" i="74"/>
  <c r="S21" i="74"/>
  <c r="M41" i="74"/>
  <c r="AJ35" i="74"/>
  <c r="AI54" i="74"/>
  <c r="X54" i="74"/>
  <c r="AK42" i="74"/>
  <c r="AM45" i="74"/>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I14" i="78"/>
  <c r="K14" i="78" s="1"/>
  <c r="Q47" i="74"/>
  <c r="AI7" i="74"/>
  <c r="AC7" i="74"/>
  <c r="K17" i="74"/>
  <c r="AC37" i="74"/>
  <c r="AI27" i="74"/>
  <c r="Q7" i="74"/>
  <c r="W7" i="74"/>
  <c r="W47" i="74"/>
  <c r="AI37" i="74"/>
  <c r="K27" i="74"/>
  <c r="Q27" i="74"/>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I24" i="78"/>
  <c r="K24" i="78" s="1"/>
  <c r="U48" i="74"/>
  <c r="O38" i="74"/>
  <c r="U28" i="74"/>
  <c r="O8" i="74"/>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K46" i="74"/>
  <c r="AE46" i="74"/>
  <c r="Y46" i="74"/>
  <c r="S46" i="74"/>
  <c r="M46" i="74"/>
  <c r="AK36" i="74"/>
  <c r="AE36" i="74"/>
  <c r="Y36" i="74"/>
  <c r="S36" i="74"/>
  <c r="M36" i="74"/>
  <c r="AK26" i="74"/>
  <c r="AE26" i="74"/>
  <c r="Y26" i="74"/>
  <c r="S26" i="74"/>
  <c r="M26" i="74"/>
  <c r="AK16" i="74"/>
  <c r="AE16" i="74"/>
  <c r="Y16" i="74"/>
  <c r="S16" i="74"/>
  <c r="M16" i="74"/>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L6" i="74"/>
  <c r="N11" i="66"/>
  <c r="T21" i="66"/>
  <c r="AL21" i="66"/>
  <c r="N31" i="66"/>
  <c r="AF31" i="66"/>
  <c r="T41" i="66"/>
  <c r="AL41" i="66"/>
  <c r="Z51" i="66"/>
  <c r="AC44" i="64"/>
  <c r="I8" i="77"/>
  <c r="R46" i="72"/>
  <c r="Q46" i="72"/>
  <c r="Q34" i="72"/>
  <c r="R34" i="72"/>
  <c r="Q58" i="72"/>
  <c r="R58" i="72"/>
  <c r="Q40" i="72"/>
  <c r="R40" i="72"/>
  <c r="Q28" i="72"/>
  <c r="R28" i="72"/>
  <c r="Q64" i="72"/>
  <c r="R64" i="72"/>
  <c r="R52" i="72"/>
  <c r="Q52" i="72"/>
  <c r="I8" i="78"/>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W47" i="66"/>
  <c r="AC47" i="66"/>
  <c r="K47" i="66"/>
  <c r="AI37" i="66"/>
  <c r="AC37" i="66"/>
  <c r="W37" i="66"/>
  <c r="Q37" i="66"/>
  <c r="K37" i="66"/>
  <c r="AI27" i="66"/>
  <c r="AC27" i="66"/>
  <c r="W27" i="66"/>
  <c r="Q27" i="66"/>
  <c r="K27" i="66"/>
  <c r="AI17" i="66"/>
  <c r="AC17" i="66"/>
  <c r="W17" i="66"/>
  <c r="Q17" i="66"/>
  <c r="K17" i="66"/>
  <c r="AI7" i="66"/>
  <c r="AC7" i="66"/>
  <c r="W7" i="66"/>
  <c r="Q7" i="66"/>
  <c r="K7" i="66"/>
  <c r="AI47" i="66"/>
  <c r="Q47"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BM12" i="54"/>
  <c r="I13" i="54"/>
  <c r="K13" i="54"/>
  <c r="M13" i="54"/>
  <c r="O13" i="54"/>
  <c r="Q13" i="54"/>
  <c r="R13" i="54" l="1"/>
  <c r="S13" i="54" s="1"/>
  <c r="AL6" i="74"/>
  <c r="AF6" i="74"/>
  <c r="N6" i="74"/>
  <c r="Z6" i="74"/>
  <c r="T6" i="74"/>
  <c r="U6" i="74"/>
  <c r="AM6" i="74"/>
  <c r="O6" i="74"/>
  <c r="AA6" i="74"/>
  <c r="AG6" i="74"/>
  <c r="X6" i="74"/>
  <c r="R6" i="74"/>
  <c r="AJ6" i="74"/>
  <c r="AD6" i="74"/>
  <c r="J7" i="78"/>
  <c r="K7" i="78" s="1"/>
  <c r="AI46" i="74" l="1"/>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BH100" i="54" l="1"/>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BJ17" i="54" l="1"/>
  <c r="BH17" i="54" s="1"/>
  <c r="BL17" i="54" s="1"/>
  <c r="BJ14" i="54"/>
  <c r="BJ15" i="54"/>
  <c r="BH15" i="54" s="1"/>
  <c r="BL15" i="54" s="1"/>
  <c r="BJ13" i="54"/>
  <c r="BH13" i="54" s="1"/>
  <c r="BL13" i="54" s="1"/>
  <c r="BJ16" i="54"/>
  <c r="BH16" i="54" s="1"/>
  <c r="BL16" i="54" s="1"/>
  <c r="BH18" i="54"/>
  <c r="BL18" i="54" s="1"/>
  <c r="BM19" i="54"/>
  <c r="BM23" i="54"/>
  <c r="BM27" i="54"/>
  <c r="BM31" i="54"/>
  <c r="BM35" i="54"/>
  <c r="BM39" i="54"/>
  <c r="BM43" i="54"/>
  <c r="BM47" i="54"/>
  <c r="BM51" i="54"/>
  <c r="BM55" i="54"/>
  <c r="BM59" i="54"/>
  <c r="BM63" i="54"/>
  <c r="BM67" i="54"/>
  <c r="BM71" i="54"/>
  <c r="BM75" i="54"/>
  <c r="BM79" i="54"/>
  <c r="BM83" i="54"/>
  <c r="BM87" i="54"/>
  <c r="BM91" i="54"/>
  <c r="BM95" i="54"/>
  <c r="BM99" i="54"/>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BM21" i="54"/>
  <c r="BM29" i="54"/>
  <c r="BM37" i="54"/>
  <c r="BM45" i="54"/>
  <c r="BM53" i="54"/>
  <c r="BM57" i="54"/>
  <c r="BM65" i="54"/>
  <c r="BM73" i="54"/>
  <c r="BM81" i="54"/>
  <c r="BM89" i="54"/>
  <c r="BM97" i="54"/>
  <c r="BM25" i="54"/>
  <c r="BM33" i="54"/>
  <c r="BM41" i="54"/>
  <c r="BM49" i="54"/>
  <c r="BM61" i="54"/>
  <c r="BM69" i="54"/>
  <c r="BM77" i="54"/>
  <c r="BM85" i="54"/>
  <c r="BM93" i="54"/>
  <c r="R66" i="54"/>
  <c r="R68" i="54"/>
  <c r="R70" i="54"/>
  <c r="R72" i="54"/>
  <c r="R74" i="54"/>
  <c r="R76" i="54"/>
  <c r="R78" i="54"/>
  <c r="R80" i="54"/>
  <c r="R82" i="54"/>
  <c r="R84" i="54"/>
  <c r="R86" i="54"/>
  <c r="R88" i="54"/>
  <c r="R90" i="54"/>
  <c r="R92" i="54"/>
  <c r="R94" i="54"/>
  <c r="R96" i="54"/>
  <c r="R98" i="54"/>
  <c r="R100" i="54"/>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R63" i="54"/>
  <c r="BK13" i="54" l="1"/>
  <c r="BM13" i="54"/>
  <c r="BM18" i="54"/>
  <c r="BK18" i="54"/>
  <c r="BM15" i="54"/>
  <c r="BK15" i="54"/>
  <c r="BM16" i="54"/>
  <c r="BM17" i="54"/>
  <c r="BK16" i="54"/>
  <c r="BK17" i="54"/>
  <c r="BH14" i="54"/>
  <c r="BL14" i="54" s="1"/>
  <c r="BK14" i="54" l="1"/>
  <c r="BM14" i="54"/>
  <c r="W18" i="42" l="1"/>
  <c r="Y8" i="42"/>
  <c r="Y9" i="42"/>
  <c r="Y10" i="42"/>
  <c r="Y11" i="42"/>
  <c r="Y12" i="42"/>
  <c r="Y13" i="42"/>
  <c r="X20" i="42"/>
  <c r="Y7" i="42"/>
  <c r="R50" i="42" l="1"/>
  <c r="R46" i="42"/>
  <c r="R47" i="42"/>
  <c r="R48" i="42"/>
  <c r="R49" i="42"/>
  <c r="R45" i="42"/>
  <c r="Q42" i="42"/>
  <c r="N40" i="64" l="1"/>
  <c r="M40" i="64"/>
  <c r="M64" i="64"/>
  <c r="N64" i="64"/>
  <c r="N34" i="64"/>
  <c r="M34" i="64"/>
  <c r="M52" i="64"/>
  <c r="N52" i="64"/>
  <c r="M22" i="64"/>
  <c r="N22" i="64"/>
  <c r="M28" i="64"/>
  <c r="N28" i="64"/>
  <c r="M58" i="64"/>
  <c r="N58" i="64"/>
  <c r="M46" i="64"/>
  <c r="N46" i="64"/>
  <c r="J7" i="77" l="1"/>
  <c r="K7" i="77" s="1"/>
  <c r="J8" i="77" l="1"/>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P6" i="74" l="1"/>
  <c r="AH6" i="74"/>
  <c r="V6" i="74"/>
  <c r="W46" i="66"/>
  <c r="AC26" i="66"/>
  <c r="AC6" i="66"/>
  <c r="AI26" i="66"/>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sharedStrings.xml><?xml version="1.0" encoding="utf-8"?>
<sst xmlns="http://schemas.openxmlformats.org/spreadsheetml/2006/main" count="2820" uniqueCount="1348">
  <si>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</si>
  <si>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</si>
  <si>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</si>
  <si>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</si>
  <si>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</si>
  <si>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</si>
  <si>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</si>
  <si>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</si>
  <si>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</si>
  <si>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</si>
  <si>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</si>
  <si>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</si>
  <si>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</si>
  <si>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</si>
  <si>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</si>
  <si>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</si>
  <si>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</si>
  <si>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</si>
  <si>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</si>
  <si>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</si>
  <si>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</si>
  <si>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</si>
  <si>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</si>
  <si>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</si>
  <si>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</si>
  <si>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</si>
  <si>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</si>
  <si>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</si>
  <si>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</si>
  <si>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</si>
  <si>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</si>
  <si>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</si>
  <si>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</si>
  <si>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</si>
  <si>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</si>
  <si>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</si>
  <si>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</si>
  <si>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</si>
  <si>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</si>
  <si>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</si>
  <si>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</si>
  <si>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</si>
  <si>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</si>
  <si>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</si>
  <si>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</si>
  <si>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</si>
  <si>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</si>
  <si>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</si>
  <si>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</si>
  <si>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</si>
  <si>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</si>
  <si>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</si>
  <si>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</si>
  <si>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</si>
  <si>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</si>
  <si>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</si>
  <si>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</si>
  <si>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</si>
  <si>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</si>
  <si>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</si>
  <si>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</si>
  <si>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</si>
  <si>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</si>
  <si>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</si>
  <si>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</si>
  <si>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</si>
  <si>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</si>
  <si>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</si>
  <si>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</si>
  <si>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</si>
  <si>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</si>
  <si>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</si>
  <si>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</si>
  <si>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</si>
  <si>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</si>
  <si>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</si>
  <si>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</si>
  <si>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</si>
  <si>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</si>
  <si>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</si>
  <si>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</si>
  <si>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</si>
  <si>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</si>
  <si>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</si>
  <si>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</si>
  <si>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</si>
  <si>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</si>
  <si>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</si>
  <si>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</si>
  <si>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</si>
  <si>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</si>
  <si>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</si>
  <si>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</si>
  <si>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</si>
  <si>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</si>
  <si>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</si>
  <si>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</si>
  <si>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</si>
  <si>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</si>
  <si>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</si>
  <si>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</si>
  <si>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</si>
  <si>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</si>
  <si>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</si>
  <si>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</si>
  <si>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</si>
  <si>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</si>
  <si>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</si>
  <si>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</si>
  <si>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</si>
  <si>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</si>
  <si>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</si>
  <si>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</si>
  <si>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</si>
  <si>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</si>
  <si>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</si>
  <si>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</si>
  <si>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</si>
  <si>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</si>
  <si>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</si>
  <si>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</si>
  <si>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</si>
  <si>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</si>
  <si>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</si>
  <si>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</si>
  <si>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</si>
  <si>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</si>
  <si>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</si>
  <si>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</si>
  <si>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</si>
  <si>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</si>
  <si>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</si>
  <si>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</si>
  <si>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</si>
  <si>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</si>
  <si>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</si>
  <si>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</si>
  <si>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</si>
  <si>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</si>
  <si>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</si>
  <si>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</si>
  <si>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</si>
  <si>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</si>
  <si>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</si>
  <si>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</si>
  <si>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</si>
  <si>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</si>
  <si>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la probabilidad</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</si>
  <si>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</si>
  <si>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</si>
  <si>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</si>
  <si>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</si>
  <si>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</si>
  <si>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</si>
  <si>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</si>
  <si>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</si>
  <si>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</si>
  <si>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</si>
  <si>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</si>
  <si>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</si>
  <si>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</si>
  <si>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</si>
  <si>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</si>
  <si>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</si>
  <si>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</si>
  <si>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</si>
  <si>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</si>
  <si>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</si>
  <si>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</si>
  <si>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</si>
  <si>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</si>
  <si>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</si>
  <si>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</si>
  <si>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</si>
  <si>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</si>
  <si>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</si>
  <si>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</si>
  <si>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</si>
  <si>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</si>
  <si>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</si>
  <si>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</si>
  <si>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</si>
  <si>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</si>
  <si>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</si>
  <si>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</si>
  <si>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</si>
  <si>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</si>
  <si>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</si>
  <si>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</si>
  <si>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</si>
  <si>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</si>
  <si>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</si>
  <si>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</si>
  <si>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</si>
  <si>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</si>
  <si>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</si>
  <si>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</si>
  <si>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</si>
  <si>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</si>
  <si>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</si>
  <si>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</si>
  <si>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</si>
  <si>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</si>
  <si>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</si>
  <si>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</si>
  <si>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</si>
  <si>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</si>
  <si>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</si>
  <si>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</si>
  <si>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</si>
  <si>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</si>
  <si>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</si>
  <si>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</si>
  <si>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</si>
  <si>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</si>
  <si>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</si>
  <si>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</si>
  <si>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</si>
  <si>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</si>
  <si>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</si>
  <si>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</si>
  <si>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</si>
  <si>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</si>
  <si>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</si>
  <si>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</si>
  <si>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</si>
  <si>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</si>
  <si>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</si>
  <si>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</si>
  <si>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</si>
  <si>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</si>
  <si>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</si>
  <si>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</si>
  <si>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</si>
  <si>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</si>
  <si>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</si>
  <si>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</si>
  <si>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</si>
  <si>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</si>
  <si>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</si>
  <si>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</si>
  <si>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</si>
  <si>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</si>
  <si>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</si>
  <si>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</si>
  <si>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</si>
  <si>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</si>
  <si>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</si>
  <si>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</si>
  <si>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</si>
  <si>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</si>
  <si>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</si>
  <si>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</si>
  <si>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</si>
  <si>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</si>
  <si>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</si>
  <si>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</si>
  <si>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</si>
  <si>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</si>
  <si>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</si>
  <si>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</si>
  <si>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</si>
  <si>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</si>
  <si>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</si>
  <si>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</si>
  <si>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</si>
  <si>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</si>
  <si>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</si>
  <si>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</si>
  <si>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</si>
  <si>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</si>
  <si>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</si>
  <si>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</si>
  <si>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</si>
  <si>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</si>
  <si>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</si>
  <si>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</si>
  <si>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</si>
  <si>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</si>
  <si>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</si>
  <si>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</si>
  <si>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</si>
  <si>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</si>
  <si>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</si>
  <si>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</si>
  <si>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</si>
  <si>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</si>
  <si>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</si>
  <si>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</si>
  <si>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</si>
  <si>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</si>
  <si>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</si>
  <si>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</si>
  <si>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</si>
  <si>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</si>
  <si>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</si>
  <si>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</si>
  <si>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</si>
  <si>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</si>
  <si>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</si>
  <si>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</si>
  <si>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</si>
  <si>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</si>
  <si>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</si>
  <si>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</si>
  <si>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</si>
  <si>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</si>
  <si>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</si>
  <si>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</si>
  <si>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</si>
  <si>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</si>
  <si>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</si>
  <si>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</si>
  <si>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</si>
  <si>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</si>
  <si>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</si>
  <si>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</si>
  <si>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</si>
  <si>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</si>
  <si>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</si>
  <si>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</si>
  <si>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</si>
  <si>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</si>
  <si>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</si>
  <si>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</si>
  <si>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</si>
  <si>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</si>
  <si>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</si>
  <si>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</si>
  <si>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</si>
  <si>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</si>
  <si>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</si>
  <si>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</si>
  <si>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</si>
  <si>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</si>
  <si>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</si>
  <si>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</si>
  <si>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</si>
  <si>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</si>
  <si>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</si>
  <si>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</si>
  <si>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</si>
  <si>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</si>
  <si>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</si>
  <si>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</si>
  <si>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</si>
  <si>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</si>
  <si>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</si>
  <si>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</si>
  <si>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</si>
  <si>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</si>
  <si>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</si>
  <si>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</si>
  <si>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</si>
  <si>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</si>
  <si>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</si>
  <si>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</si>
  <si>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</si>
  <si>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</si>
  <si>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</si>
  <si>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</si>
  <si>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</si>
  <si>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</si>
  <si>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</si>
  <si>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</si>
  <si>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</si>
  <si>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</si>
  <si>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</si>
  <si>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</si>
  <si>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</si>
  <si>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</si>
  <si>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</si>
  <si>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</si>
  <si>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</si>
  <si>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</si>
  <si>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</si>
  <si>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</si>
  <si>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</si>
  <si>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</si>
  <si>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</si>
  <si>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</si>
  <si>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</si>
  <si>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</si>
  <si>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</si>
  <si>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</si>
  <si>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</si>
  <si>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</si>
  <si>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</si>
  <si>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</si>
  <si>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</si>
  <si>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</si>
  <si>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</si>
  <si>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</si>
  <si>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</si>
  <si>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</si>
  <si>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</si>
  <si>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</si>
  <si>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</si>
  <si>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</si>
  <si>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</si>
  <si>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</si>
  <si>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</si>
  <si>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</si>
  <si>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</si>
  <si>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</si>
  <si>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</si>
  <si>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</si>
  <si>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</si>
  <si>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</si>
  <si>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</si>
  <si>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</si>
  <si>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</si>
  <si>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</si>
  <si>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</si>
  <si>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</si>
  <si>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</si>
  <si>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</si>
  <si>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</si>
  <si>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</si>
  <si>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</si>
  <si>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</si>
  <si>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</si>
  <si>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</si>
  <si>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</si>
  <si>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</si>
  <si>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</si>
  <si>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</si>
  <si>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</si>
  <si>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</si>
  <si>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</si>
  <si>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</si>
  <si>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</si>
  <si>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</si>
  <si>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</si>
  <si>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</si>
  <si>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</si>
  <si>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</si>
  <si>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</si>
  <si>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</si>
  <si>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</si>
  <si>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</si>
  <si>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</si>
  <si>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</si>
  <si>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</si>
  <si>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</si>
  <si>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</si>
  <si>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</si>
  <si>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</si>
  <si>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</si>
  <si>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</si>
  <si>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</si>
  <si>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</si>
  <si>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</si>
  <si>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</si>
  <si>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</si>
  <si>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</si>
  <si>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</si>
  <si>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</si>
  <si>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</si>
  <si>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</si>
  <si>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</si>
  <si>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</si>
  <si>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</si>
  <si>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</si>
  <si>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</si>
  <si>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</si>
  <si>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</si>
  <si>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Soporte de Acción de Contigencia</t>
  </si>
  <si>
    <t>Responsable de la Acción de Contigencia</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</si>
  <si>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</si>
  <si>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</si>
  <si>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</si>
  <si>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</si>
  <si>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</si>
  <si>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</si>
  <si>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</si>
  <si>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</si>
  <si>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</si>
  <si>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</si>
  <si>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</si>
  <si>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</si>
  <si>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</si>
  <si>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</si>
  <si>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</si>
  <si>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</si>
  <si>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</si>
  <si>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</si>
  <si>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</si>
  <si>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</si>
  <si>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</si>
  <si>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</si>
  <si>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</si>
  <si>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</si>
  <si>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</si>
  <si>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</si>
  <si>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</si>
  <si>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</si>
  <si>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</si>
  <si>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</si>
  <si>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</si>
  <si>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</si>
  <si>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</si>
  <si>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</si>
  <si>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</si>
  <si>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</si>
  <si>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</si>
  <si>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</si>
  <si>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</si>
  <si>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</si>
  <si>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</si>
  <si>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</si>
  <si>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</si>
  <si>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</si>
  <si>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</si>
  <si>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</si>
  <si>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</si>
  <si>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</si>
  <si>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</si>
  <si>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</si>
  <si>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</si>
  <si>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</si>
  <si>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</si>
  <si>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</si>
  <si>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</si>
  <si>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</si>
  <si>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</si>
  <si>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</si>
  <si>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</si>
  <si>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</si>
  <si>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</si>
  <si>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</si>
  <si>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</si>
  <si>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</si>
  <si>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</si>
  <si>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</si>
  <si>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</si>
  <si>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</si>
  <si>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</si>
  <si>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</si>
  <si>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</si>
  <si>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</si>
  <si>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</si>
  <si>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</si>
  <si>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</si>
  <si>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</si>
  <si>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</si>
  <si>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</si>
  <si>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</si>
  <si>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</si>
  <si>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</si>
  <si>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</si>
  <si>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</si>
  <si>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</si>
  <si>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</si>
  <si>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</si>
  <si>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</si>
  <si>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</si>
  <si>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</si>
  <si>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</si>
  <si>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</si>
  <si>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</si>
  <si>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</si>
  <si>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</si>
  <si>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</si>
  <si>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</si>
  <si>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</si>
  <si>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</si>
  <si>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</si>
  <si>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</si>
  <si>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</si>
  <si>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</si>
  <si>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</si>
  <si>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</si>
  <si>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</si>
  <si>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</si>
  <si>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</si>
  <si>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</si>
  <si>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</si>
  <si>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</si>
  <si>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</si>
  <si>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</si>
  <si>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</si>
  <si>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</si>
  <si>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</si>
  <si>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</si>
  <si>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</si>
  <si>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</si>
  <si>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</si>
  <si>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</si>
  <si>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</si>
  <si>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</si>
  <si>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</si>
  <si>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</si>
  <si>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</si>
  <si>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</si>
  <si>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</si>
  <si>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</si>
  <si>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</si>
  <si>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</si>
  <si>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</si>
  <si>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</si>
  <si>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</si>
  <si>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</si>
  <si>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</si>
  <si>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</si>
  <si>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</si>
  <si>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</si>
  <si>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</si>
  <si>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</si>
  <si>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</si>
  <si>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</si>
  <si>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</si>
  <si>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</si>
  <si>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</si>
  <si>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</si>
  <si>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</si>
  <si>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</si>
  <si>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</si>
  <si>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</si>
  <si>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</si>
  <si>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</si>
  <si>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</si>
  <si>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</si>
  <si>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</si>
  <si>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</si>
  <si>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</si>
  <si>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</si>
  <si>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</si>
  <si>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</si>
  <si>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</si>
  <si>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</si>
  <si>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</si>
  <si>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</si>
  <si>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</si>
  <si>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</si>
  <si>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</si>
  <si>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</si>
  <si>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</si>
  <si>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</si>
  <si>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</si>
  <si>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</si>
  <si>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</si>
  <si>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</si>
  <si>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</si>
  <si>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</si>
  <si>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</si>
  <si>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</si>
  <si>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</si>
  <si>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</si>
  <si>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</si>
  <si>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</si>
  <si>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</si>
  <si>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</si>
  <si>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</si>
  <si>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</si>
  <si>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</si>
  <si>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</si>
  <si>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</si>
  <si>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</si>
  <si>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</si>
  <si>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</si>
  <si>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</si>
  <si>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</si>
  <si>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</si>
  <si>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</si>
  <si>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</si>
  <si>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</si>
  <si>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</si>
  <si>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</si>
  <si>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</si>
  <si>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</si>
  <si>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</si>
  <si>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</si>
  <si>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</si>
  <si>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</si>
  <si>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</si>
  <si>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</si>
  <si>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</si>
  <si>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</si>
  <si>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</si>
  <si>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</si>
  <si>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</si>
  <si>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</si>
  <si>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</si>
  <si>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</si>
  <si>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</si>
  <si>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</si>
  <si>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</si>
  <si>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</si>
  <si>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</si>
  <si>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</si>
  <si>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</si>
  <si>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</si>
  <si>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</si>
  <si>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</si>
  <si>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</si>
  <si>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</si>
  <si>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</si>
  <si>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</si>
  <si>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</si>
  <si>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</si>
  <si>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</si>
  <si>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</si>
  <si>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</si>
  <si>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</si>
  <si>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</si>
  <si>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</si>
  <si>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</si>
  <si>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</si>
  <si>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</si>
  <si>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</si>
  <si>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</si>
  <si>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</si>
  <si>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</si>
  <si>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</si>
  <si>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</si>
  <si>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</si>
  <si>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</si>
  <si>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</si>
  <si>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</si>
  <si>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</si>
  <si>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</si>
  <si>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</si>
  <si>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</si>
  <si>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</si>
  <si>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</si>
  <si>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</si>
  <si>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</si>
  <si>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</si>
  <si>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</si>
  <si>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</si>
  <si>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</si>
  <si>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</si>
  <si>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</si>
  <si>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</si>
  <si>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</si>
  <si>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</si>
  <si>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</si>
  <si>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</si>
  <si>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</si>
  <si>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</si>
  <si>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</si>
  <si>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</si>
  <si>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</si>
  <si>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</si>
  <si>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</si>
  <si>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</si>
  <si>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</si>
  <si>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</si>
  <si>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</si>
  <si>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</si>
  <si>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</si>
  <si>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</si>
  <si>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</si>
  <si>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</si>
  <si>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</si>
  <si>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</si>
  <si>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</si>
  <si>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</si>
  <si>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</si>
  <si>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</si>
  <si>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</si>
  <si>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</si>
  <si>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</si>
  <si>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</si>
  <si>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</si>
  <si>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</si>
  <si>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</si>
  <si>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</si>
  <si>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</si>
  <si>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</si>
  <si>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</si>
  <si>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</si>
  <si>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</si>
  <si>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</si>
  <si>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</si>
  <si>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</si>
  <si>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</si>
  <si>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</si>
  <si>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</si>
  <si>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</si>
  <si>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</si>
  <si>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</si>
  <si>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</si>
  <si>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</si>
  <si>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</si>
  <si>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</si>
  <si>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</si>
  <si>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</si>
  <si>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</si>
  <si>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</si>
  <si>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</si>
  <si>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</si>
  <si>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</si>
  <si>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</si>
  <si>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</si>
  <si>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</si>
  <si>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</si>
  <si>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</si>
  <si>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</si>
  <si>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</si>
  <si>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</si>
  <si>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</si>
  <si>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</si>
  <si>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</si>
  <si>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</si>
  <si>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</si>
  <si>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</si>
  <si>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</si>
  <si>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</si>
  <si>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</si>
  <si>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</si>
  <si>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</si>
  <si>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</si>
  <si>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</si>
  <si>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</si>
  <si>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</si>
  <si>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</si>
  <si>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</si>
  <si>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</si>
  <si>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</si>
  <si>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</si>
  <si>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</si>
  <si>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</si>
  <si>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</si>
  <si>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</si>
  <si>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</si>
  <si>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</si>
  <si>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</si>
  <si>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</si>
  <si>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</si>
  <si>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</si>
  <si>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</si>
  <si>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</si>
  <si>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</si>
  <si>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</si>
  <si>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</si>
  <si>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</si>
  <si>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</si>
  <si>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</si>
  <si>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</si>
  <si>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</si>
  <si>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</si>
  <si>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</si>
  <si>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</si>
  <si>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</si>
  <si>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</si>
  <si>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</si>
  <si>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</si>
  <si>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</si>
  <si>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</si>
  <si>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</si>
  <si>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</si>
  <si>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</si>
  <si>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</si>
  <si>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</si>
  <si>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</si>
  <si>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</si>
  <si>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</si>
  <si>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</si>
  <si>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</si>
  <si>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</si>
  <si>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</si>
  <si>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</si>
  <si>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</si>
  <si>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</si>
  <si>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</si>
  <si>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</si>
  <si>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</si>
  <si>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</si>
  <si>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</si>
  <si>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</si>
  <si>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</si>
  <si>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</si>
  <si>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</si>
  <si>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</si>
  <si>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</si>
  <si>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</si>
  <si>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</si>
  <si>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</si>
  <si>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</si>
  <si>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</si>
  <si>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</si>
  <si>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</si>
  <si>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</si>
  <si>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</si>
  <si>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</si>
  <si>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</si>
  <si>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</si>
  <si>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</si>
  <si>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</si>
  <si>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</si>
  <si>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</si>
  <si>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</si>
  <si>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</si>
  <si>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</si>
  <si>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</si>
  <si>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</si>
  <si>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</si>
  <si>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</si>
  <si>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</si>
  <si>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</si>
  <si>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</si>
  <si>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</si>
  <si>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</si>
  <si>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</si>
  <si>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</si>
  <si>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</si>
  <si>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</si>
  <si>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</si>
  <si>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</si>
  <si>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</si>
  <si>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</si>
  <si>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</si>
  <si>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</si>
  <si>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</si>
  <si>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</si>
  <si>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</si>
  <si>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</si>
  <si>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</si>
  <si>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</si>
  <si>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</si>
  <si>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</si>
  <si>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</si>
  <si>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</si>
  <si>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</si>
  <si>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</si>
  <si>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</si>
  <si>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</si>
  <si>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</si>
  <si>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</si>
  <si>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</si>
  <si>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</si>
  <si>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</si>
  <si>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</si>
  <si>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</si>
  <si>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</si>
  <si>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</si>
  <si>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</si>
  <si>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</si>
  <si>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</si>
  <si>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</si>
  <si>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</si>
  <si>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</si>
  <si>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</si>
  <si>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</si>
  <si>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</si>
  <si>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</si>
  <si>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</si>
  <si>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</si>
  <si>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</si>
  <si>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</si>
  <si>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</si>
  <si>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</si>
  <si>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</si>
  <si>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</si>
  <si>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</si>
  <si>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</si>
  <si>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</si>
  <si>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</si>
  <si>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</si>
  <si>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</si>
  <si>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</si>
  <si>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</si>
  <si>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</si>
  <si>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</si>
  <si>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Tiempo de Ejecución de la Acción de Contigencia (Corto Plazo)</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</si>
  <si>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</si>
  <si>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</si>
  <si>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</si>
  <si>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</si>
  <si>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</si>
  <si>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</si>
  <si>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</si>
  <si>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</si>
  <si>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</si>
  <si>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</si>
  <si>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</si>
  <si>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</si>
  <si>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</si>
  <si>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</si>
  <si>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</si>
  <si>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</si>
  <si>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</si>
  <si>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</si>
  <si>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</si>
  <si>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</si>
  <si>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</si>
  <si>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</si>
  <si>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</si>
  <si>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</si>
  <si>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</si>
  <si>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</si>
  <si>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</si>
  <si>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</si>
  <si>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</si>
  <si>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</si>
  <si>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</si>
  <si>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</si>
  <si>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</si>
  <si>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</si>
  <si>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</si>
  <si>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</si>
  <si>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</si>
  <si>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</si>
  <si>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</si>
  <si>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</si>
  <si>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</si>
  <si>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</si>
  <si>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</si>
  <si>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</si>
  <si>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</si>
  <si>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</si>
  <si>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</si>
  <si>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</si>
  <si>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</si>
  <si>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</si>
  <si>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</si>
  <si>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</si>
  <si>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</si>
  <si>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</si>
  <si>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</si>
  <si>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</si>
  <si>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</si>
  <si>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</si>
  <si>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</si>
  <si>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</si>
  <si>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</si>
  <si>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</si>
  <si>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</si>
  <si>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</si>
  <si>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</si>
  <si>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</si>
  <si>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</si>
  <si>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</si>
  <si>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</si>
  <si>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</si>
  <si>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</si>
  <si>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</si>
  <si>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</si>
  <si>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</si>
  <si>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</si>
  <si>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</si>
  <si>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</si>
  <si>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</si>
  <si>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</si>
  <si>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</si>
  <si>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</si>
  <si>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</si>
  <si>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</si>
  <si>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</si>
  <si>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</si>
  <si>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</si>
  <si>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</si>
  <si>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</si>
  <si>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</si>
  <si>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</si>
  <si>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</si>
  <si>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</si>
  <si>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</si>
  <si>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</si>
  <si>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</si>
  <si>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</si>
  <si>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</si>
  <si>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</si>
  <si>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</si>
  <si>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</si>
  <si>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</si>
  <si>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</si>
  <si>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</si>
  <si>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</si>
  <si>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</si>
  <si>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</si>
  <si>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</si>
  <si>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</si>
  <si>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</si>
  <si>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</si>
  <si>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</si>
  <si>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</si>
  <si>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</si>
  <si>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</si>
  <si>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</si>
  <si>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</si>
  <si>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</si>
  <si>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</si>
  <si>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</si>
  <si>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</si>
  <si>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</si>
  <si>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</si>
  <si>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</si>
  <si>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</si>
  <si>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</si>
  <si>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</si>
  <si>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</si>
  <si>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</si>
  <si>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</si>
  <si>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</si>
  <si>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</si>
  <si>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</si>
  <si>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</si>
  <si>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</si>
  <si>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</si>
  <si>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</si>
  <si>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</si>
  <si>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</si>
  <si>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</si>
  <si>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</si>
  <si>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</si>
  <si>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</si>
  <si>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</si>
  <si>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</si>
  <si>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</si>
  <si>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</si>
  <si>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</si>
  <si>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</si>
  <si>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</si>
  <si>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</si>
  <si>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</si>
  <si>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</si>
  <si>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</si>
  <si>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</si>
  <si>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</si>
  <si>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</si>
  <si>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</si>
  <si>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</si>
  <si>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</si>
  <si>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</si>
  <si>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</si>
  <si>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</si>
  <si>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</si>
  <si>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</si>
  <si>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</si>
  <si>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</si>
  <si>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</si>
  <si>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</si>
  <si>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</si>
  <si>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</si>
  <si>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</si>
  <si>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</si>
  <si>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</si>
  <si>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</si>
  <si>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</si>
  <si>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</si>
  <si>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</si>
  <si>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</si>
  <si>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</si>
  <si>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</si>
  <si>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</si>
  <si>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</si>
  <si>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</si>
  <si>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</si>
  <si>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</si>
  <si>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</si>
  <si>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</si>
  <si>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</si>
  <si>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</si>
  <si>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</si>
  <si>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</si>
  <si>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</si>
  <si>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</si>
  <si>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</si>
  <si>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</si>
  <si>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</si>
  <si>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</si>
  <si>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</si>
  <si>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</si>
  <si>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</si>
  <si>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</si>
  <si>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</si>
  <si>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</si>
  <si>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</si>
  <si>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</si>
  <si>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</si>
  <si>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</si>
  <si>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</si>
  <si>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</si>
  <si>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</si>
  <si>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</si>
  <si>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</si>
  <si>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</si>
  <si>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</si>
  <si>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</si>
  <si>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</si>
  <si>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</si>
  <si>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</si>
  <si>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</si>
  <si>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</si>
  <si>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</si>
  <si>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</si>
  <si>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</si>
  <si>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</si>
  <si>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</si>
  <si>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</si>
  <si>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</si>
  <si>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</si>
  <si>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</si>
  <si>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</si>
  <si>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</si>
  <si>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</si>
  <si>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</si>
  <si>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</si>
  <si>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</si>
  <si>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</si>
  <si>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</si>
  <si>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</si>
  <si>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</si>
  <si>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</si>
  <si>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</si>
  <si>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</si>
  <si>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</si>
  <si>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</si>
  <si>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</si>
  <si>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</si>
  <si>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</si>
  <si>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</si>
  <si>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</si>
  <si>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</si>
  <si>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</si>
  <si>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</si>
  <si>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</si>
  <si>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</si>
  <si>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</si>
  <si>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</si>
  <si>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</si>
  <si>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</si>
  <si>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</si>
  <si>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</si>
  <si>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</si>
  <si>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</si>
  <si>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</si>
  <si>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MATRIZ MAPA DE RIESGOS DE GESTIÓN</t>
  </si>
  <si>
    <t xml:space="preserve">PLANEACIÓN, DIRECCIONAMIENTO ESTRATÉGICO Y COMUNICACIONES </t>
  </si>
  <si>
    <t>MATRIZ MAPA DE RIESGO DE CORRUPCIÓN</t>
  </si>
  <si>
    <t>MATRIZ MAPA DE RIESGO SEGURIDAD DE LA INFORMACIÓN</t>
  </si>
  <si>
    <t>4 DE 4</t>
  </si>
  <si>
    <t>1 de 4</t>
  </si>
  <si>
    <t>2 de 4</t>
  </si>
  <si>
    <t>3 de 4</t>
  </si>
  <si>
    <t>4 de 4</t>
  </si>
  <si>
    <t>Fallas en el servidor de la base de datos del Ministerio, causando la pérdida de información en la Plataforma SIGOB CUMPLE</t>
  </si>
  <si>
    <t>Bajos estándares de seguridad en política de   Información</t>
  </si>
  <si>
    <t xml:space="preserve">Posibilidad de afectación reputacional por fallas en el servidor de la DB del Mininterior causando la pérdida de la información en la Plataforma Cumple debido a los bajos estándares de seguridad de la Política de información del Mininterior. </t>
  </si>
  <si>
    <t>Seguridad de la información</t>
  </si>
  <si>
    <t>Fallas en el servidor de base de datos del Ministerio</t>
  </si>
  <si>
    <t>Mantenimiento insuficiente.</t>
  </si>
  <si>
    <t xml:space="preserve">Adelantar trimestralmente la reunión de seguimiento con la OIP y la OAP para conocer el estado de esta actividad. </t>
  </si>
  <si>
    <t>Coordinador grupo Sistemas OIP</t>
  </si>
  <si>
    <t>Almacenamiento sin protección.</t>
  </si>
  <si>
    <t xml:space="preserve"> Deficiencia en la implementación de procedimientos y/o Política de Seguridad de la Información - Manejo de los Activos de Información.</t>
  </si>
  <si>
    <t>Perdida de confidencialidad de la base de datos de la Plataforma SIGOB CUMPLE</t>
  </si>
  <si>
    <t>Deficiente uso de políticas de control de acceso, contraseñas débiles, escasas capacitaciones y falta de conciencia en seguridad de la información.</t>
  </si>
  <si>
    <t>Posibilidad de afectación reputacional por la pérdida de confidencialidad de la base de datos de la Plataforma SIGOB CUMPLE, debido al deficiente uso de políticas de control de acceso, contraseñas débiles, escasas capacitaciones y falta de conciencia en seguridad de la información.</t>
  </si>
  <si>
    <t>Acceso a Información Pública Clasificada - Ley 1712 del 2014</t>
  </si>
  <si>
    <t xml:space="preserve"> Deficiencia en la implementación de políticas de control de acceso.</t>
  </si>
  <si>
    <t>Contraseña débil y sin protección.</t>
  </si>
  <si>
    <t>El Coordinador del Grupo de Gestión del Conocimiento e Innovación, realizará cada seis meses una capacitación sobre la Política de Seguridad de la Información - Manejos de los Activos de Información, con el propósito de brindarle a lo servidores públicos las herramientas básicas sobre el manejo de los protocolos de seguridad de la información. En caso de detectar que un servidor público no cuente con las herramientas o habilidades para el manejo de Información Pública Clasificada, deberá capacitarse bajo la asesoría de la Oficina de Información Pública. Como evidencia se deja las actas de asistencia a capacitación.</t>
  </si>
  <si>
    <t>Falta de conciencia en seguridad o entrenamiento insuficiente.</t>
  </si>
  <si>
    <t>Perdida de la integridad de la Plataforma SIGOB CUMPLE.</t>
  </si>
  <si>
    <t xml:space="preserve">Incumplimiento en el mantenimiento del aplicativo, ausencia de registros de auditoría y de documentación y la falta de atención al reporte de incidencias del aplicativo SIGOB CUMPLE. </t>
  </si>
  <si>
    <t>Posibilidad de afectación reputacional por la pérdida de la integridad de la Plataforma SIGOB  CUMPLE debido al incumplimiento en el mantenimiento del aplicativo, ausencia de registros de auditoría y de documentación y la falta de atención al reporte de incidencias..</t>
  </si>
  <si>
    <t xml:space="preserve">Seguridad de la información
</t>
  </si>
  <si>
    <t>Mal funcionamiento de la Plataforma SIGOB CUMPLE</t>
  </si>
  <si>
    <t xml:space="preserve"> Incumplimiento en el mantenimiento del aplicativo.</t>
  </si>
  <si>
    <t xml:space="preserve">Los profesionales del Grupo de Gestión del Conocimiento e Innovación, monitores y programadores, responsables del manejo de Información Pública Clasificada, deben asegurarse que la información cargada en la Plataforma SIGOB CUMPLE, se encuentra actualizada, lo cual se debe enviar un correo semestralmente a la Oficina de Información Pública, solicitando la actualización permanente de los servicios web de la plataforma. </t>
  </si>
  <si>
    <t>Software nuevo o inmaduro.</t>
  </si>
  <si>
    <t xml:space="preserve">Los profesionales del Grupo de Gestión del Conocimiento e Innovación, programadores y monitores deben asegurarse en los procesos de capacitación a las entidades de la rama ejecutiva del orden nacional y territorial el buen funcionamiento y aplicabilidad de la plataforma web en las distintas entidades, lo cual se debe solicitar por medio de correo electrónico semestralmente el nivel de satisfacción de la implementación del software en las entidades. </t>
  </si>
  <si>
    <t>Ausencia de registros de auditoría.</t>
  </si>
  <si>
    <t>Ausencia de documentación.</t>
  </si>
  <si>
    <t xml:space="preserve">El Coordinador del Grupo de Gestión del Conocimiento e Innovación, y el administrador del sistema de la plataforma SIGOB CUMPLE, deben asegurarse que en cada momento se cuente con la documentación necesaria suministrada por las dependencias del Ministerio del Interior, para la consolidación de los compromisos cargados en la plataforma SIGOB CUMPLE, por medio de reuniones a demanda que sean solicitadas para la creación de nuevos espacios en el sistema. Como evidencia se deja las actas de reunión y documentación suministrada por las dependencias. </t>
  </si>
  <si>
    <t>No requerimientos de atención de incidentes.</t>
  </si>
  <si>
    <t xml:space="preserve">El jefe de la Oficina de Información Pública y el Coordinador del Grupo de Sistemas como custodio de la base de datos de la Plataforma SIGOB CUMPLE, revisa en cada momento que los requerimientos solicitados por el Coordinador del Grupo de Gestión del Conocimiento e Innovación sean atendidos en los tiempos establecidos, adicionalmente se debe informar al grupo por medio de correo electrónico la respuesta a la solicitud. </t>
  </si>
  <si>
    <t>Cuatrimestral</t>
  </si>
  <si>
    <t>A demanda</t>
  </si>
  <si>
    <t xml:space="preserve">Listado asistencia de las capacitaciones </t>
  </si>
  <si>
    <t>Semestral</t>
  </si>
  <si>
    <t>Bases de datos</t>
  </si>
  <si>
    <t>Actas de reunión</t>
  </si>
  <si>
    <t>Trimestral</t>
  </si>
  <si>
    <t>Anual</t>
  </si>
  <si>
    <t>Débil acompañamiento por parte del Departamento Administrativo de la función pública (DAFP) para la implementación de la Política de Gestión del Conocimiento y la innovación</t>
  </si>
  <si>
    <t>31/04/2023</t>
  </si>
  <si>
    <t>Seguimiento al 30 de Abril de 2024</t>
  </si>
  <si>
    <t>Seguimiento al 31 de Agosto de 2024</t>
  </si>
  <si>
    <t>Seguimiento al 31 de Diciembre de 2024</t>
  </si>
  <si>
    <t>Manipular o cotejar la información de la gestión de la entidad contenida en bases de datos, para direccionar la toma de decisiones en favor propio o de un tercero.</t>
  </si>
  <si>
    <t>SI</t>
  </si>
  <si>
    <t>NO</t>
  </si>
  <si>
    <t>Coordinadores de grupo de la Oficina Asesora de Planeación - Coordinador Grupo Gestión del Conocimiento o quien haga sus veces y profesionales del Grupo.</t>
  </si>
  <si>
    <t>El jefe de la OAP y/o el profesional delegado, realizará Capacitaciones o  socializaciones a los funcionarios involucrados en el proceso en el manejo de los software y aplicaciones que se deban utilizar para la manipulación de los datos en la Oficina Asesora de Planeación. Estas capacitaciones o socializaciones se deben realizar cada vez que exista una actualización o cambio del software utilizado, igualmente los funcionarios que se incorporen al proceso deberán recibir las capacitaciones o socializaciones pertinentes. Todo esto con el fin de fortalecer las competencias de los distintos funcionarios para el manejo responsable de la información. Todos los registros, piezas informativas, correos, y demás medios empleados para estas actividades constituirán las evidencias del control.</t>
  </si>
  <si>
    <t>Asignado</t>
  </si>
  <si>
    <t>Adecuado</t>
  </si>
  <si>
    <t>Oportuna</t>
  </si>
  <si>
    <t>Prevenir</t>
  </si>
  <si>
    <t>Confiable</t>
  </si>
  <si>
    <t>Se investigan y resuelven oportunamente</t>
  </si>
  <si>
    <t>Completa</t>
  </si>
  <si>
    <t>Siempre se ejecuta</t>
  </si>
  <si>
    <t>Capacitar o socializar a los funcionarios involucrados en el proceso en el manejo de los software y aplicaciones que se deban utilizar para la manipulación de los datos en la Oficina Asesora de Planeación</t>
  </si>
  <si>
    <t>Todos los registros, piezas informativas, correos, y demás medios empleados para estas actividades constituirán las evidencias del control.</t>
  </si>
  <si>
    <t>Cada vez que se requiera</t>
  </si>
  <si>
    <t>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t>
  </si>
  <si>
    <t>Documentos de revisión y análisis situacional, acciones, memorandos, oficios, correos electrónicos, relacionados con la materialización del riesgo</t>
  </si>
  <si>
    <t>De la fecha en que se tiene conocimiento del hecho, hasta la eficacia de la toma de acciones.</t>
  </si>
  <si>
    <t>Dar a conocer a los funcionarios los normas y manuales que regulan la conducta e integridad en las distintas instancias del desarrollo de las actividades laborales de la Entidad.</t>
  </si>
  <si>
    <t>Todos los medios de socialización empleados constituirán la evidencia correspondiente al control.</t>
  </si>
  <si>
    <t>El 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t>
  </si>
  <si>
    <t>Inadecuado direccionamiento de las acciones de la política de Gestión del Conocimiento e Innovación en el Ministerio del Interior</t>
  </si>
  <si>
    <t xml:space="preserve">Carencia de herramientas que permitan realizar una adecuada gestión del conocimiento al interior de las áreas. </t>
  </si>
  <si>
    <t>Jefe oficina Asesora de Planeación y/o profesional delegado</t>
  </si>
  <si>
    <r>
      <t xml:space="preserve">CA1. </t>
    </r>
    <r>
      <rPr>
        <sz val="11"/>
        <color rgb="FF000000"/>
        <rFont val="Gill Sans MT"/>
        <family val="2"/>
      </rPr>
      <t>Desconocimiento del manejo adecuado de los sofware y aplicaciones utilizados para la manipulaciòn de los datos de la Entidad.</t>
    </r>
    <r>
      <rPr>
        <b/>
        <sz val="11"/>
        <color rgb="FF000000"/>
        <rFont val="Gill Sans MT"/>
        <family val="2"/>
      </rPr>
      <t xml:space="preserve">
CA2. </t>
    </r>
    <r>
      <rPr>
        <sz val="11"/>
        <color rgb="FF000000"/>
        <rFont val="Gill Sans MT"/>
        <family val="2"/>
      </rPr>
      <t>Presión realizada por un superior en pro de resultados particulares.</t>
    </r>
    <r>
      <rPr>
        <b/>
        <sz val="11"/>
        <color rgb="FF000000"/>
        <rFont val="Gill Sans MT"/>
        <family val="2"/>
      </rPr>
      <t xml:space="preserve">
CA3. </t>
    </r>
    <r>
      <rPr>
        <sz val="11"/>
        <color rgb="FF000000"/>
        <rFont val="Gill Sans MT"/>
        <family val="2"/>
      </rPr>
      <t>Relaciones interpersonales que instiguen la alteración de los datos presentados.</t>
    </r>
    <r>
      <rPr>
        <b/>
        <sz val="11"/>
        <color rgb="FF000000"/>
        <rFont val="Gill Sans MT"/>
        <family val="2"/>
      </rPr>
      <t xml:space="preserve">
CA4. </t>
    </r>
    <r>
      <rPr>
        <sz val="11"/>
        <color rgb="FF000000"/>
        <rFont val="Gill Sans MT"/>
        <family val="2"/>
      </rPr>
      <t>Acciones de cohecho encaminadas a la consecusión de un beneficio.</t>
    </r>
  </si>
  <si>
    <r>
      <rPr>
        <b/>
        <sz val="11"/>
        <color rgb="FF000000"/>
        <rFont val="Gill Sans MT"/>
        <family val="2"/>
      </rPr>
      <t>1.</t>
    </r>
    <r>
      <rPr>
        <sz val="11"/>
        <color rgb="FF000000"/>
        <rFont val="Gill Sans MT"/>
        <family val="2"/>
      </rPr>
      <t xml:space="preserve"> Deterioro o desmejora de la reputación institucional.
</t>
    </r>
    <r>
      <rPr>
        <b/>
        <sz val="11"/>
        <color rgb="FF000000"/>
        <rFont val="Gill Sans MT"/>
        <family val="2"/>
      </rPr>
      <t>2</t>
    </r>
    <r>
      <rPr>
        <sz val="11"/>
        <color rgb="FF000000"/>
        <rFont val="Gill Sans MT"/>
        <family val="2"/>
      </rPr>
      <t xml:space="preserve">. Investigaciones disciplinarias y responsabilidades por parte de los organos de control de la entidad.
</t>
    </r>
    <r>
      <rPr>
        <b/>
        <sz val="11"/>
        <color rgb="FF000000"/>
        <rFont val="Gill Sans MT"/>
        <family val="2"/>
      </rPr>
      <t>3</t>
    </r>
    <r>
      <rPr>
        <sz val="11"/>
        <color rgb="FF000000"/>
        <rFont val="Gill Sans MT"/>
        <family val="2"/>
      </rPr>
      <t>. Costos adicionales para la entidad</t>
    </r>
  </si>
  <si>
    <t>El jefe de la Oficina de Información Pública y el Coordinador del Grupo de Sistemas como custodio de la base de datos de la Plataforma SIGOB CUMPLE, revisa en cada momento que la administración de los activos de información, se gestionan de acuerdo a los lineamientos establecidos en la Política de Seguridad de la Información - Activos de Información, permitiendo realizar mantenimientos preventivos o correctivos de los activos (equipos, servidor base de datos, etc.,), incluyendo los intervalos en que estos deben realizarse, con el propósito de que la Plataforma SIGOB CUMPLE sea accesible y utilizable por solicitud del Grupo de Gestión del Conocimiento e Innovación, responsables, monitores y programadores toda vez que éstos así lo requieran. En caso de realizarse un mantenimiento al servidor que pueda afectar el acceso a la Plataforma SIGOB CUMPLE, la Oficina de Información Pública deberá enviar con dos días de antelación un comunicado dirigido al Coordinador del Grupo de Gestión del Conocimiento e Innovación, informando las razones y los pasos a seguir, para así evitar la inaccesibilidad a la Plataforma SIGOB CUMPLE.  Como evidencia se deja los documentos de mantenimiento preventivo y correctivo realizado a los equipos, servidor base de datos, etc., por parte de la Oficina de Información Pública.</t>
  </si>
  <si>
    <t xml:space="preserve">Los profesionales del Grupo de Gestión del Conocimiento e Innovación, monitores y programadores, responsables del manejo de Información Pública Clasificada, deben tener asignado un usuario y contraseña cada vez que requieran acceder a la base de datos de la Plataforma SIGOB CUMPLE . El acceso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Coordinador del Grupo de Gestión del Conocimiento e Innovación, mediante comunicación enviada a la Oficina de Información Pública, solicitando el permiso de acceso y posterior creación de usuario y contraseña. De igual forma, deben definirse los roles de usuarios con permisos exclusivos para realizar modificaciones en la base de datos (editar, eliminar, crear subcarpetas, etc.). Como evidencia se dejan los correos electrónicos enviados por el Coordinador del Grupo de Gestión del Conocimiento e Innovación, solicitando a la Oficina de Información Pública, la creación de accesos de ingreso seguro a la Plataforma SIGOB CUMPLE. </t>
  </si>
  <si>
    <t xml:space="preserve">El Coordinador del Grupo de Gestión del Conocimiento e Innovación y el administrador del sistema de la Plataforma SIGOB CUMPLE, realizará cada tres meses reunión con el equipo de seguimiento para verificar la completitud y veracidad de la información cargada en la plataforma SIGOB CUMPLE. En caso de no contar con información completa y veraz, el equipo de seguimiento a compromisos, deberá reunirse con los distintos enlaces de las entidades nacionales y territoriales con el propósito de evidenciar falencias que permitan subsanar la información cargada en la plataforma. Como evidencia se dejan las actas de reunión. </t>
  </si>
  <si>
    <t>Seguridad de la Información</t>
  </si>
  <si>
    <t xml:space="preserve">Incidencias plataforma SIGOB CUMPLE </t>
  </si>
  <si>
    <t>El jefe de la OAP y/o el profesional delegado dará a conocer a los funcionarios los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t>
  </si>
  <si>
    <t>Posibilidad de afectación reputacional por el inadecuado direccionamiento de las acciones de la política de Gestión del Conocimiento e Innovación en el Ministerio del Interior., debido al débil acompañamiento por parte del Departamento Administrativo de la función pública (DAFP) para la implementación de la Política de Gestión del Conocimiento y la innovación.</t>
  </si>
  <si>
    <t>El profesional de la OAP en coordinación con la Oficina de Información Pública del Interior, diseña estrategias de difusión, usando piezas gráficas, encuestas, videos, concursos y demás material de apoyo para ser usado en las capacitaciones sobre la socialización de la dimensión de Gestión del Conocimiento y la Innovación en el Ministerio del Interior. Como evidencia queda  piezas gráficas, encuestas, videos, concursos, correos y demás material de apoyo.</t>
  </si>
  <si>
    <t>El profesional de la OAP en coordinación con la Oficina de Información Pública del Interior, gestiona acciones comunicacionales, para que a través de los canales de comunicación del Ministerio se difunda y fortalezca la dimensión de Gestión del Conocimiento y la Innovación en la entidad. Como evidencia quedará las publicaciones y correos de gestión para realizar las publicaciones en los canales de comunicación</t>
  </si>
  <si>
    <t xml:space="preserve">Desconocimiento en la entidad de la gestión del conocimiento e innovación como elemento articulador en la gestión de los procesos e información al interior de la entidad. </t>
  </si>
  <si>
    <t xml:space="preserve">Posibilidad de afectación económica y reputacional por carencia de herramientas que permitan realizar una adecuada gestión del conocimiento al interior de las áreas; debido al desconocimiento en la entidad  de la gestión del conocimiento e innovación como elemento articulador en la gestión de los procesos e información al interior de la entidad. </t>
  </si>
  <si>
    <t xml:space="preserve">El líder del proceso de gestión de conocimiento e innovación o responsable de la OAP, realiza 3 campañas de sensibilización al año, dichas campañas deben estar relacionadas con la promoción de mecanismos y herramientas para la gestión del conocimiento e innovación en el Ministerio, teniendo en cuenta los lineamientos definidos por el MIPG, la Guía para controlar la fuga de conocimiento en las entidades públicas y la Guía para la Implementación de Gestión de Conocimiento e Innovación del DAFP.  La evidencia es el material correspondiente a las campañas. </t>
  </si>
  <si>
    <t xml:space="preserve">Realizar talleres informativos como estrategias de difusión para transferir el conocimiento relacionado con la gestión del conocimiento e innovación en el Ministerio, teniendo en cuenta los lineamientos definidos en el MIPG. </t>
  </si>
  <si>
    <t>Número de estrategias de difusión realizadas</t>
  </si>
  <si>
    <t>Número de campañas de sensibilización realizadas</t>
  </si>
  <si>
    <t>Posibilidad de que por desconocimiento del manejo adecuado de los software y aplicaciones utilizados para la manipulación de los datos de la Entidad, Presiones realizadas por un superior en pro de resultados particulares, relaciones interpersonales que instiguen la alteración de los datos presentados, además, por acciones de cohecho encaminadas a la consecución de un beneficio, se pueda manipular o cotejar la información de la gestión de la entidad contenida en bases de datos, para direccionar la toma de decisiones en favor propio o de un tercero, lo que puede deteriorar o desmejora la reputación institucional, investigaciones disciplinarias y responsabilidades por parte de los órganos de control de la entidad, y a la vez costos adicionales para la entidad.</t>
  </si>
  <si>
    <r>
      <rPr>
        <b/>
        <sz val="10"/>
        <rFont val="Gill Sans MT"/>
        <family val="2"/>
      </rPr>
      <t xml:space="preserve">Eficacia: </t>
    </r>
    <r>
      <rPr>
        <sz val="10"/>
        <rFont val="Gill Sans MT"/>
        <family val="2"/>
      </rPr>
      <t xml:space="preserve">Número de capacitaciones realizadas  sobre manejo de software y Aplicaciones a personal nuevo/ Número de Capacitaciones requeridas
</t>
    </r>
    <r>
      <rPr>
        <b/>
        <sz val="10"/>
        <rFont val="Gill Sans MT"/>
        <family val="2"/>
      </rPr>
      <t xml:space="preserve">Efectividad: </t>
    </r>
    <r>
      <rPr>
        <sz val="10"/>
        <rFont val="Gill Sans MT"/>
        <family val="2"/>
      </rPr>
      <t>Número de materializaciones del riesgo presentadas durante la vigencia</t>
    </r>
  </si>
  <si>
    <t>Jefe de la OAP y/o el profesional delegado</t>
  </si>
  <si>
    <t>El jefe de la OAP y/o el profesional delegado</t>
  </si>
  <si>
    <t xml:space="preserve">Plan de acción </t>
  </si>
  <si>
    <t>El profesional de la OAP elabora el Plan de Acción de la Dimensión de Gestión del Conocimiento y la Innovación de acuerdo con los lineamientos del DAFP, con el fin de promover la política de Gestión del Conocimiento y la Innovación. Como evidencia de este control queda el plan de acción.</t>
  </si>
  <si>
    <t>Jefe oficina Asesora de Planeación, Prosefional de la OAP designado</t>
  </si>
  <si>
    <t>Piezas gráficas, encuestas, videos, concursos, correos y demás material de apoyo.</t>
  </si>
  <si>
    <t>Publicaciones y correos de gestión para realizar las publicaciones en los canales de comunicación</t>
  </si>
  <si>
    <t>Material Campañas</t>
  </si>
  <si>
    <t>Se realiza seguimiento a la política</t>
  </si>
  <si>
    <t xml:space="preserve">Mantenimiento </t>
  </si>
  <si>
    <t>Se esta monitoreando que el sistema este funcionando y se realiza copias de seguridad.</t>
  </si>
  <si>
    <t>Para la vigencia y con el propósito de mitigar los Riesgos de Gestión, se inició la fase preliminar al plan estrategico de innovación, identificando los líderes de proceso en cada una de las dependencias del Ministerior del Interior, con el fin de promover la política de Gestión del Conocimiento y la Innovación</t>
  </si>
  <si>
    <t>Se estableció comunicación con el profesional contratado para diseñar estrategias de difusión, usando piezas gráficas, encuestas, videos, concursos y demás material de apoyo para ser usado en las capacitaciones sobre la socialización de la dimensión de Gestión del Conocimiento y la Innovación en el Ministerio del Interior, quien presentará un plan estratégico y disruptivo de difusión.</t>
  </si>
  <si>
    <t>Para la vigencia y con el propósito de mitigar los Riesgos de Gestión, se  identificaron los líderes de innovación en cada una de las dependencias del Ministerio del Interior, para dar inicio a talleres  informativos como estrategias de difusión para transferir el conocimiento relacionado con la gestión del conocimiento e innovación en el Ministerio, teniendo en cuenta los lineamientos definidos en el MIPG.</t>
  </si>
  <si>
    <t>Se realizó reunión con el profesional encargado a fin de socializar el requerimiento</t>
  </si>
  <si>
    <t>NO REPORTA</t>
  </si>
  <si>
    <t>Se presta el soporte técnico y necesario para el mantenimiento y actualizaciones en la base de datos, buen internet, copias de seguridad y apoyo en la creación de nuevos usuarios</t>
  </si>
  <si>
    <t>Se realiza copia de seguridad con veeam backup, también se controla el acceso de entrada y salida con firewall que es un dispositivo de seguridad.</t>
  </si>
  <si>
    <r>
      <t xml:space="preserve">No hay fecha establecida para la capacitación de la Política de Seguridad de la Información que son </t>
    </r>
    <r>
      <rPr>
        <sz val="10"/>
        <color rgb="FF040C28"/>
        <rFont val="Arial"/>
        <family val="2"/>
      </rPr>
      <t>medidas a preservar la confidencialidad, integridad y disponibilidad de la información.</t>
    </r>
  </si>
  <si>
    <t xml:space="preserve">NO REPORTA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</si>
</sst>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4"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b/>
      <sz val="12"/>
      <color theme="1"/>
      <name val="Arial Narrow"/>
      <family val="2"/>
    </font>
    <font>
      <sz val="11"/>
      <color rgb="FFFF0000"/>
      <name val="Arial Narrow"/>
      <family val="2"/>
    </font>
    <font>
      <b/>
      <sz val="11"/>
      <color theme="0"/>
      <name val="Gill Sans MT"/>
      <family val="2"/>
    </font>
    <font>
      <b/>
      <sz val="11"/>
      <name val="Gill Sans MT"/>
      <family val="2"/>
    </font>
    <font>
      <sz val="11"/>
      <color rgb="FF000000"/>
      <name val="Gill Sans MT"/>
      <family val="2"/>
    </font>
    <font>
      <b/>
      <sz val="11"/>
      <color rgb="FF000000"/>
      <name val="Gill Sans MT"/>
      <family val="2"/>
    </font>
    <font>
      <sz val="12"/>
      <name val="Arial"/>
      <family val="2"/>
    </font>
    <font>
      <sz val="12"/>
      <color theme="1"/>
      <name val="Arial"/>
      <family val="2"/>
    </font>
    <font>
      <sz val="11"/>
      <name val="Arial"/>
      <family val="2"/>
    </font>
    <font>
      <b/>
      <sz val="12"/>
      <color theme="1"/>
      <name val="Arial"/>
      <family val="2"/>
    </font>
    <font>
      <sz val="11"/>
      <color rgb="FF000000"/>
      <name val="Arial Narrow"/>
      <family val="2"/>
    </font>
    <font>
      <sz val="10"/>
      <color rgb="FF040C28"/>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theme="4"/>
        <bgColor indexed="64"/>
      </patternFill>
    </fill>
  </fills>
  <borders count="139">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style="dashed">
        <color rgb="FF548235"/>
      </left>
      <right style="dashed">
        <color rgb="FF548235"/>
      </right>
      <top style="dashed">
        <color rgb="FF548235"/>
      </top>
      <bottom/>
      <diagonal/>
    </border>
    <border>
      <left style="dashed">
        <color rgb="FF548235"/>
      </left>
      <right style="dashed">
        <color rgb="FF548235"/>
      </right>
      <top/>
      <bottom/>
      <diagonal/>
    </border>
    <border>
      <left style="dashed">
        <color rgb="FF548235"/>
      </left>
      <right style="dashed">
        <color rgb="FF548235"/>
      </right>
      <top/>
      <bottom style="dashed">
        <color rgb="FF548235"/>
      </bottom>
      <diagonal/>
    </border>
  </borders>
  <cellStyleXfs count="5">
    <xf numFmtId="0" fontId="0" fillId="0" borderId="0"/>
    <xf numFmtId="0" fontId="7" fillId="0" borderId="0"/>
    <xf numFmtId="9" fontId="7" fillId="0" borderId="0" applyFont="0" applyFill="0" applyBorder="0" applyAlignment="0" applyProtection="0"/>
    <xf numFmtId="0" fontId="44" fillId="0" borderId="0"/>
    <xf numFmtId="0" fontId="53" fillId="0" borderId="0"/>
  </cellStyleXfs>
  <cellXfs count="940">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0" fillId="4" borderId="50" xfId="0" applyFill="1" applyBorder="1" applyProtection="1">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0"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0"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46" fillId="10" borderId="85" xfId="3" applyFont="1" applyFill="1" applyBorder="1"/>
    <xf numFmtId="0" fontId="46" fillId="10" borderId="4" xfId="3" applyFont="1" applyFill="1" applyBorder="1"/>
    <xf numFmtId="0" fontId="46" fillId="10" borderId="70" xfId="3" applyFont="1" applyFill="1" applyBorder="1"/>
    <xf numFmtId="0" fontId="48" fillId="10" borderId="12" xfId="3" quotePrefix="1" applyFont="1" applyFill="1" applyBorder="1" applyAlignment="1">
      <alignment horizontal="left" vertical="top" wrapText="1"/>
    </xf>
    <xf numFmtId="0" fontId="49" fillId="10" borderId="0" xfId="3" quotePrefix="1" applyFont="1" applyFill="1" applyAlignment="1">
      <alignment horizontal="left" vertical="top" wrapText="1"/>
    </xf>
    <xf numFmtId="0" fontId="49" fillId="10" borderId="3" xfId="3" quotePrefix="1" applyFont="1" applyFill="1" applyBorder="1" applyAlignment="1">
      <alignment horizontal="left" vertical="top" wrapText="1"/>
    </xf>
    <xf numFmtId="0" fontId="46" fillId="10" borderId="12" xfId="3" applyFont="1" applyFill="1" applyBorder="1"/>
    <xf numFmtId="0" fontId="46" fillId="10" borderId="0" xfId="3" applyFont="1" applyFill="1"/>
    <xf numFmtId="0" fontId="52" fillId="10" borderId="0" xfId="3" applyFont="1" applyFill="1" applyAlignment="1">
      <alignment horizontal="left" vertical="center" wrapText="1"/>
    </xf>
    <xf numFmtId="0" fontId="46" fillId="10" borderId="0" xfId="3" applyFont="1" applyFill="1" applyAlignment="1">
      <alignment horizontal="left" vertical="center" wrapText="1"/>
    </xf>
    <xf numFmtId="0" fontId="46" fillId="10" borderId="0" xfId="3" quotePrefix="1" applyFont="1" applyFill="1" applyAlignment="1">
      <alignment horizontal="left" vertical="center" wrapText="1"/>
    </xf>
    <xf numFmtId="0" fontId="46" fillId="10" borderId="3" xfId="3" applyFont="1" applyFill="1" applyBorder="1"/>
    <xf numFmtId="0" fontId="54" fillId="10" borderId="0" xfId="0" applyFont="1" applyFill="1" applyAlignment="1">
      <alignment horizontal="left" vertical="center" wrapText="1"/>
    </xf>
    <xf numFmtId="0" fontId="55" fillId="10" borderId="0" xfId="0" applyFont="1" applyFill="1" applyAlignment="1">
      <alignment horizontal="left" vertical="top" wrapText="1"/>
    </xf>
    <xf numFmtId="0" fontId="46" fillId="10" borderId="15" xfId="3" applyFont="1" applyFill="1" applyBorder="1"/>
    <xf numFmtId="0" fontId="46" fillId="10" borderId="16" xfId="3" applyFont="1" applyFill="1" applyBorder="1"/>
    <xf numFmtId="0" fontId="46" fillId="10" borderId="13" xfId="3" applyFont="1" applyFill="1" applyBorder="1"/>
    <xf numFmtId="0" fontId="57" fillId="10" borderId="0" xfId="0" applyFont="1" applyFill="1"/>
    <xf numFmtId="0" fontId="57" fillId="0" borderId="0" xfId="0" applyFont="1"/>
    <xf numFmtId="0" fontId="57" fillId="10" borderId="0" xfId="0" applyFont="1" applyFill="1" applyAlignment="1">
      <alignment horizontal="center" vertical="center"/>
    </xf>
    <xf numFmtId="0" fontId="57" fillId="10" borderId="0" xfId="0" applyFont="1" applyFill="1" applyAlignment="1">
      <alignment horizontal="left" vertical="center"/>
    </xf>
    <xf numFmtId="0" fontId="57" fillId="10" borderId="0" xfId="0" applyFont="1" applyFill="1" applyAlignment="1">
      <alignment horizontal="center"/>
    </xf>
    <xf numFmtId="0" fontId="60" fillId="19" borderId="113" xfId="0" applyFont="1" applyFill="1" applyBorder="1" applyAlignment="1">
      <alignment horizontal="center" vertical="center" textRotation="90"/>
    </xf>
    <xf numFmtId="0" fontId="60" fillId="10" borderId="0" xfId="0" applyFont="1" applyFill="1" applyAlignment="1">
      <alignment horizontal="center" vertical="center"/>
    </xf>
    <xf numFmtId="0" fontId="60" fillId="19" borderId="0" xfId="0" applyFont="1" applyFill="1" applyAlignment="1">
      <alignment horizontal="center" vertical="center"/>
    </xf>
    <xf numFmtId="0" fontId="62" fillId="0" borderId="113" xfId="0" applyFont="1" applyBorder="1" applyAlignment="1" applyProtection="1">
      <alignment horizontal="justify" vertical="top" wrapText="1"/>
      <protection locked="0"/>
    </xf>
    <xf numFmtId="0" fontId="57" fillId="0" borderId="113" xfId="0" applyFont="1" applyBorder="1" applyAlignment="1" applyProtection="1">
      <alignment horizontal="center" vertical="top"/>
      <protection hidden="1"/>
    </xf>
    <xf numFmtId="0" fontId="57" fillId="0" borderId="113" xfId="0" applyFont="1" applyBorder="1" applyAlignment="1" applyProtection="1">
      <alignment horizontal="center" vertical="top" textRotation="90"/>
      <protection locked="0"/>
    </xf>
    <xf numFmtId="9" fontId="57" fillId="0" borderId="113" xfId="0" applyNumberFormat="1" applyFont="1" applyBorder="1" applyAlignment="1" applyProtection="1">
      <alignment horizontal="center" vertical="top"/>
      <protection hidden="1"/>
    </xf>
    <xf numFmtId="164" fontId="57" fillId="0" borderId="113" xfId="2" applyNumberFormat="1" applyFont="1" applyBorder="1" applyAlignment="1">
      <alignment horizontal="center" vertical="top"/>
    </xf>
    <xf numFmtId="0" fontId="60" fillId="0" borderId="113" xfId="0" applyFont="1" applyBorder="1" applyAlignment="1" applyProtection="1">
      <alignment horizontal="center" vertical="top" textRotation="90" wrapText="1"/>
      <protection hidden="1"/>
    </xf>
    <xf numFmtId="9" fontId="57" fillId="0" borderId="112" xfId="0" applyNumberFormat="1" applyFont="1" applyBorder="1" applyAlignment="1" applyProtection="1">
      <alignment horizontal="center" vertical="top"/>
      <protection hidden="1"/>
    </xf>
    <xf numFmtId="0" fontId="60" fillId="0" borderId="113" xfId="0" applyFont="1" applyBorder="1" applyAlignment="1" applyProtection="1">
      <alignment horizontal="center" vertical="top" textRotation="90"/>
      <protection hidden="1"/>
    </xf>
    <xf numFmtId="0" fontId="57" fillId="0" borderId="112" xfId="0" applyFont="1" applyBorder="1" applyAlignment="1" applyProtection="1">
      <alignment horizontal="center" vertical="top" textRotation="90"/>
      <protection locked="0"/>
    </xf>
    <xf numFmtId="0" fontId="57" fillId="0" borderId="113" xfId="0" applyFont="1" applyBorder="1" applyAlignment="1" applyProtection="1">
      <alignment horizontal="center" vertical="top" wrapText="1"/>
      <protection locked="0"/>
    </xf>
    <xf numFmtId="0" fontId="57" fillId="0" borderId="113" xfId="0" applyFont="1" applyBorder="1" applyAlignment="1" applyProtection="1">
      <alignment horizontal="center" vertical="top"/>
      <protection locked="0"/>
    </xf>
    <xf numFmtId="14" fontId="57" fillId="0" borderId="113" xfId="0" applyNumberFormat="1" applyFont="1" applyBorder="1" applyAlignment="1" applyProtection="1">
      <alignment horizontal="center" vertical="top"/>
      <protection locked="0"/>
    </xf>
    <xf numFmtId="0" fontId="57" fillId="10" borderId="0" xfId="0" applyFont="1" applyFill="1" applyAlignment="1">
      <alignment vertical="center"/>
    </xf>
    <xf numFmtId="0" fontId="57" fillId="0" borderId="0" xfId="0" applyFont="1" applyAlignment="1">
      <alignment vertical="center"/>
    </xf>
    <xf numFmtId="0" fontId="57" fillId="0" borderId="113" xfId="0" applyFont="1" applyBorder="1" applyAlignment="1" applyProtection="1">
      <alignment horizontal="justify" vertical="top"/>
      <protection locked="0"/>
    </xf>
    <xf numFmtId="164" fontId="57" fillId="6" borderId="113" xfId="2" applyNumberFormat="1" applyFont="1" applyFill="1" applyBorder="1" applyAlignment="1">
      <alignment horizontal="center" vertical="top"/>
    </xf>
    <xf numFmtId="0" fontId="60" fillId="0" borderId="0" xfId="0" applyFont="1" applyAlignment="1">
      <alignment horizontal="left" vertical="center"/>
    </xf>
    <xf numFmtId="0" fontId="57" fillId="0" borderId="0" xfId="0" applyFont="1" applyAlignment="1">
      <alignment horizontal="center" vertical="center"/>
    </xf>
    <xf numFmtId="0" fontId="57" fillId="0" borderId="0" xfId="0" applyFont="1" applyAlignment="1">
      <alignment horizontal="center"/>
    </xf>
    <xf numFmtId="0" fontId="67" fillId="10" borderId="0" xfId="0" applyFont="1" applyFill="1" applyAlignment="1">
      <alignment vertical="center"/>
    </xf>
    <xf numFmtId="0" fontId="71" fillId="25" borderId="34" xfId="0" applyFont="1" applyFill="1" applyBorder="1" applyAlignment="1" applyProtection="1">
      <alignment horizontal="center" vertical="center" wrapText="1" readingOrder="1"/>
      <protection hidden="1"/>
    </xf>
    <xf numFmtId="0" fontId="71" fillId="25" borderId="39" xfId="0" applyFont="1" applyFill="1" applyBorder="1" applyAlignment="1" applyProtection="1">
      <alignment horizontal="center" vertical="center" wrapText="1" readingOrder="1"/>
      <protection hidden="1"/>
    </xf>
    <xf numFmtId="0" fontId="71" fillId="25" borderId="63" xfId="0" applyFont="1" applyFill="1" applyBorder="1" applyAlignment="1" applyProtection="1">
      <alignment horizontal="center" vertical="center" wrapText="1" readingOrder="1"/>
      <protection hidden="1"/>
    </xf>
    <xf numFmtId="0" fontId="71" fillId="26" borderId="34" xfId="0" applyFont="1" applyFill="1" applyBorder="1" applyAlignment="1" applyProtection="1">
      <alignment horizontal="center" wrapText="1" readingOrder="1"/>
      <protection hidden="1"/>
    </xf>
    <xf numFmtId="0" fontId="71" fillId="26" borderId="39" xfId="0" applyFont="1" applyFill="1" applyBorder="1" applyAlignment="1" applyProtection="1">
      <alignment horizontal="center" wrapText="1" readingOrder="1"/>
      <protection hidden="1"/>
    </xf>
    <xf numFmtId="0" fontId="71" fillId="26" borderId="63" xfId="0" applyFont="1" applyFill="1" applyBorder="1" applyAlignment="1" applyProtection="1">
      <alignment horizontal="center" wrapText="1" readingOrder="1"/>
      <protection hidden="1"/>
    </xf>
    <xf numFmtId="0" fontId="71" fillId="25" borderId="12" xfId="0" applyFont="1" applyFill="1" applyBorder="1" applyAlignment="1" applyProtection="1">
      <alignment horizontal="center" vertical="center" wrapText="1" readingOrder="1"/>
      <protection hidden="1"/>
    </xf>
    <xf numFmtId="0" fontId="71" fillId="25" borderId="0" xfId="0" applyFont="1" applyFill="1" applyAlignment="1" applyProtection="1">
      <alignment horizontal="center" vertical="center" wrapText="1" readingOrder="1"/>
      <protection hidden="1"/>
    </xf>
    <xf numFmtId="0" fontId="71" fillId="25" borderId="3" xfId="0" applyFont="1" applyFill="1" applyBorder="1" applyAlignment="1" applyProtection="1">
      <alignment horizontal="center" vertical="center" wrapText="1" readingOrder="1"/>
      <protection hidden="1"/>
    </xf>
    <xf numFmtId="0" fontId="71" fillId="26" borderId="12" xfId="0" applyFont="1" applyFill="1" applyBorder="1" applyAlignment="1" applyProtection="1">
      <alignment horizontal="center" wrapText="1" readingOrder="1"/>
      <protection hidden="1"/>
    </xf>
    <xf numFmtId="0" fontId="71" fillId="26" borderId="0" xfId="0" applyFont="1" applyFill="1" applyAlignment="1" applyProtection="1">
      <alignment horizontal="center" wrapText="1" readingOrder="1"/>
      <protection hidden="1"/>
    </xf>
    <xf numFmtId="0" fontId="71" fillId="26" borderId="3" xfId="0" applyFont="1" applyFill="1" applyBorder="1" applyAlignment="1" applyProtection="1">
      <alignment horizontal="center" wrapText="1" readingOrder="1"/>
      <protection hidden="1"/>
    </xf>
    <xf numFmtId="0" fontId="71" fillId="25" borderId="15" xfId="0" applyFont="1" applyFill="1" applyBorder="1" applyAlignment="1" applyProtection="1">
      <alignment horizontal="center" vertical="center" wrapText="1" readingOrder="1"/>
      <protection hidden="1"/>
    </xf>
    <xf numFmtId="0" fontId="71" fillId="25" borderId="16" xfId="0" applyFont="1" applyFill="1" applyBorder="1" applyAlignment="1" applyProtection="1">
      <alignment horizontal="center" vertical="center" wrapText="1" readingOrder="1"/>
      <protection hidden="1"/>
    </xf>
    <xf numFmtId="0" fontId="71" fillId="25" borderId="13" xfId="0" applyFont="1" applyFill="1" applyBorder="1" applyAlignment="1" applyProtection="1">
      <alignment horizontal="center" vertical="center" wrapText="1" readingOrder="1"/>
      <protection hidden="1"/>
    </xf>
    <xf numFmtId="0" fontId="71" fillId="26" borderId="15" xfId="0" applyFont="1" applyFill="1" applyBorder="1" applyAlignment="1" applyProtection="1">
      <alignment horizontal="center" wrapText="1" readingOrder="1"/>
      <protection hidden="1"/>
    </xf>
    <xf numFmtId="0" fontId="71" fillId="26" borderId="16" xfId="0" applyFont="1" applyFill="1" applyBorder="1" applyAlignment="1" applyProtection="1">
      <alignment horizontal="center" wrapText="1" readingOrder="1"/>
      <protection hidden="1"/>
    </xf>
    <xf numFmtId="0" fontId="71" fillId="26" borderId="13" xfId="0" applyFont="1" applyFill="1" applyBorder="1" applyAlignment="1" applyProtection="1">
      <alignment horizontal="center" wrapText="1" readingOrder="1"/>
      <protection hidden="1"/>
    </xf>
    <xf numFmtId="0" fontId="71" fillId="7" borderId="34" xfId="0" applyFont="1" applyFill="1" applyBorder="1" applyAlignment="1" applyProtection="1">
      <alignment horizontal="center" wrapText="1" readingOrder="1"/>
      <protection hidden="1"/>
    </xf>
    <xf numFmtId="0" fontId="71" fillId="7" borderId="39" xfId="0" applyFont="1" applyFill="1" applyBorder="1" applyAlignment="1" applyProtection="1">
      <alignment horizontal="center" wrapText="1" readingOrder="1"/>
      <protection hidden="1"/>
    </xf>
    <xf numFmtId="0" fontId="71" fillId="7" borderId="63" xfId="0" applyFont="1" applyFill="1" applyBorder="1" applyAlignment="1" applyProtection="1">
      <alignment horizontal="center" wrapText="1" readingOrder="1"/>
      <protection hidden="1"/>
    </xf>
    <xf numFmtId="0" fontId="71" fillId="7" borderId="12" xfId="0" applyFont="1" applyFill="1" applyBorder="1" applyAlignment="1" applyProtection="1">
      <alignment horizontal="center" wrapText="1" readingOrder="1"/>
      <protection hidden="1"/>
    </xf>
    <xf numFmtId="0" fontId="71" fillId="7" borderId="0" xfId="0" applyFont="1" applyFill="1" applyAlignment="1" applyProtection="1">
      <alignment horizontal="center" wrapText="1" readingOrder="1"/>
      <protection hidden="1"/>
    </xf>
    <xf numFmtId="0" fontId="71" fillId="7" borderId="3" xfId="0" applyFont="1" applyFill="1" applyBorder="1" applyAlignment="1" applyProtection="1">
      <alignment horizontal="center" wrapText="1" readingOrder="1"/>
      <protection hidden="1"/>
    </xf>
    <xf numFmtId="0" fontId="71" fillId="7" borderId="15" xfId="0" applyFont="1" applyFill="1" applyBorder="1" applyAlignment="1" applyProtection="1">
      <alignment horizontal="center" wrapText="1" readingOrder="1"/>
      <protection hidden="1"/>
    </xf>
    <xf numFmtId="0" fontId="71" fillId="7" borderId="16" xfId="0" applyFont="1" applyFill="1" applyBorder="1" applyAlignment="1" applyProtection="1">
      <alignment horizontal="center" wrapText="1" readingOrder="1"/>
      <protection hidden="1"/>
    </xf>
    <xf numFmtId="0" fontId="71" fillId="7" borderId="13" xfId="0" applyFont="1" applyFill="1" applyBorder="1" applyAlignment="1" applyProtection="1">
      <alignment horizontal="center" wrapText="1" readingOrder="1"/>
      <protection hidden="1"/>
    </xf>
    <xf numFmtId="0" fontId="71" fillId="8" borderId="34" xfId="0" applyFont="1" applyFill="1" applyBorder="1" applyAlignment="1" applyProtection="1">
      <alignment horizontal="center" wrapText="1" readingOrder="1"/>
      <protection hidden="1"/>
    </xf>
    <xf numFmtId="0" fontId="71" fillId="8" borderId="39" xfId="0" applyFont="1" applyFill="1" applyBorder="1" applyAlignment="1" applyProtection="1">
      <alignment horizontal="center" wrapText="1" readingOrder="1"/>
      <protection hidden="1"/>
    </xf>
    <xf numFmtId="0" fontId="71" fillId="8" borderId="63" xfId="0" applyFont="1" applyFill="1" applyBorder="1" applyAlignment="1" applyProtection="1">
      <alignment horizontal="center" wrapText="1" readingOrder="1"/>
      <protection hidden="1"/>
    </xf>
    <xf numFmtId="0" fontId="71" fillId="8" borderId="12" xfId="0" applyFont="1" applyFill="1" applyBorder="1" applyAlignment="1" applyProtection="1">
      <alignment horizontal="center" wrapText="1" readingOrder="1"/>
      <protection hidden="1"/>
    </xf>
    <xf numFmtId="0" fontId="71" fillId="8" borderId="0" xfId="0" applyFont="1" applyFill="1" applyAlignment="1" applyProtection="1">
      <alignment horizontal="center" wrapText="1" readingOrder="1"/>
      <protection hidden="1"/>
    </xf>
    <xf numFmtId="0" fontId="71" fillId="8" borderId="3" xfId="0" applyFont="1" applyFill="1" applyBorder="1" applyAlignment="1" applyProtection="1">
      <alignment horizontal="center" wrapText="1" readingOrder="1"/>
      <protection hidden="1"/>
    </xf>
    <xf numFmtId="0" fontId="71" fillId="8" borderId="15" xfId="0" applyFont="1" applyFill="1" applyBorder="1" applyAlignment="1" applyProtection="1">
      <alignment horizontal="center" wrapText="1" readingOrder="1"/>
      <protection hidden="1"/>
    </xf>
    <xf numFmtId="0" fontId="71" fillId="8" borderId="16" xfId="0" applyFont="1" applyFill="1" applyBorder="1" applyAlignment="1" applyProtection="1">
      <alignment horizontal="center" wrapText="1" readingOrder="1"/>
      <protection hidden="1"/>
    </xf>
    <xf numFmtId="0" fontId="71" fillId="8" borderId="13" xfId="0" applyFont="1" applyFill="1" applyBorder="1" applyAlignment="1" applyProtection="1">
      <alignment horizontal="center" wrapText="1" readingOrder="1"/>
      <protection hidden="1"/>
    </xf>
    <xf numFmtId="0" fontId="73" fillId="7" borderId="39" xfId="0" applyFont="1" applyFill="1" applyBorder="1" applyAlignment="1" applyProtection="1">
      <alignment horizontal="center" wrapText="1" readingOrder="1"/>
      <protection hidden="1"/>
    </xf>
    <xf numFmtId="0" fontId="74" fillId="0" borderId="0" xfId="0" applyFont="1" applyAlignment="1">
      <alignment horizontal="center" vertical="center" wrapText="1"/>
    </xf>
    <xf numFmtId="0" fontId="75" fillId="27" borderId="0" xfId="0" applyFont="1" applyFill="1" applyAlignment="1">
      <alignment horizontal="center" vertical="center" wrapText="1" readingOrder="1"/>
    </xf>
    <xf numFmtId="0" fontId="76" fillId="8" borderId="125" xfId="0" applyFont="1" applyFill="1" applyBorder="1" applyAlignment="1">
      <alignment horizontal="center" vertical="center" wrapText="1" readingOrder="1"/>
    </xf>
    <xf numFmtId="0" fontId="76" fillId="0" borderId="125" xfId="0" applyFont="1" applyBorder="1" applyAlignment="1">
      <alignment horizontal="justify" vertical="center" wrapText="1" readingOrder="1"/>
    </xf>
    <xf numFmtId="9" fontId="76" fillId="0" borderId="125" xfId="0" applyNumberFormat="1" applyFont="1" applyBorder="1" applyAlignment="1">
      <alignment horizontal="center" vertical="center" wrapText="1" readingOrder="1"/>
    </xf>
    <xf numFmtId="0" fontId="76" fillId="28" borderId="126" xfId="0" applyFont="1" applyFill="1" applyBorder="1" applyAlignment="1">
      <alignment horizontal="center" vertical="center" wrapText="1" readingOrder="1"/>
    </xf>
    <xf numFmtId="0" fontId="76" fillId="0" borderId="126" xfId="0" applyFont="1" applyBorder="1" applyAlignment="1">
      <alignment horizontal="justify" vertical="center" wrapText="1" readingOrder="1"/>
    </xf>
    <xf numFmtId="9" fontId="76" fillId="0" borderId="126" xfId="0" applyNumberFormat="1" applyFont="1" applyBorder="1" applyAlignment="1">
      <alignment horizontal="center" vertical="center" wrapText="1" readingOrder="1"/>
    </xf>
    <xf numFmtId="0" fontId="76" fillId="29" borderId="126" xfId="0" applyFont="1" applyFill="1" applyBorder="1" applyAlignment="1">
      <alignment horizontal="center" vertical="center" wrapText="1" readingOrder="1"/>
    </xf>
    <xf numFmtId="0" fontId="76" fillId="22" borderId="126" xfId="0" applyFont="1" applyFill="1" applyBorder="1" applyAlignment="1">
      <alignment horizontal="center" vertical="center" wrapText="1" readingOrder="1"/>
    </xf>
    <xf numFmtId="0" fontId="77" fillId="6" borderId="126" xfId="0" applyFont="1" applyFill="1" applyBorder="1" applyAlignment="1">
      <alignment horizontal="center" vertical="center" wrapText="1" readingOrder="1"/>
    </xf>
    <xf numFmtId="0" fontId="78" fillId="10" borderId="0" xfId="0" applyFont="1" applyFill="1"/>
    <xf numFmtId="0" fontId="80" fillId="10" borderId="0" xfId="0" applyFont="1" applyFill="1" applyAlignment="1">
      <alignment horizontal="center" vertical="center" wrapText="1"/>
    </xf>
    <xf numFmtId="0" fontId="81" fillId="27" borderId="0" xfId="0" applyFont="1" applyFill="1" applyAlignment="1">
      <alignment horizontal="center" vertical="center" wrapText="1" readingOrder="1"/>
    </xf>
    <xf numFmtId="0" fontId="35" fillId="10" borderId="0" xfId="0" applyFont="1" applyFill="1"/>
    <xf numFmtId="0" fontId="82" fillId="8" borderId="125" xfId="0" applyFont="1" applyFill="1" applyBorder="1" applyAlignment="1">
      <alignment horizontal="center" vertical="center" wrapText="1" readingOrder="1"/>
    </xf>
    <xf numFmtId="0" fontId="82" fillId="0" borderId="125" xfId="0" applyFont="1" applyBorder="1" applyAlignment="1">
      <alignment horizontal="center" vertical="center" wrapText="1" readingOrder="1"/>
    </xf>
    <xf numFmtId="0" fontId="82" fillId="0" borderId="125" xfId="0" applyFont="1" applyBorder="1" applyAlignment="1">
      <alignment horizontal="justify" vertical="center" wrapText="1" readingOrder="1"/>
    </xf>
    <xf numFmtId="0" fontId="82" fillId="28" borderId="126" xfId="0" applyFont="1" applyFill="1" applyBorder="1" applyAlignment="1">
      <alignment horizontal="center" vertical="center" wrapText="1" readingOrder="1"/>
    </xf>
    <xf numFmtId="0" fontId="82" fillId="0" borderId="126" xfId="0" applyFont="1" applyBorder="1" applyAlignment="1">
      <alignment horizontal="center" vertical="center" wrapText="1" readingOrder="1"/>
    </xf>
    <xf numFmtId="0" fontId="82" fillId="0" borderId="126" xfId="0" applyFont="1" applyBorder="1" applyAlignment="1">
      <alignment horizontal="justify" vertical="center" wrapText="1" readingOrder="1"/>
    </xf>
    <xf numFmtId="0" fontId="82" fillId="29" borderId="126" xfId="0" applyFont="1" applyFill="1" applyBorder="1" applyAlignment="1">
      <alignment horizontal="center" vertical="center" wrapText="1" readingOrder="1"/>
    </xf>
    <xf numFmtId="0" fontId="82" fillId="22" borderId="126" xfId="0" applyFont="1" applyFill="1" applyBorder="1" applyAlignment="1">
      <alignment horizontal="center" vertical="center" wrapText="1" readingOrder="1"/>
    </xf>
    <xf numFmtId="0" fontId="83" fillId="6" borderId="126" xfId="0" applyFont="1" applyFill="1" applyBorder="1" applyAlignment="1">
      <alignment horizontal="center" vertical="center" wrapText="1" readingOrder="1"/>
    </xf>
    <xf numFmtId="0" fontId="84" fillId="10" borderId="0" xfId="0" applyFont="1" applyFill="1" applyAlignment="1">
      <alignment horizontal="justify" vertical="center" wrapText="1" readingOrder="1"/>
    </xf>
    <xf numFmtId="0" fontId="35" fillId="0" borderId="0" xfId="0" applyFont="1"/>
    <xf numFmtId="0" fontId="84" fillId="0" borderId="0" xfId="0" applyFont="1" applyAlignment="1">
      <alignment horizontal="justify" vertical="center" wrapText="1" readingOrder="1"/>
    </xf>
    <xf numFmtId="0" fontId="85" fillId="0" borderId="0" xfId="0" applyFont="1" applyAlignment="1">
      <alignment vertical="center"/>
    </xf>
    <xf numFmtId="0" fontId="86" fillId="0" borderId="0" xfId="0" applyFont="1"/>
    <xf numFmtId="0" fontId="43" fillId="0" borderId="0" xfId="0" applyFont="1"/>
    <xf numFmtId="0" fontId="87" fillId="0" borderId="0" xfId="0" applyFont="1"/>
    <xf numFmtId="0" fontId="78" fillId="0" borderId="0" xfId="0" applyFont="1"/>
    <xf numFmtId="0" fontId="89" fillId="10" borderId="0" xfId="0" applyFont="1" applyFill="1"/>
    <xf numFmtId="0" fontId="17" fillId="10" borderId="0" xfId="0" applyFont="1" applyFill="1"/>
    <xf numFmtId="0" fontId="90" fillId="16" borderId="42" xfId="0" applyFont="1" applyFill="1" applyBorder="1" applyAlignment="1">
      <alignment horizontal="center" vertical="center" wrapText="1" readingOrder="1"/>
    </xf>
    <xf numFmtId="0" fontId="90" fillId="16" borderId="43"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1" fillId="10" borderId="11" xfId="0" applyFont="1" applyFill="1" applyBorder="1" applyAlignment="1">
      <alignment horizontal="justify" vertical="center" wrapText="1" readingOrder="1"/>
    </xf>
    <xf numFmtId="9" fontId="90" fillId="10" borderId="48" xfId="0" applyNumberFormat="1"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1" fillId="10" borderId="5" xfId="0" applyFont="1" applyFill="1" applyBorder="1" applyAlignment="1">
      <alignment horizontal="justify" vertical="center" wrapText="1" readingOrder="1"/>
    </xf>
    <xf numFmtId="9" fontId="90" fillId="10" borderId="60" xfId="0" applyNumberFormat="1" applyFont="1" applyFill="1" applyBorder="1" applyAlignment="1">
      <alignment horizontal="center" vertical="center" wrapText="1" readingOrder="1"/>
    </xf>
    <xf numFmtId="0" fontId="91" fillId="10" borderId="60"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91" fillId="10" borderId="6" xfId="0" applyFont="1" applyFill="1" applyBorder="1" applyAlignment="1">
      <alignment horizontal="justify" vertical="center" wrapText="1" readingOrder="1"/>
    </xf>
    <xf numFmtId="0" fontId="91" fillId="10" borderId="9" xfId="0" applyFont="1" applyFill="1" applyBorder="1" applyAlignment="1">
      <alignment horizontal="center" vertical="center" wrapText="1" readingOrder="1"/>
    </xf>
    <xf numFmtId="0" fontId="95" fillId="10" borderId="0" xfId="0" applyFont="1" applyFill="1"/>
    <xf numFmtId="0" fontId="96" fillId="0" borderId="126" xfId="0" applyFont="1" applyBorder="1" applyAlignment="1">
      <alignment horizontal="left" vertical="center" wrapText="1" indent="1" readingOrder="1"/>
    </xf>
    <xf numFmtId="0" fontId="89" fillId="0" borderId="0" xfId="0" applyFont="1"/>
    <xf numFmtId="0" fontId="57" fillId="0" borderId="112" xfId="0" applyFont="1" applyBorder="1" applyAlignment="1" applyProtection="1">
      <alignment horizontal="center" vertical="top" wrapText="1"/>
      <protection locked="0"/>
    </xf>
    <xf numFmtId="0" fontId="57" fillId="0" borderId="115"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43" fillId="10" borderId="0" xfId="0" applyFont="1" applyFill="1"/>
    <xf numFmtId="0" fontId="97" fillId="10" borderId="0" xfId="0" applyFont="1" applyFill="1" applyAlignment="1">
      <alignment horizontal="left" vertical="center"/>
    </xf>
    <xf numFmtId="0" fontId="85" fillId="10" borderId="0" xfId="0" applyFont="1" applyFill="1" applyAlignment="1">
      <alignment horizontal="justify" vertical="center" wrapText="1" readingOrder="1"/>
    </xf>
    <xf numFmtId="0" fontId="57" fillId="0" borderId="109" xfId="0" applyFont="1" applyBorder="1" applyAlignment="1">
      <alignment horizontal="center" vertical="center"/>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8" fillId="10" borderId="0" xfId="0" applyFont="1" applyFill="1" applyAlignment="1">
      <alignment vertical="center"/>
    </xf>
    <xf numFmtId="0" fontId="101" fillId="0" borderId="0" xfId="1" applyFont="1"/>
    <xf numFmtId="0" fontId="101" fillId="0" borderId="0" xfId="0" applyFont="1"/>
    <xf numFmtId="0" fontId="101" fillId="10" borderId="75" xfId="0" applyFont="1" applyFill="1" applyBorder="1" applyAlignment="1">
      <alignment horizontal="justify" vertical="center" wrapText="1"/>
    </xf>
    <xf numFmtId="0" fontId="101" fillId="0" borderId="0" xfId="0" applyFont="1" applyAlignment="1">
      <alignment vertical="center" wrapText="1"/>
    </xf>
    <xf numFmtId="0" fontId="101" fillId="10" borderId="80" xfId="0" applyFont="1" applyFill="1" applyBorder="1" applyAlignment="1">
      <alignment horizontal="justify" vertical="center" wrapText="1"/>
    </xf>
    <xf numFmtId="0" fontId="101" fillId="10" borderId="77"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9" xfId="0" applyFont="1" applyFill="1" applyBorder="1" applyAlignment="1">
      <alignment vertical="center" wrapText="1"/>
    </xf>
    <xf numFmtId="0" fontId="101" fillId="7" borderId="79" xfId="0" applyFont="1" applyFill="1" applyBorder="1" applyAlignment="1">
      <alignment vertical="center" wrapText="1"/>
    </xf>
    <xf numFmtId="0" fontId="101" fillId="7" borderId="0" xfId="0" applyFont="1" applyFill="1" applyAlignment="1">
      <alignment vertical="center" wrapText="1"/>
    </xf>
    <xf numFmtId="0" fontId="101" fillId="7" borderId="78"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9" fillId="10" borderId="0" xfId="0" applyFont="1" applyFill="1" applyAlignment="1" applyProtection="1">
      <alignment vertical="center"/>
      <protection locked="0"/>
    </xf>
    <xf numFmtId="0" fontId="57" fillId="0" borderId="109" xfId="0" applyFont="1" applyBorder="1" applyAlignment="1" applyProtection="1">
      <alignment horizontal="center" vertical="top"/>
      <protection locked="0"/>
    </xf>
    <xf numFmtId="0" fontId="57" fillId="10" borderId="128" xfId="0" applyFont="1" applyFill="1" applyBorder="1" applyAlignment="1">
      <alignment vertical="center"/>
    </xf>
    <xf numFmtId="0" fontId="57" fillId="10" borderId="128" xfId="0" applyFont="1" applyFill="1" applyBorder="1"/>
    <xf numFmtId="0" fontId="57"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2" fillId="0" borderId="17" xfId="0" applyFont="1" applyBorder="1" applyAlignment="1">
      <alignment horizontal="center" vertical="center"/>
    </xf>
    <xf numFmtId="0" fontId="42"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39" fillId="0" borderId="65" xfId="0" applyFont="1" applyBorder="1" applyAlignment="1" applyProtection="1">
      <alignment vertical="center" wrapText="1"/>
      <protection locked="0"/>
    </xf>
    <xf numFmtId="0" fontId="8" fillId="0" borderId="64" xfId="0" applyFont="1" applyBorder="1" applyAlignment="1" applyProtection="1">
      <alignment vertical="center"/>
      <protection locked="0"/>
    </xf>
    <xf numFmtId="0" fontId="8" fillId="0" borderId="65" xfId="0" applyFont="1" applyBorder="1" applyAlignment="1" applyProtection="1">
      <alignment vertical="center"/>
      <protection locked="0"/>
    </xf>
    <xf numFmtId="0" fontId="8" fillId="0" borderId="66" xfId="0" applyFont="1" applyBorder="1" applyAlignment="1" applyProtection="1">
      <alignment vertical="center"/>
      <protection locked="0"/>
    </xf>
    <xf numFmtId="0" fontId="30" fillId="0" borderId="68" xfId="0" applyFont="1" applyBorder="1" applyAlignment="1" applyProtection="1">
      <alignment vertical="center"/>
      <protection locked="0"/>
    </xf>
    <xf numFmtId="0" fontId="0" fillId="0" borderId="19" xfId="0" applyBorder="1"/>
    <xf numFmtId="0" fontId="62" fillId="0" borderId="112" xfId="0" applyFont="1" applyBorder="1" applyAlignment="1">
      <alignment horizontal="center" vertical="top" wrapText="1"/>
    </xf>
    <xf numFmtId="0" fontId="62" fillId="10" borderId="112" xfId="0" applyFont="1" applyFill="1" applyBorder="1" applyAlignment="1">
      <alignment horizontal="center" vertical="top" wrapText="1"/>
    </xf>
    <xf numFmtId="0" fontId="12" fillId="10" borderId="11" xfId="0" applyFont="1" applyFill="1" applyBorder="1" applyAlignment="1" applyProtection="1">
      <alignment horizontal="center" vertical="center" wrapText="1"/>
      <protection hidden="1"/>
    </xf>
    <xf numFmtId="0" fontId="12" fillId="0" borderId="37" xfId="0" applyFont="1" applyBorder="1" applyAlignment="1" applyProtection="1">
      <alignment horizontal="justify" vertical="center" wrapText="1"/>
      <protection locked="0"/>
    </xf>
    <xf numFmtId="0" fontId="57" fillId="10" borderId="113" xfId="0" applyFont="1" applyFill="1" applyBorder="1" applyAlignment="1" applyProtection="1">
      <alignment horizontal="center" vertical="top" wrapText="1"/>
      <protection locked="0"/>
    </xf>
    <xf numFmtId="9" fontId="62" fillId="0" borderId="112" xfId="0" applyNumberFormat="1" applyFont="1" applyBorder="1" applyAlignment="1" applyProtection="1">
      <alignment horizontal="center" vertical="center" wrapText="1"/>
      <protection locked="0"/>
    </xf>
    <xf numFmtId="0" fontId="57" fillId="0" borderId="113" xfId="0" applyFont="1" applyBorder="1" applyAlignment="1" applyProtection="1">
      <alignment horizontal="center" vertical="center" wrapText="1"/>
      <protection locked="0"/>
    </xf>
    <xf numFmtId="0" fontId="62" fillId="0" borderId="112" xfId="0" applyFont="1" applyBorder="1" applyAlignment="1" applyProtection="1">
      <alignment horizontal="center" vertical="center" wrapText="1"/>
      <protection locked="0"/>
    </xf>
    <xf numFmtId="0" fontId="62" fillId="0" borderId="112" xfId="0" applyFont="1" applyBorder="1" applyAlignment="1" applyProtection="1">
      <alignment horizontal="center" vertical="top" wrapText="1"/>
      <protection locked="0"/>
    </xf>
    <xf numFmtId="0" fontId="78" fillId="0" borderId="11" xfId="0" applyFont="1"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40" fillId="10" borderId="11" xfId="0" applyFont="1" applyFill="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2" fillId="0" borderId="11" xfId="0" applyFont="1" applyBorder="1" applyAlignment="1" applyProtection="1">
      <alignment horizontal="center" vertical="center" textRotation="90" wrapText="1"/>
      <protection hidden="1"/>
    </xf>
    <xf numFmtId="0" fontId="39" fillId="0" borderId="65" xfId="0" applyFont="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29" fillId="2" borderId="21" xfId="0" applyFont="1" applyFill="1" applyBorder="1" applyAlignment="1" applyProtection="1">
      <alignment horizontal="center" vertical="center" wrapText="1"/>
      <protection locked="0"/>
    </xf>
    <xf numFmtId="0" fontId="12" fillId="0" borderId="11" xfId="0" quotePrefix="1" applyFont="1" applyBorder="1" applyAlignment="1" applyProtection="1">
      <alignment horizontal="center" vertical="center" wrapText="1"/>
      <protection hidden="1"/>
    </xf>
    <xf numFmtId="0" fontId="0" fillId="30" borderId="64" xfId="0" applyFill="1" applyBorder="1" applyProtection="1">
      <protection locked="0"/>
    </xf>
    <xf numFmtId="0" fontId="18" fillId="30" borderId="65" xfId="0" applyFont="1" applyFill="1" applyBorder="1" applyProtection="1">
      <protection locked="0"/>
    </xf>
    <xf numFmtId="0" fontId="27" fillId="30" borderId="65" xfId="0" applyFont="1" applyFill="1" applyBorder="1" applyAlignment="1" applyProtection="1">
      <alignment vertical="center"/>
      <protection locked="0"/>
    </xf>
    <xf numFmtId="0" fontId="0" fillId="30" borderId="66" xfId="0" applyFill="1" applyBorder="1"/>
    <xf numFmtId="165" fontId="18" fillId="0" borderId="5" xfId="0" applyNumberFormat="1" applyFont="1" applyBorder="1" applyAlignment="1" applyProtection="1">
      <alignment horizontal="center" vertical="center" wrapText="1"/>
      <protection hidden="1"/>
    </xf>
    <xf numFmtId="0" fontId="18" fillId="0" borderId="5" xfId="0" applyFont="1" applyBorder="1" applyAlignment="1" applyProtection="1">
      <alignment horizontal="left" vertical="center" wrapText="1"/>
      <protection locked="0"/>
    </xf>
    <xf numFmtId="0" fontId="0" fillId="30" borderId="68" xfId="0" applyFill="1" applyBorder="1" applyProtection="1">
      <protection locked="0"/>
    </xf>
    <xf numFmtId="0" fontId="0" fillId="30" borderId="69" xfId="0" applyFill="1" applyBorder="1" applyProtection="1">
      <protection locked="0"/>
    </xf>
    <xf numFmtId="0" fontId="104" fillId="30" borderId="69" xfId="0" applyFont="1" applyFill="1" applyBorder="1" applyAlignment="1" applyProtection="1">
      <alignment vertical="center"/>
      <protection locked="0"/>
    </xf>
    <xf numFmtId="0" fontId="0" fillId="30" borderId="19" xfId="0" applyFill="1" applyBorder="1" applyProtection="1">
      <protection locked="0"/>
    </xf>
    <xf numFmtId="0" fontId="14" fillId="30" borderId="64" xfId="0" applyFont="1" applyFill="1" applyBorder="1" applyAlignment="1" applyProtection="1">
      <alignment horizontal="center" vertical="center" wrapText="1"/>
      <protection locked="0"/>
    </xf>
    <xf numFmtId="0" fontId="30" fillId="30" borderId="66" xfId="0" applyFont="1" applyFill="1" applyBorder="1" applyAlignment="1" applyProtection="1">
      <alignment vertical="center" wrapText="1"/>
      <protection locked="0"/>
    </xf>
    <xf numFmtId="0" fontId="30" fillId="30" borderId="65" xfId="0" applyFont="1" applyFill="1" applyBorder="1" applyAlignment="1" applyProtection="1">
      <alignment vertical="center" wrapText="1"/>
      <protection locked="0"/>
    </xf>
    <xf numFmtId="0" fontId="2" fillId="30" borderId="65" xfId="0" applyFont="1" applyFill="1" applyBorder="1" applyAlignment="1" applyProtection="1">
      <alignment vertical="top" wrapText="1"/>
      <protection locked="0"/>
    </xf>
    <xf numFmtId="0" fontId="105" fillId="0" borderId="11" xfId="0" applyFont="1" applyBorder="1" applyAlignment="1" applyProtection="1">
      <alignment horizontal="center" vertical="center" wrapText="1"/>
      <protection locked="0"/>
    </xf>
    <xf numFmtId="0" fontId="106" fillId="0" borderId="48" xfId="0" applyFont="1" applyBorder="1" applyAlignment="1" applyProtection="1">
      <alignment horizontal="justify" vertical="center" wrapText="1"/>
      <protection locked="0"/>
    </xf>
    <xf numFmtId="0" fontId="106" fillId="0" borderId="19" xfId="0" applyFont="1" applyBorder="1" applyAlignment="1" applyProtection="1">
      <alignment horizontal="justify" vertical="center" wrapText="1"/>
      <protection locked="0"/>
    </xf>
    <xf numFmtId="0" fontId="106" fillId="0" borderId="19" xfId="0" applyFont="1" applyBorder="1" applyAlignment="1" applyProtection="1">
      <alignment horizontal="center" vertical="center" wrapText="1"/>
      <protection locked="0"/>
    </xf>
    <xf numFmtId="0" fontId="107" fillId="0" borderId="11" xfId="0" applyFont="1" applyBorder="1" applyAlignment="1" applyProtection="1">
      <alignment horizontal="left" vertical="center" wrapText="1"/>
      <protection locked="0"/>
    </xf>
    <xf numFmtId="0" fontId="106" fillId="0" borderId="11" xfId="0" applyFont="1" applyBorder="1" applyAlignment="1" applyProtection="1">
      <alignment horizontal="left" vertical="center" wrapText="1"/>
      <protection locked="0"/>
    </xf>
    <xf numFmtId="0" fontId="60" fillId="0" borderId="113" xfId="0" applyFont="1" applyBorder="1" applyAlignment="1">
      <alignment horizontal="center" vertical="center"/>
    </xf>
    <xf numFmtId="0" fontId="60" fillId="0" borderId="0" xfId="0" applyFont="1"/>
    <xf numFmtId="0" fontId="60" fillId="0" borderId="0" xfId="0" applyFont="1" applyAlignment="1">
      <alignment horizontal="center" vertical="center"/>
    </xf>
    <xf numFmtId="0" fontId="102" fillId="10" borderId="0" xfId="0" applyFont="1" applyFill="1" applyAlignment="1">
      <alignment horizontal="center" vertical="center"/>
    </xf>
    <xf numFmtId="0" fontId="102" fillId="0" borderId="113" xfId="0" applyFont="1" applyBorder="1" applyAlignment="1">
      <alignment horizontal="center" vertical="center"/>
    </xf>
    <xf numFmtId="0" fontId="102" fillId="0" borderId="0" xfId="0" applyFont="1"/>
    <xf numFmtId="0" fontId="102" fillId="0" borderId="0" xfId="0" applyFont="1" applyAlignment="1">
      <alignment horizontal="center" vertical="center"/>
    </xf>
    <xf numFmtId="0" fontId="102" fillId="10" borderId="0" xfId="0" applyFont="1" applyFill="1"/>
    <xf numFmtId="0" fontId="102" fillId="0" borderId="113" xfId="0" applyFont="1" applyBorder="1" applyAlignment="1">
      <alignment horizontal="center" vertical="top"/>
    </xf>
    <xf numFmtId="0" fontId="108" fillId="0" borderId="113" xfId="0" applyFont="1" applyBorder="1" applyAlignment="1" applyProtection="1">
      <alignment horizontal="justify" vertical="top" wrapText="1"/>
      <protection locked="0"/>
    </xf>
    <xf numFmtId="0" fontId="109" fillId="0" borderId="113" xfId="0" quotePrefix="1" applyFont="1" applyBorder="1" applyAlignment="1" applyProtection="1">
      <alignment horizontal="center" vertical="top" wrapText="1"/>
      <protection locked="0"/>
    </xf>
    <xf numFmtId="14" fontId="109" fillId="0" borderId="113" xfId="0" applyNumberFormat="1" applyFont="1" applyBorder="1" applyAlignment="1" applyProtection="1">
      <alignment horizontal="center" vertical="top" wrapText="1"/>
      <protection locked="0"/>
    </xf>
    <xf numFmtId="0" fontId="60" fillId="10" borderId="0" xfId="0" applyFont="1" applyFill="1"/>
    <xf numFmtId="0" fontId="60" fillId="0" borderId="113" xfId="0" applyFont="1" applyBorder="1" applyAlignment="1">
      <alignment horizontal="center" vertical="top"/>
    </xf>
    <xf numFmtId="0" fontId="11" fillId="19" borderId="113" xfId="0" applyFont="1" applyFill="1" applyBorder="1" applyAlignment="1">
      <alignment horizontal="center" vertical="center" textRotation="90"/>
    </xf>
    <xf numFmtId="0" fontId="11" fillId="0" borderId="113" xfId="0" applyFont="1" applyBorder="1" applyAlignment="1">
      <alignment horizontal="center" vertical="top"/>
    </xf>
    <xf numFmtId="0" fontId="101" fillId="0" borderId="113" xfId="0" applyFont="1" applyBorder="1" applyAlignment="1" applyProtection="1">
      <alignment horizontal="center" vertical="top"/>
      <protection hidden="1"/>
    </xf>
    <xf numFmtId="0" fontId="101" fillId="0" borderId="113" xfId="0" applyFont="1" applyBorder="1" applyAlignment="1" applyProtection="1">
      <alignment horizontal="center" vertical="top" textRotation="90"/>
      <protection locked="0"/>
    </xf>
    <xf numFmtId="9" fontId="101" fillId="0" borderId="113" xfId="0" applyNumberFormat="1" applyFont="1" applyBorder="1" applyAlignment="1" applyProtection="1">
      <alignment horizontal="center" vertical="top"/>
      <protection hidden="1"/>
    </xf>
    <xf numFmtId="164" fontId="101"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1"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1" fillId="0" borderId="112" xfId="0" applyFont="1" applyBorder="1" applyAlignment="1" applyProtection="1">
      <alignment horizontal="center" vertical="top" textRotation="90"/>
      <protection locked="0"/>
    </xf>
    <xf numFmtId="0" fontId="101" fillId="0" borderId="113" xfId="0" applyFont="1" applyBorder="1" applyAlignment="1" applyProtection="1">
      <alignment horizontal="center" vertical="top" wrapText="1"/>
      <protection locked="0"/>
    </xf>
    <xf numFmtId="14" fontId="101" fillId="0" borderId="113" xfId="0" applyNumberFormat="1" applyFont="1" applyBorder="1" applyAlignment="1" applyProtection="1">
      <alignment horizontal="center" vertical="top" wrapText="1"/>
      <protection locked="0"/>
    </xf>
    <xf numFmtId="0" fontId="101" fillId="10" borderId="113" xfId="0" applyFont="1" applyFill="1" applyBorder="1" applyAlignment="1" applyProtection="1">
      <alignment horizontal="center" vertical="top" wrapText="1"/>
      <protection locked="0"/>
    </xf>
    <xf numFmtId="0" fontId="101" fillId="0" borderId="113" xfId="0" applyFont="1" applyBorder="1" applyAlignment="1" applyProtection="1">
      <alignment horizontal="center" vertical="top"/>
      <protection locked="0"/>
    </xf>
    <xf numFmtId="14" fontId="101" fillId="0" borderId="113" xfId="0" applyNumberFormat="1" applyFont="1" applyBorder="1" applyAlignment="1" applyProtection="1">
      <alignment horizontal="center" vertical="top"/>
      <protection locked="0"/>
    </xf>
    <xf numFmtId="0" fontId="12" fillId="0" borderId="113" xfId="0" applyFont="1" applyBorder="1" applyAlignment="1" applyProtection="1">
      <alignment horizontal="justify" vertical="top" wrapText="1"/>
      <protection locked="0"/>
    </xf>
    <xf numFmtId="0" fontId="44" fillId="0" borderId="113" xfId="0" applyFont="1" applyBorder="1" applyAlignment="1" applyProtection="1">
      <alignment horizontal="justify" vertical="top" wrapText="1"/>
      <protection locked="0"/>
    </xf>
    <xf numFmtId="0" fontId="44" fillId="0" borderId="113" xfId="0" applyFont="1" applyBorder="1" applyAlignment="1" applyProtection="1">
      <alignment horizontal="justify" vertical="top"/>
      <protection locked="0"/>
    </xf>
    <xf numFmtId="0" fontId="109" fillId="10" borderId="0" xfId="0" applyFont="1" applyFill="1" applyAlignment="1">
      <alignment horizontal="left" vertical="center"/>
    </xf>
    <xf numFmtId="0" fontId="111" fillId="0" borderId="0" xfId="0" applyFont="1" applyAlignment="1">
      <alignment horizontal="left" vertical="center"/>
    </xf>
    <xf numFmtId="0" fontId="109" fillId="0" borderId="0" xfId="0" applyFont="1" applyAlignment="1">
      <alignment horizontal="center" vertical="center"/>
    </xf>
    <xf numFmtId="0" fontId="50" fillId="0" borderId="112" xfId="0" applyFont="1" applyBorder="1" applyAlignment="1" applyProtection="1">
      <alignment horizontal="center" vertical="top" wrapText="1"/>
      <protection locked="0"/>
    </xf>
    <xf numFmtId="0" fontId="50" fillId="0" borderId="115" xfId="0" applyFont="1" applyBorder="1" applyAlignment="1" applyProtection="1">
      <alignment horizontal="center" vertical="top" wrapText="1"/>
      <protection locked="0"/>
    </xf>
    <xf numFmtId="0" fontId="62" fillId="0" borderId="112" xfId="0" applyFont="1" applyBorder="1" applyAlignment="1" applyProtection="1">
      <alignment horizontal="left" vertical="top" wrapText="1"/>
      <protection locked="0"/>
    </xf>
    <xf numFmtId="16" fontId="57" fillId="0" borderId="113" xfId="0" applyNumberFormat="1" applyFont="1" applyBorder="1" applyAlignment="1" applyProtection="1">
      <alignment horizontal="center" vertical="top" wrapText="1"/>
      <protection locked="0"/>
    </xf>
    <xf numFmtId="0" fontId="57" fillId="0" borderId="113" xfId="0" applyFont="1" applyBorder="1" applyAlignment="1">
      <alignment horizontal="center" vertical="top"/>
    </xf>
    <xf numFmtId="0" fontId="112" fillId="0" borderId="136" xfId="0" applyFont="1" applyBorder="1" applyAlignment="1" applyProtection="1">
      <alignment horizontal="center" vertical="top" wrapText="1"/>
      <protection locked="0"/>
    </xf>
    <xf numFmtId="0" fontId="112" fillId="0" borderId="137" xfId="0" applyFont="1" applyBorder="1" applyAlignment="1" applyProtection="1">
      <alignment horizontal="center" vertical="top" wrapText="1"/>
      <protection locked="0"/>
    </xf>
    <xf numFmtId="0" fontId="112" fillId="0" borderId="138" xfId="0" applyFont="1" applyBorder="1" applyAlignment="1" applyProtection="1">
      <alignment horizontal="center" vertical="top" wrapText="1"/>
      <protection locked="0"/>
    </xf>
    <xf numFmtId="0" fontId="62" fillId="0" borderId="113" xfId="0" applyFont="1" applyBorder="1" applyAlignment="1" applyProtection="1">
      <alignment horizontal="justify" vertical="top"/>
      <protection locked="0"/>
    </xf>
    <xf numFmtId="0" fontId="62" fillId="0" borderId="112" xfId="0" applyFont="1" applyBorder="1" applyAlignment="1">
      <alignment horizontal="justify" vertical="top" wrapText="1"/>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2" fillId="23" borderId="86" xfId="4" applyFont="1" applyFill="1" applyBorder="1" applyAlignment="1">
      <alignment horizontal="center" vertical="center" wrapText="1"/>
    </xf>
    <xf numFmtId="0" fontId="52" fillId="23" borderId="87" xfId="4" applyFont="1" applyFill="1" applyBorder="1" applyAlignment="1">
      <alignment horizontal="center" vertical="center" wrapText="1"/>
    </xf>
    <xf numFmtId="0" fontId="52" fillId="23" borderId="88" xfId="3" applyFont="1" applyFill="1" applyBorder="1" applyAlignment="1">
      <alignment horizontal="center" vertical="center"/>
    </xf>
    <xf numFmtId="0" fontId="52" fillId="23" borderId="89" xfId="3" applyFont="1" applyFill="1" applyBorder="1" applyAlignment="1">
      <alignment horizontal="center" vertical="center"/>
    </xf>
    <xf numFmtId="0" fontId="45" fillId="23" borderId="82" xfId="3" applyFont="1" applyFill="1" applyBorder="1" applyAlignment="1">
      <alignment horizontal="center" vertical="center" wrapText="1"/>
    </xf>
    <xf numFmtId="0" fontId="45" fillId="23" borderId="83" xfId="3" applyFont="1" applyFill="1" applyBorder="1" applyAlignment="1">
      <alignment horizontal="center" vertical="center" wrapText="1"/>
    </xf>
    <xf numFmtId="0" fontId="45" fillId="23" borderId="84" xfId="3" applyFont="1" applyFill="1" applyBorder="1" applyAlignment="1">
      <alignment horizontal="center" vertical="center" wrapText="1"/>
    </xf>
    <xf numFmtId="0" fontId="46" fillId="0" borderId="12" xfId="3" quotePrefix="1" applyFont="1" applyBorder="1" applyAlignment="1">
      <alignment horizontal="left" vertical="center" wrapText="1"/>
    </xf>
    <xf numFmtId="0" fontId="46" fillId="0" borderId="0" xfId="3" quotePrefix="1" applyFont="1" applyAlignment="1">
      <alignment horizontal="left" vertical="center" wrapText="1"/>
    </xf>
    <xf numFmtId="0" fontId="46" fillId="0" borderId="3" xfId="3" quotePrefix="1" applyFont="1" applyBorder="1" applyAlignment="1">
      <alignment horizontal="left" vertical="center" wrapText="1"/>
    </xf>
    <xf numFmtId="0" fontId="46" fillId="0" borderId="72" xfId="3" quotePrefix="1" applyFont="1" applyBorder="1" applyAlignment="1">
      <alignment horizontal="left" vertical="center" wrapText="1"/>
    </xf>
    <xf numFmtId="0" fontId="46" fillId="0" borderId="22" xfId="3" quotePrefix="1" applyFont="1" applyBorder="1" applyAlignment="1">
      <alignment horizontal="left" vertical="center" wrapText="1"/>
    </xf>
    <xf numFmtId="0" fontId="46" fillId="0" borderId="37" xfId="3" quotePrefix="1" applyFont="1" applyBorder="1" applyAlignment="1">
      <alignment horizontal="left" vertical="center" wrapText="1"/>
    </xf>
    <xf numFmtId="0" fontId="48" fillId="10" borderId="85" xfId="3" quotePrefix="1" applyFont="1" applyFill="1" applyBorder="1" applyAlignment="1">
      <alignment horizontal="left" vertical="top" wrapText="1"/>
    </xf>
    <xf numFmtId="0" fontId="49" fillId="10" borderId="4" xfId="3" quotePrefix="1" applyFont="1" applyFill="1" applyBorder="1" applyAlignment="1">
      <alignment horizontal="left" vertical="top" wrapText="1"/>
    </xf>
    <xf numFmtId="0" fontId="49" fillId="10" borderId="70" xfId="3" quotePrefix="1" applyFont="1" applyFill="1" applyBorder="1" applyAlignment="1">
      <alignment horizontal="left" vertical="top" wrapText="1"/>
    </xf>
    <xf numFmtId="0" fontId="50" fillId="10" borderId="72" xfId="3" quotePrefix="1" applyFont="1" applyFill="1" applyBorder="1" applyAlignment="1">
      <alignment horizontal="justify" vertical="center"/>
    </xf>
    <xf numFmtId="0" fontId="50" fillId="10" borderId="22" xfId="3" quotePrefix="1" applyFont="1" applyFill="1" applyBorder="1" applyAlignment="1">
      <alignment horizontal="justify" vertical="center"/>
    </xf>
    <xf numFmtId="0" fontId="50" fillId="10" borderId="37" xfId="3" quotePrefix="1" applyFont="1" applyFill="1" applyBorder="1" applyAlignment="1">
      <alignment horizontal="justify" vertical="center"/>
    </xf>
    <xf numFmtId="0" fontId="46" fillId="0" borderId="12" xfId="3" quotePrefix="1" applyFont="1" applyBorder="1" applyAlignment="1">
      <alignment horizontal="left" vertical="top" wrapText="1"/>
    </xf>
    <xf numFmtId="0" fontId="46" fillId="0" borderId="0" xfId="3" quotePrefix="1" applyFont="1" applyAlignment="1">
      <alignment horizontal="left" vertical="top" wrapText="1"/>
    </xf>
    <xf numFmtId="0" fontId="46" fillId="0" borderId="3" xfId="3" quotePrefix="1" applyFont="1" applyBorder="1" applyAlignment="1">
      <alignment horizontal="left" vertical="top" wrapText="1"/>
    </xf>
    <xf numFmtId="0" fontId="52" fillId="10" borderId="90" xfId="4" applyFont="1" applyFill="1" applyBorder="1" applyAlignment="1">
      <alignment horizontal="left" vertical="top" wrapText="1" readingOrder="1"/>
    </xf>
    <xf numFmtId="0" fontId="52" fillId="10" borderId="91" xfId="4" applyFont="1" applyFill="1" applyBorder="1" applyAlignment="1">
      <alignment horizontal="left" vertical="top" wrapText="1" readingOrder="1"/>
    </xf>
    <xf numFmtId="0" fontId="46" fillId="10" borderId="92" xfId="3" applyFont="1" applyFill="1" applyBorder="1" applyAlignment="1">
      <alignment horizontal="justify" vertical="center" wrapText="1"/>
    </xf>
    <xf numFmtId="0" fontId="46" fillId="10" borderId="93" xfId="3" applyFont="1" applyFill="1" applyBorder="1" applyAlignment="1">
      <alignment horizontal="justify" vertical="center" wrapText="1"/>
    </xf>
    <xf numFmtId="0" fontId="52" fillId="10" borderId="94" xfId="0" applyFont="1" applyFill="1" applyBorder="1" applyAlignment="1">
      <alignment horizontal="left" vertical="center" wrapText="1"/>
    </xf>
    <xf numFmtId="0" fontId="52" fillId="10" borderId="1" xfId="0" applyFont="1" applyFill="1" applyBorder="1" applyAlignment="1">
      <alignment horizontal="left" vertical="center" wrapText="1"/>
    </xf>
    <xf numFmtId="0" fontId="46" fillId="10" borderId="95" xfId="3" applyFont="1" applyFill="1" applyBorder="1" applyAlignment="1">
      <alignment horizontal="justify" vertical="center" wrapText="1"/>
    </xf>
    <xf numFmtId="0" fontId="46" fillId="10" borderId="96" xfId="3" applyFont="1" applyFill="1" applyBorder="1" applyAlignment="1">
      <alignment horizontal="justify" vertical="center" wrapText="1"/>
    </xf>
    <xf numFmtId="0" fontId="52" fillId="10" borderId="97" xfId="0" applyFont="1" applyFill="1" applyBorder="1" applyAlignment="1">
      <alignment horizontal="left" vertical="center" wrapText="1"/>
    </xf>
    <xf numFmtId="0" fontId="52" fillId="10" borderId="98" xfId="0" applyFont="1" applyFill="1" applyBorder="1" applyAlignment="1">
      <alignment horizontal="left" vertical="center" wrapText="1"/>
    </xf>
    <xf numFmtId="0" fontId="46" fillId="10" borderId="12" xfId="3" applyFont="1" applyFill="1" applyBorder="1" applyAlignment="1">
      <alignment horizontal="left" vertical="top" wrapText="1"/>
    </xf>
    <xf numFmtId="0" fontId="46" fillId="10" borderId="0" xfId="3" applyFont="1" applyFill="1" applyAlignment="1">
      <alignment horizontal="left" vertical="top" wrapText="1"/>
    </xf>
    <xf numFmtId="0" fontId="46" fillId="10" borderId="3" xfId="3" applyFont="1" applyFill="1" applyBorder="1" applyAlignment="1">
      <alignment horizontal="left" vertical="top" wrapText="1"/>
    </xf>
    <xf numFmtId="0" fontId="54" fillId="10" borderId="99" xfId="0" applyFont="1" applyFill="1" applyBorder="1" applyAlignment="1">
      <alignment horizontal="left" vertical="center" wrapText="1"/>
    </xf>
    <xf numFmtId="0" fontId="54" fillId="10" borderId="100" xfId="0" applyFont="1" applyFill="1" applyBorder="1" applyAlignment="1">
      <alignment horizontal="left" vertical="center" wrapText="1"/>
    </xf>
    <xf numFmtId="0" fontId="55" fillId="10" borderId="101" xfId="0" applyFont="1" applyFill="1" applyBorder="1" applyAlignment="1">
      <alignment horizontal="justify" vertical="center" wrapText="1"/>
    </xf>
    <xf numFmtId="0" fontId="55" fillId="10" borderId="102" xfId="0" applyFont="1" applyFill="1" applyBorder="1" applyAlignment="1">
      <alignment horizontal="justify" vertical="center" wrapText="1"/>
    </xf>
    <xf numFmtId="0" fontId="60" fillId="19" borderId="113" xfId="0" applyFont="1" applyFill="1" applyBorder="1" applyAlignment="1">
      <alignment horizontal="center" vertical="center" wrapText="1"/>
    </xf>
    <xf numFmtId="0" fontId="60" fillId="19" borderId="106" xfId="0" applyFont="1" applyFill="1" applyBorder="1" applyAlignment="1">
      <alignment horizontal="center" vertical="center"/>
    </xf>
    <xf numFmtId="0" fontId="60" fillId="19" borderId="107" xfId="0" applyFont="1" applyFill="1" applyBorder="1" applyAlignment="1">
      <alignment horizontal="center" vertical="center"/>
    </xf>
    <xf numFmtId="0" fontId="99" fillId="19" borderId="109" xfId="0" applyFont="1" applyFill="1" applyBorder="1" applyAlignment="1">
      <alignment horizontal="left" vertical="center"/>
    </xf>
    <xf numFmtId="0" fontId="99" fillId="19" borderId="111" xfId="0" applyFont="1" applyFill="1" applyBorder="1" applyAlignment="1">
      <alignment horizontal="left" vertical="center"/>
    </xf>
    <xf numFmtId="0" fontId="60" fillId="19" borderId="109" xfId="0" applyFont="1" applyFill="1" applyBorder="1" applyAlignment="1">
      <alignment horizontal="center" vertical="center"/>
    </xf>
    <xf numFmtId="0" fontId="60" fillId="19" borderId="111" xfId="0" applyFont="1" applyFill="1" applyBorder="1" applyAlignment="1">
      <alignment horizontal="center" vertical="center"/>
    </xf>
    <xf numFmtId="0" fontId="60" fillId="19" borderId="108" xfId="0" applyFont="1" applyFill="1" applyBorder="1" applyAlignment="1">
      <alignment horizontal="center" vertical="center"/>
    </xf>
    <xf numFmtId="0" fontId="100" fillId="19" borderId="106" xfId="0" applyFont="1" applyFill="1" applyBorder="1" applyAlignment="1">
      <alignment horizontal="center" vertical="center"/>
    </xf>
    <xf numFmtId="0" fontId="100" fillId="19" borderId="107" xfId="0" applyFont="1" applyFill="1" applyBorder="1" applyAlignment="1">
      <alignment horizontal="center" vertical="center"/>
    </xf>
    <xf numFmtId="0" fontId="100" fillId="19" borderId="108" xfId="0" applyFont="1" applyFill="1" applyBorder="1" applyAlignment="1">
      <alignment horizontal="center" vertical="center"/>
    </xf>
    <xf numFmtId="0" fontId="11" fillId="19" borderId="112" xfId="0" applyFont="1" applyFill="1" applyBorder="1" applyAlignment="1">
      <alignment horizontal="center" vertical="center" textRotation="90" wrapText="1"/>
    </xf>
    <xf numFmtId="0" fontId="11" fillId="19" borderId="114" xfId="0" applyFont="1" applyFill="1" applyBorder="1" applyAlignment="1">
      <alignment horizontal="center" vertical="center" textRotation="90" wrapText="1"/>
    </xf>
    <xf numFmtId="0" fontId="11" fillId="19" borderId="113" xfId="0" applyFont="1" applyFill="1" applyBorder="1" applyAlignment="1">
      <alignment horizontal="center" vertical="center" wrapText="1"/>
    </xf>
    <xf numFmtId="0" fontId="11" fillId="19" borderId="113" xfId="0" applyFont="1" applyFill="1" applyBorder="1" applyAlignment="1">
      <alignment horizontal="center" vertical="center" textRotation="90" wrapText="1"/>
    </xf>
    <xf numFmtId="0" fontId="11" fillId="19" borderId="112" xfId="0" applyFont="1" applyFill="1" applyBorder="1" applyAlignment="1">
      <alignment horizontal="center" vertical="center" wrapText="1"/>
    </xf>
    <xf numFmtId="0" fontId="11" fillId="19" borderId="114" xfId="0" applyFont="1" applyFill="1" applyBorder="1" applyAlignment="1">
      <alignment horizontal="center" vertical="center" wrapText="1"/>
    </xf>
    <xf numFmtId="0" fontId="99" fillId="19" borderId="110" xfId="0" applyFont="1" applyFill="1" applyBorder="1" applyAlignment="1">
      <alignment horizontal="left" vertical="center"/>
    </xf>
    <xf numFmtId="0" fontId="59" fillId="10" borderId="129" xfId="0" applyFont="1" applyFill="1" applyBorder="1" applyAlignment="1" applyProtection="1">
      <alignment horizontal="left" vertical="center"/>
      <protection locked="0"/>
    </xf>
    <xf numFmtId="0" fontId="59" fillId="10" borderId="130" xfId="0" applyFont="1" applyFill="1" applyBorder="1" applyAlignment="1" applyProtection="1">
      <alignment horizontal="left" vertical="center"/>
      <protection locked="0"/>
    </xf>
    <xf numFmtId="0" fontId="59" fillId="10" borderId="131" xfId="0" applyFont="1" applyFill="1" applyBorder="1" applyAlignment="1" applyProtection="1">
      <alignment horizontal="left" vertical="center"/>
      <protection locked="0"/>
    </xf>
    <xf numFmtId="0" fontId="59" fillId="10" borderId="103" xfId="0" applyFont="1" applyFill="1" applyBorder="1" applyAlignment="1" applyProtection="1">
      <alignment horizontal="left" vertical="center" wrapText="1"/>
      <protection locked="0"/>
    </xf>
    <xf numFmtId="0" fontId="59" fillId="10" borderId="104" xfId="0" applyFont="1" applyFill="1" applyBorder="1" applyAlignment="1" applyProtection="1">
      <alignment horizontal="left" vertical="center" wrapText="1"/>
      <protection locked="0"/>
    </xf>
    <xf numFmtId="0" fontId="59" fillId="10" borderId="105" xfId="0" applyFont="1" applyFill="1" applyBorder="1" applyAlignment="1" applyProtection="1">
      <alignment horizontal="left" vertical="center" wrapText="1"/>
      <protection locked="0"/>
    </xf>
    <xf numFmtId="0" fontId="59" fillId="10" borderId="103" xfId="0" applyFont="1" applyFill="1" applyBorder="1" applyAlignment="1" applyProtection="1">
      <alignment horizontal="left" vertical="center"/>
      <protection locked="0"/>
    </xf>
    <xf numFmtId="0" fontId="59" fillId="10" borderId="104" xfId="0" applyFont="1" applyFill="1" applyBorder="1" applyAlignment="1" applyProtection="1">
      <alignment horizontal="left" vertical="center"/>
      <protection locked="0"/>
    </xf>
    <xf numFmtId="0" fontId="59" fillId="10" borderId="105" xfId="0" applyFont="1" applyFill="1" applyBorder="1" applyAlignment="1" applyProtection="1">
      <alignment horizontal="left" vertical="center"/>
      <protection locked="0"/>
    </xf>
    <xf numFmtId="0" fontId="11" fillId="19" borderId="116" xfId="0" applyFont="1" applyFill="1" applyBorder="1" applyAlignment="1">
      <alignment horizontal="center" vertical="center" wrapText="1"/>
    </xf>
    <xf numFmtId="0" fontId="11" fillId="19" borderId="106" xfId="0" applyFont="1" applyFill="1" applyBorder="1" applyAlignment="1">
      <alignment horizontal="center" vertical="center"/>
    </xf>
    <xf numFmtId="0" fontId="11" fillId="19" borderId="116" xfId="0" applyFont="1" applyFill="1" applyBorder="1" applyAlignment="1">
      <alignment horizontal="center" vertical="center"/>
    </xf>
    <xf numFmtId="0" fontId="61" fillId="19" borderId="112" xfId="0" applyFont="1" applyFill="1" applyBorder="1" applyAlignment="1">
      <alignment horizontal="center" vertical="center" textRotation="90"/>
    </xf>
    <xf numFmtId="0" fontId="61" fillId="19" borderId="114" xfId="0" applyFont="1" applyFill="1" applyBorder="1" applyAlignment="1">
      <alignment horizontal="center" vertical="center" textRotation="90"/>
    </xf>
    <xf numFmtId="0" fontId="111" fillId="19" borderId="113" xfId="0" applyFont="1" applyFill="1" applyBorder="1" applyAlignment="1">
      <alignment horizontal="center" vertical="center"/>
    </xf>
    <xf numFmtId="0" fontId="11" fillId="19" borderId="114" xfId="0" applyFont="1" applyFill="1" applyBorder="1" applyAlignment="1">
      <alignment horizontal="center" vertical="center"/>
    </xf>
    <xf numFmtId="0" fontId="11" fillId="19" borderId="113" xfId="0" applyFont="1" applyFill="1" applyBorder="1" applyAlignment="1">
      <alignment horizontal="center" vertical="center"/>
    </xf>
    <xf numFmtId="0" fontId="11" fillId="19" borderId="115" xfId="0" applyFont="1" applyFill="1" applyBorder="1" applyAlignment="1">
      <alignment horizontal="center" vertical="center" wrapText="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9" fontId="101" fillId="0" borderId="112" xfId="0" applyNumberFormat="1" applyFont="1" applyBorder="1" applyAlignment="1" applyProtection="1">
      <alignment horizontal="center" vertical="top" wrapText="1"/>
      <protection hidden="1"/>
    </xf>
    <xf numFmtId="9" fontId="101" fillId="0" borderId="115"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0" fontId="60" fillId="0" borderId="112" xfId="0" applyFont="1" applyBorder="1" applyAlignment="1">
      <alignment horizontal="center" vertical="top"/>
    </xf>
    <xf numFmtId="0" fontId="60" fillId="0" borderId="115" xfId="0" applyFont="1" applyBorder="1" applyAlignment="1">
      <alignment horizontal="center" vertical="top"/>
    </xf>
    <xf numFmtId="0" fontId="60" fillId="0" borderId="114" xfId="0" applyFont="1" applyBorder="1" applyAlignment="1">
      <alignment horizontal="center" vertical="top"/>
    </xf>
    <xf numFmtId="0" fontId="109" fillId="0" borderId="112" xfId="0" applyFont="1" applyBorder="1" applyAlignment="1" applyProtection="1">
      <alignment horizontal="center" vertical="top" wrapText="1"/>
      <protection locked="0"/>
    </xf>
    <xf numFmtId="0" fontId="109" fillId="0" borderId="115" xfId="0" applyFont="1" applyBorder="1" applyAlignment="1" applyProtection="1">
      <alignment horizontal="center" vertical="top" wrapText="1"/>
      <protection locked="0"/>
    </xf>
    <xf numFmtId="0" fontId="109" fillId="0" borderId="114" xfId="0" applyFont="1" applyBorder="1" applyAlignment="1" applyProtection="1">
      <alignment horizontal="center" vertical="top" wrapText="1"/>
      <protection locked="0"/>
    </xf>
    <xf numFmtId="0" fontId="108" fillId="0" borderId="112" xfId="0" applyFont="1" applyBorder="1" applyAlignment="1" applyProtection="1">
      <alignment horizontal="center" vertical="top" wrapText="1"/>
      <protection locked="0"/>
    </xf>
    <xf numFmtId="0" fontId="108" fillId="0" borderId="115"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1" fillId="0" borderId="112" xfId="0" applyFont="1" applyBorder="1" applyAlignment="1" applyProtection="1">
      <alignment horizontal="center" vertical="top" wrapText="1"/>
      <protection locked="0"/>
    </xf>
    <xf numFmtId="0" fontId="101" fillId="0" borderId="115"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1" fillId="0" borderId="112" xfId="0" applyFont="1" applyBorder="1" applyAlignment="1" applyProtection="1">
      <alignment horizontal="center" vertical="top"/>
      <protection locked="0"/>
    </xf>
    <xf numFmtId="0" fontId="101" fillId="0" borderId="115"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9" fontId="101" fillId="0" borderId="112" xfId="0" applyNumberFormat="1" applyFont="1" applyBorder="1" applyAlignment="1" applyProtection="1">
      <alignment horizontal="center" vertical="top" wrapText="1"/>
      <protection locked="0"/>
    </xf>
    <xf numFmtId="9" fontId="101" fillId="0" borderId="115" xfId="0" applyNumberFormat="1" applyFont="1" applyBorder="1" applyAlignment="1" applyProtection="1">
      <alignment horizontal="center" vertical="top" wrapText="1"/>
      <protection locked="0"/>
    </xf>
    <xf numFmtId="9" fontId="101" fillId="0" borderId="114" xfId="0" applyNumberFormat="1" applyFont="1" applyBorder="1" applyAlignment="1" applyProtection="1">
      <alignment horizontal="center" vertical="top" wrapText="1"/>
      <protection locked="0"/>
    </xf>
    <xf numFmtId="0" fontId="11" fillId="0" borderId="112" xfId="0" applyFont="1" applyBorder="1" applyAlignment="1">
      <alignment horizontal="center" vertical="top" wrapText="1"/>
    </xf>
    <xf numFmtId="0" fontId="11" fillId="0" borderId="115" xfId="0" applyFont="1" applyBorder="1" applyAlignment="1">
      <alignment horizontal="center" vertical="top" wrapText="1"/>
    </xf>
    <xf numFmtId="0" fontId="11" fillId="0" borderId="114" xfId="0" applyFont="1" applyBorder="1" applyAlignment="1">
      <alignment horizontal="center" vertical="top" wrapText="1"/>
    </xf>
    <xf numFmtId="0" fontId="61" fillId="0" borderId="112" xfId="0" applyFont="1" applyBorder="1" applyAlignment="1">
      <alignment horizontal="center" vertical="top"/>
    </xf>
    <xf numFmtId="0" fontId="61" fillId="0" borderId="115" xfId="0" applyFont="1" applyBorder="1" applyAlignment="1">
      <alignment horizontal="center" vertical="top"/>
    </xf>
    <xf numFmtId="0" fontId="61" fillId="0" borderId="114" xfId="0" applyFont="1" applyBorder="1" applyAlignment="1">
      <alignment horizontal="center" vertical="top"/>
    </xf>
    <xf numFmtId="0" fontId="110" fillId="0" borderId="112" xfId="0" applyFont="1" applyBorder="1" applyAlignment="1" applyProtection="1">
      <alignment horizontal="center" vertical="top" wrapText="1"/>
      <protection locked="0"/>
    </xf>
    <xf numFmtId="0" fontId="110" fillId="0" borderId="115" xfId="0" applyFont="1" applyBorder="1" applyAlignment="1" applyProtection="1">
      <alignment horizontal="center" vertical="top" wrapText="1"/>
      <protection locked="0"/>
    </xf>
    <xf numFmtId="0" fontId="110" fillId="0" borderId="114" xfId="0" applyFont="1" applyBorder="1" applyAlignment="1" applyProtection="1">
      <alignment horizontal="center" vertical="top" wrapText="1"/>
      <protection locked="0"/>
    </xf>
    <xf numFmtId="0" fontId="57" fillId="0" borderId="112" xfId="0" applyFont="1" applyBorder="1" applyAlignment="1" applyProtection="1">
      <alignment horizontal="center" vertical="top" wrapText="1"/>
      <protection locked="0"/>
    </xf>
    <xf numFmtId="0" fontId="57" fillId="0" borderId="115"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0" fillId="0" borderId="112" xfId="0" applyFont="1" applyBorder="1" applyAlignment="1" applyProtection="1">
      <alignment horizontal="center" vertical="top" wrapText="1"/>
      <protection locked="0"/>
    </xf>
    <xf numFmtId="0" fontId="50" fillId="0" borderId="115"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9" fontId="57" fillId="0" borderId="112" xfId="0" applyNumberFormat="1" applyFont="1" applyBorder="1" applyAlignment="1" applyProtection="1">
      <alignment horizontal="center" vertical="top" wrapText="1"/>
      <protection hidden="1"/>
    </xf>
    <xf numFmtId="9" fontId="57" fillId="0" borderId="115" xfId="0" applyNumberFormat="1" applyFont="1" applyBorder="1" applyAlignment="1" applyProtection="1">
      <alignment horizontal="center" vertical="top" wrapText="1"/>
      <protection hidden="1"/>
    </xf>
    <xf numFmtId="9" fontId="57" fillId="0" borderId="114" xfId="0" applyNumberFormat="1" applyFont="1" applyBorder="1" applyAlignment="1" applyProtection="1">
      <alignment horizontal="center" vertical="top" wrapText="1"/>
      <protection hidden="1"/>
    </xf>
    <xf numFmtId="9" fontId="57" fillId="0" borderId="112" xfId="0" applyNumberFormat="1" applyFont="1" applyBorder="1" applyAlignment="1" applyProtection="1">
      <alignment horizontal="center" vertical="top" wrapText="1"/>
      <protection locked="0"/>
    </xf>
    <xf numFmtId="9" fontId="57" fillId="0" borderId="115" xfId="0" applyNumberFormat="1" applyFont="1" applyBorder="1" applyAlignment="1" applyProtection="1">
      <alignment horizontal="center" vertical="top" wrapText="1"/>
      <protection locked="0"/>
    </xf>
    <xf numFmtId="9" fontId="57" fillId="0" borderId="114" xfId="0" applyNumberFormat="1" applyFont="1" applyBorder="1" applyAlignment="1" applyProtection="1">
      <alignment horizontal="center" vertical="top" wrapText="1"/>
      <protection locked="0"/>
    </xf>
    <xf numFmtId="0" fontId="60" fillId="0" borderId="112" xfId="0" applyFont="1" applyBorder="1" applyAlignment="1" applyProtection="1">
      <alignment horizontal="center" vertical="top" wrapText="1"/>
      <protection hidden="1"/>
    </xf>
    <xf numFmtId="0" fontId="60" fillId="0" borderId="115" xfId="0" applyFont="1" applyBorder="1" applyAlignment="1" applyProtection="1">
      <alignment horizontal="center" vertical="top" wrapText="1"/>
      <protection hidden="1"/>
    </xf>
    <xf numFmtId="0" fontId="60" fillId="0" borderId="114" xfId="0" applyFont="1" applyBorder="1" applyAlignment="1" applyProtection="1">
      <alignment horizontal="center" vertical="top" wrapText="1"/>
      <protection hidden="1"/>
    </xf>
    <xf numFmtId="0" fontId="60" fillId="0" borderId="112" xfId="0" applyFont="1" applyBorder="1" applyAlignment="1" applyProtection="1">
      <alignment horizontal="center" vertical="top"/>
      <protection hidden="1"/>
    </xf>
    <xf numFmtId="0" fontId="60" fillId="0" borderId="115" xfId="0" applyFont="1" applyBorder="1" applyAlignment="1" applyProtection="1">
      <alignment horizontal="center" vertical="top"/>
      <protection hidden="1"/>
    </xf>
    <xf numFmtId="0" fontId="60" fillId="0" borderId="114" xfId="0" applyFont="1" applyBorder="1" applyAlignment="1" applyProtection="1">
      <alignment horizontal="center" vertical="top"/>
      <protection hidden="1"/>
    </xf>
    <xf numFmtId="0" fontId="57" fillId="0" borderId="112" xfId="0" applyFont="1" applyBorder="1" applyAlignment="1" applyProtection="1">
      <alignment horizontal="center" vertical="top"/>
      <protection locked="0"/>
    </xf>
    <xf numFmtId="0" fontId="57" fillId="0" borderId="115" xfId="0" applyFont="1" applyBorder="1" applyAlignment="1" applyProtection="1">
      <alignment horizontal="center" vertical="top"/>
      <protection locked="0"/>
    </xf>
    <xf numFmtId="0" fontId="57" fillId="0" borderId="114" xfId="0" applyFont="1" applyBorder="1" applyAlignment="1" applyProtection="1">
      <alignment horizontal="center" vertical="top"/>
      <protection locked="0"/>
    </xf>
    <xf numFmtId="0" fontId="56" fillId="0" borderId="116" xfId="0" applyFont="1" applyBorder="1" applyAlignment="1">
      <alignment horizontal="center" vertical="center"/>
    </xf>
    <xf numFmtId="0" fontId="56" fillId="0" borderId="0" xfId="0" applyFont="1" applyAlignment="1">
      <alignment horizontal="center" vertical="center"/>
    </xf>
    <xf numFmtId="0" fontId="57" fillId="0" borderId="109" xfId="0" applyFont="1" applyBorder="1" applyAlignment="1">
      <alignment horizontal="left" vertical="center" wrapText="1"/>
    </xf>
    <xf numFmtId="0" fontId="57" fillId="0" borderId="111" xfId="0" applyFont="1" applyBorder="1" applyAlignment="1">
      <alignment horizontal="left" vertical="center" wrapText="1"/>
    </xf>
    <xf numFmtId="0" fontId="57" fillId="0" borderId="110" xfId="0" applyFont="1" applyBorder="1" applyAlignment="1">
      <alignment horizontal="left" vertical="center" wrapText="1"/>
    </xf>
    <xf numFmtId="0" fontId="56" fillId="0" borderId="0" xfId="0" applyFont="1" applyAlignment="1">
      <alignment horizontal="center" vertical="center" wrapText="1"/>
    </xf>
    <xf numFmtId="0" fontId="63" fillId="24" borderId="0" xfId="0" applyFont="1" applyFill="1" applyAlignment="1">
      <alignment horizontal="center" vertical="center" wrapText="1" readingOrder="1"/>
    </xf>
    <xf numFmtId="0" fontId="63" fillId="24" borderId="0" xfId="0" applyFont="1" applyFill="1" applyAlignment="1">
      <alignment horizontal="center" vertical="center" textRotation="90" wrapText="1" readingOrder="1"/>
    </xf>
    <xf numFmtId="0" fontId="63" fillId="24" borderId="3" xfId="0" applyFont="1" applyFill="1" applyBorder="1" applyAlignment="1">
      <alignment horizontal="center" vertical="center" textRotation="90" wrapText="1" readingOrder="1"/>
    </xf>
    <xf numFmtId="0" fontId="64" fillId="0" borderId="34" xfId="0" applyFont="1" applyBorder="1" applyAlignment="1">
      <alignment horizontal="center" vertical="center" wrapText="1"/>
    </xf>
    <xf numFmtId="0" fontId="64" fillId="0" borderId="39" xfId="0" applyFont="1" applyBorder="1" applyAlignment="1">
      <alignment horizontal="center" vertical="center"/>
    </xf>
    <xf numFmtId="0" fontId="64" fillId="0" borderId="63" xfId="0" applyFont="1" applyBorder="1" applyAlignment="1">
      <alignment horizontal="center" vertical="center"/>
    </xf>
    <xf numFmtId="0" fontId="64" fillId="0" borderId="12" xfId="0" applyFont="1" applyBorder="1" applyAlignment="1">
      <alignment horizontal="center" vertical="center"/>
    </xf>
    <xf numFmtId="0" fontId="64" fillId="0" borderId="0" xfId="0" applyFont="1" applyAlignment="1">
      <alignment horizontal="center" vertical="center"/>
    </xf>
    <xf numFmtId="0" fontId="64" fillId="0" borderId="3" xfId="0" applyFont="1" applyBorder="1" applyAlignment="1">
      <alignment horizontal="center" vertical="center"/>
    </xf>
    <xf numFmtId="0" fontId="64" fillId="0" borderId="15" xfId="0" applyFont="1" applyBorder="1" applyAlignment="1">
      <alignment horizontal="center" vertical="center"/>
    </xf>
    <xf numFmtId="0" fontId="64" fillId="0" borderId="16" xfId="0" applyFont="1" applyBorder="1" applyAlignment="1">
      <alignment horizontal="center" vertical="center"/>
    </xf>
    <xf numFmtId="0" fontId="64" fillId="0" borderId="13" xfId="0" applyFont="1" applyBorder="1" applyAlignment="1">
      <alignment horizontal="center" vertical="center"/>
    </xf>
    <xf numFmtId="0" fontId="65" fillId="25" borderId="34" xfId="0" applyFont="1" applyFill="1" applyBorder="1" applyAlignment="1" applyProtection="1">
      <alignment horizontal="center" vertical="center" wrapText="1" readingOrder="1"/>
      <protection hidden="1"/>
    </xf>
    <xf numFmtId="0" fontId="65" fillId="25" borderId="39" xfId="0" applyFont="1" applyFill="1" applyBorder="1" applyAlignment="1" applyProtection="1">
      <alignment horizontal="center" vertical="center" wrapText="1" readingOrder="1"/>
      <protection hidden="1"/>
    </xf>
    <xf numFmtId="0" fontId="65" fillId="25" borderId="12" xfId="0" applyFont="1" applyFill="1" applyBorder="1" applyAlignment="1" applyProtection="1">
      <alignment horizontal="center" vertical="center" wrapText="1" readingOrder="1"/>
      <protection hidden="1"/>
    </xf>
    <xf numFmtId="0" fontId="65" fillId="25" borderId="0" xfId="0" applyFont="1" applyFill="1" applyAlignment="1" applyProtection="1">
      <alignment horizontal="center" vertical="center" wrapText="1" readingOrder="1"/>
      <protection hidden="1"/>
    </xf>
    <xf numFmtId="0" fontId="65" fillId="25" borderId="63" xfId="0" applyFont="1" applyFill="1" applyBorder="1" applyAlignment="1" applyProtection="1">
      <alignment horizontal="center" vertical="center" wrapText="1" readingOrder="1"/>
      <protection hidden="1"/>
    </xf>
    <xf numFmtId="0" fontId="65" fillId="25" borderId="3" xfId="0" applyFont="1" applyFill="1" applyBorder="1" applyAlignment="1" applyProtection="1">
      <alignment horizontal="center" vertical="center" wrapText="1" readingOrder="1"/>
      <protection hidden="1"/>
    </xf>
    <xf numFmtId="0" fontId="65" fillId="26" borderId="34" xfId="0" applyFont="1" applyFill="1" applyBorder="1" applyAlignment="1" applyProtection="1">
      <alignment horizontal="center" wrapText="1" readingOrder="1"/>
      <protection hidden="1"/>
    </xf>
    <xf numFmtId="0" fontId="65" fillId="26" borderId="39" xfId="0" applyFont="1" applyFill="1" applyBorder="1" applyAlignment="1" applyProtection="1">
      <alignment horizontal="center" wrapText="1" readingOrder="1"/>
      <protection hidden="1"/>
    </xf>
    <xf numFmtId="0" fontId="65" fillId="26" borderId="12" xfId="0" applyFont="1" applyFill="1" applyBorder="1" applyAlignment="1" applyProtection="1">
      <alignment horizontal="center" wrapText="1" readingOrder="1"/>
      <protection hidden="1"/>
    </xf>
    <xf numFmtId="0" fontId="65" fillId="26" borderId="0" xfId="0" applyFont="1" applyFill="1" applyAlignment="1" applyProtection="1">
      <alignment horizontal="center" wrapText="1" readingOrder="1"/>
      <protection hidden="1"/>
    </xf>
    <xf numFmtId="0" fontId="65" fillId="26" borderId="63" xfId="0" applyFont="1" applyFill="1" applyBorder="1" applyAlignment="1" applyProtection="1">
      <alignment horizontal="center" wrapText="1" readingOrder="1"/>
      <protection hidden="1"/>
    </xf>
    <xf numFmtId="0" fontId="65" fillId="26" borderId="3" xfId="0" applyFont="1" applyFill="1" applyBorder="1" applyAlignment="1" applyProtection="1">
      <alignment horizontal="center" wrapText="1" readingOrder="1"/>
      <protection hidden="1"/>
    </xf>
    <xf numFmtId="0" fontId="66" fillId="26" borderId="117" xfId="0" applyFont="1" applyFill="1" applyBorder="1" applyAlignment="1">
      <alignment horizontal="center" vertical="center" wrapText="1" readingOrder="1"/>
    </xf>
    <xf numFmtId="0" fontId="66" fillId="26" borderId="118" xfId="0" applyFont="1" applyFill="1" applyBorder="1" applyAlignment="1">
      <alignment horizontal="center" vertical="center" wrapText="1" readingOrder="1"/>
    </xf>
    <xf numFmtId="0" fontId="66" fillId="26" borderId="119" xfId="0" applyFont="1" applyFill="1" applyBorder="1" applyAlignment="1">
      <alignment horizontal="center" vertical="center" wrapText="1" readingOrder="1"/>
    </xf>
    <xf numFmtId="0" fontId="66" fillId="26" borderId="120" xfId="0" applyFont="1" applyFill="1" applyBorder="1" applyAlignment="1">
      <alignment horizontal="center" vertical="center" wrapText="1" readingOrder="1"/>
    </xf>
    <xf numFmtId="0" fontId="66" fillId="26" borderId="0" xfId="0" applyFont="1" applyFill="1" applyAlignment="1">
      <alignment horizontal="center" vertical="center" wrapText="1" readingOrder="1"/>
    </xf>
    <xf numFmtId="0" fontId="66" fillId="26" borderId="121" xfId="0" applyFont="1" applyFill="1" applyBorder="1" applyAlignment="1">
      <alignment horizontal="center" vertical="center" wrapText="1" readingOrder="1"/>
    </xf>
    <xf numFmtId="0" fontId="66" fillId="26" borderId="122" xfId="0" applyFont="1" applyFill="1" applyBorder="1" applyAlignment="1">
      <alignment horizontal="center" vertical="center" wrapText="1" readingOrder="1"/>
    </xf>
    <xf numFmtId="0" fontId="66" fillId="26" borderId="123" xfId="0" applyFont="1" applyFill="1" applyBorder="1" applyAlignment="1">
      <alignment horizontal="center" vertical="center" wrapText="1" readingOrder="1"/>
    </xf>
    <xf numFmtId="0" fontId="66" fillId="26" borderId="124" xfId="0" applyFont="1" applyFill="1" applyBorder="1" applyAlignment="1">
      <alignment horizontal="center" vertical="center" wrapText="1" readingOrder="1"/>
    </xf>
    <xf numFmtId="0" fontId="65" fillId="26" borderId="16" xfId="0" applyFont="1" applyFill="1" applyBorder="1" applyAlignment="1" applyProtection="1">
      <alignment horizontal="center" wrapText="1" readingOrder="1"/>
      <protection hidden="1"/>
    </xf>
    <xf numFmtId="0" fontId="65" fillId="26" borderId="13" xfId="0" applyFont="1" applyFill="1" applyBorder="1" applyAlignment="1" applyProtection="1">
      <alignment horizontal="center" wrapText="1" readingOrder="1"/>
      <protection hidden="1"/>
    </xf>
    <xf numFmtId="0" fontId="65" fillId="7" borderId="34" xfId="0" applyFont="1" applyFill="1" applyBorder="1" applyAlignment="1" applyProtection="1">
      <alignment horizontal="center" wrapText="1" readingOrder="1"/>
      <protection hidden="1"/>
    </xf>
    <xf numFmtId="0" fontId="65" fillId="7" borderId="39" xfId="0" applyFont="1" applyFill="1" applyBorder="1" applyAlignment="1" applyProtection="1">
      <alignment horizontal="center" wrapText="1" readingOrder="1"/>
      <protection hidden="1"/>
    </xf>
    <xf numFmtId="0" fontId="65" fillId="7" borderId="12" xfId="0" applyFont="1" applyFill="1" applyBorder="1" applyAlignment="1" applyProtection="1">
      <alignment horizontal="center" wrapText="1" readingOrder="1"/>
      <protection hidden="1"/>
    </xf>
    <xf numFmtId="0" fontId="65" fillId="7" borderId="0" xfId="0" applyFont="1" applyFill="1" applyAlignment="1" applyProtection="1">
      <alignment horizontal="center" wrapText="1" readingOrder="1"/>
      <protection hidden="1"/>
    </xf>
    <xf numFmtId="0" fontId="65" fillId="7" borderId="63" xfId="0" applyFont="1" applyFill="1" applyBorder="1" applyAlignment="1" applyProtection="1">
      <alignment horizontal="center" wrapText="1" readingOrder="1"/>
      <protection hidden="1"/>
    </xf>
    <xf numFmtId="0" fontId="65" fillId="7" borderId="3" xfId="0" applyFont="1" applyFill="1" applyBorder="1" applyAlignment="1" applyProtection="1">
      <alignment horizontal="center" wrapText="1" readingOrder="1"/>
      <protection hidden="1"/>
    </xf>
    <xf numFmtId="0" fontId="65" fillId="26" borderId="15" xfId="0" applyFont="1" applyFill="1" applyBorder="1" applyAlignment="1" applyProtection="1">
      <alignment horizontal="center" wrapText="1" readingOrder="1"/>
      <protection hidden="1"/>
    </xf>
    <xf numFmtId="0" fontId="66" fillId="25" borderId="117" xfId="0" applyFont="1" applyFill="1" applyBorder="1" applyAlignment="1">
      <alignment horizontal="center" vertical="center" wrapText="1" readingOrder="1"/>
    </xf>
    <xf numFmtId="0" fontId="66" fillId="25" borderId="118" xfId="0" applyFont="1" applyFill="1" applyBorder="1" applyAlignment="1">
      <alignment horizontal="center" vertical="center" wrapText="1" readingOrder="1"/>
    </xf>
    <xf numFmtId="0" fontId="66" fillId="25" borderId="119" xfId="0" applyFont="1" applyFill="1" applyBorder="1" applyAlignment="1">
      <alignment horizontal="center" vertical="center" wrapText="1" readingOrder="1"/>
    </xf>
    <xf numFmtId="0" fontId="66" fillId="25" borderId="120" xfId="0" applyFont="1" applyFill="1" applyBorder="1" applyAlignment="1">
      <alignment horizontal="center" vertical="center" wrapText="1" readingOrder="1"/>
    </xf>
    <xf numFmtId="0" fontId="66" fillId="25" borderId="0" xfId="0" applyFont="1" applyFill="1" applyAlignment="1">
      <alignment horizontal="center" vertical="center" wrapText="1" readingOrder="1"/>
    </xf>
    <xf numFmtId="0" fontId="66" fillId="25" borderId="121" xfId="0" applyFont="1" applyFill="1" applyBorder="1" applyAlignment="1">
      <alignment horizontal="center" vertical="center" wrapText="1" readingOrder="1"/>
    </xf>
    <xf numFmtId="0" fontId="66" fillId="25" borderId="122" xfId="0" applyFont="1" applyFill="1" applyBorder="1" applyAlignment="1">
      <alignment horizontal="center" vertical="center" wrapText="1" readingOrder="1"/>
    </xf>
    <xf numFmtId="0" fontId="66" fillId="25" borderId="123" xfId="0" applyFont="1" applyFill="1" applyBorder="1" applyAlignment="1">
      <alignment horizontal="center" vertical="center" wrapText="1" readingOrder="1"/>
    </xf>
    <xf numFmtId="0" fontId="66" fillId="25" borderId="124" xfId="0" applyFont="1" applyFill="1" applyBorder="1" applyAlignment="1">
      <alignment horizontal="center" vertical="center" wrapText="1" readingOrder="1"/>
    </xf>
    <xf numFmtId="0" fontId="65" fillId="25" borderId="15" xfId="0" applyFont="1" applyFill="1" applyBorder="1" applyAlignment="1" applyProtection="1">
      <alignment horizontal="center" vertical="center" wrapText="1" readingOrder="1"/>
      <protection hidden="1"/>
    </xf>
    <xf numFmtId="0" fontId="65" fillId="25" borderId="16" xfId="0" applyFont="1" applyFill="1" applyBorder="1" applyAlignment="1" applyProtection="1">
      <alignment horizontal="center" vertical="center" wrapText="1" readingOrder="1"/>
      <protection hidden="1"/>
    </xf>
    <xf numFmtId="0" fontId="65" fillId="25" borderId="13" xfId="0" applyFont="1" applyFill="1" applyBorder="1" applyAlignment="1" applyProtection="1">
      <alignment horizontal="center" vertical="center" wrapText="1" readingOrder="1"/>
      <protection hidden="1"/>
    </xf>
    <xf numFmtId="0" fontId="65" fillId="7" borderId="15" xfId="0" applyFont="1" applyFill="1" applyBorder="1" applyAlignment="1" applyProtection="1">
      <alignment horizontal="center" wrapText="1" readingOrder="1"/>
      <protection hidden="1"/>
    </xf>
    <xf numFmtId="0" fontId="65" fillId="7" borderId="16" xfId="0" applyFont="1" applyFill="1" applyBorder="1" applyAlignment="1" applyProtection="1">
      <alignment horizontal="center" wrapText="1" readingOrder="1"/>
      <protection hidden="1"/>
    </xf>
    <xf numFmtId="0" fontId="65" fillId="7" borderId="13" xfId="0" applyFont="1" applyFill="1" applyBorder="1" applyAlignment="1" applyProtection="1">
      <alignment horizontal="center" wrapText="1" readingOrder="1"/>
      <protection hidden="1"/>
    </xf>
    <xf numFmtId="0" fontId="66" fillId="7" borderId="117" xfId="0" applyFont="1" applyFill="1" applyBorder="1" applyAlignment="1">
      <alignment horizontal="center" vertical="center" wrapText="1" readingOrder="1"/>
    </xf>
    <xf numFmtId="0" fontId="66" fillId="7" borderId="118" xfId="0" applyFont="1" applyFill="1" applyBorder="1" applyAlignment="1">
      <alignment horizontal="center" vertical="center" wrapText="1" readingOrder="1"/>
    </xf>
    <xf numFmtId="0" fontId="66" fillId="7" borderId="119" xfId="0" applyFont="1" applyFill="1" applyBorder="1" applyAlignment="1">
      <alignment horizontal="center" vertical="center" wrapText="1" readingOrder="1"/>
    </xf>
    <xf numFmtId="0" fontId="66" fillId="7" borderId="120" xfId="0" applyFont="1" applyFill="1" applyBorder="1" applyAlignment="1">
      <alignment horizontal="center" vertical="center" wrapText="1" readingOrder="1"/>
    </xf>
    <xf numFmtId="0" fontId="66" fillId="7" borderId="0" xfId="0" applyFont="1" applyFill="1" applyAlignment="1">
      <alignment horizontal="center" vertical="center" wrapText="1" readingOrder="1"/>
    </xf>
    <xf numFmtId="0" fontId="66" fillId="7" borderId="121" xfId="0" applyFont="1" applyFill="1" applyBorder="1" applyAlignment="1">
      <alignment horizontal="center" vertical="center" wrapText="1" readingOrder="1"/>
    </xf>
    <xf numFmtId="0" fontId="66" fillId="7" borderId="122" xfId="0" applyFont="1" applyFill="1" applyBorder="1" applyAlignment="1">
      <alignment horizontal="center" vertical="center" wrapText="1" readingOrder="1"/>
    </xf>
    <xf numFmtId="0" fontId="66" fillId="7" borderId="123" xfId="0" applyFont="1" applyFill="1" applyBorder="1" applyAlignment="1">
      <alignment horizontal="center" vertical="center" wrapText="1" readingOrder="1"/>
    </xf>
    <xf numFmtId="0" fontId="66" fillId="7" borderId="124" xfId="0" applyFont="1" applyFill="1" applyBorder="1" applyAlignment="1">
      <alignment horizontal="center" vertical="center" wrapText="1" readingOrder="1"/>
    </xf>
    <xf numFmtId="0" fontId="65" fillId="8" borderId="34" xfId="0" applyFont="1" applyFill="1" applyBorder="1" applyAlignment="1" applyProtection="1">
      <alignment horizontal="center" wrapText="1" readingOrder="1"/>
      <protection hidden="1"/>
    </xf>
    <xf numFmtId="0" fontId="65" fillId="8" borderId="39" xfId="0" applyFont="1" applyFill="1" applyBorder="1" applyAlignment="1" applyProtection="1">
      <alignment horizontal="center" wrapText="1" readingOrder="1"/>
      <protection hidden="1"/>
    </xf>
    <xf numFmtId="0" fontId="65" fillId="8" borderId="12" xfId="0" applyFont="1" applyFill="1" applyBorder="1" applyAlignment="1" applyProtection="1">
      <alignment horizontal="center" wrapText="1" readingOrder="1"/>
      <protection hidden="1"/>
    </xf>
    <xf numFmtId="0" fontId="65" fillId="8" borderId="0" xfId="0" applyFont="1" applyFill="1" applyAlignment="1" applyProtection="1">
      <alignment horizontal="center" wrapText="1" readingOrder="1"/>
      <protection hidden="1"/>
    </xf>
    <xf numFmtId="0" fontId="65" fillId="8" borderId="63" xfId="0" applyFont="1" applyFill="1" applyBorder="1" applyAlignment="1" applyProtection="1">
      <alignment horizontal="center" wrapText="1" readingOrder="1"/>
      <protection hidden="1"/>
    </xf>
    <xf numFmtId="0" fontId="65" fillId="8" borderId="3" xfId="0" applyFont="1" applyFill="1" applyBorder="1" applyAlignment="1" applyProtection="1">
      <alignment horizontal="center" wrapText="1" readingOrder="1"/>
      <protection hidden="1"/>
    </xf>
    <xf numFmtId="0" fontId="66" fillId="8" borderId="117" xfId="0" applyFont="1" applyFill="1" applyBorder="1" applyAlignment="1">
      <alignment horizontal="center" vertical="center" wrapText="1" readingOrder="1"/>
    </xf>
    <xf numFmtId="0" fontId="66" fillId="8" borderId="118" xfId="0" applyFont="1" applyFill="1" applyBorder="1" applyAlignment="1">
      <alignment horizontal="center" vertical="center" wrapText="1" readingOrder="1"/>
    </xf>
    <xf numFmtId="0" fontId="66" fillId="8" borderId="119" xfId="0" applyFont="1" applyFill="1" applyBorder="1" applyAlignment="1">
      <alignment horizontal="center" vertical="center" wrapText="1" readingOrder="1"/>
    </xf>
    <xf numFmtId="0" fontId="66" fillId="8" borderId="120" xfId="0" applyFont="1" applyFill="1" applyBorder="1" applyAlignment="1">
      <alignment horizontal="center" vertical="center" wrapText="1" readingOrder="1"/>
    </xf>
    <xf numFmtId="0" fontId="66" fillId="8" borderId="0" xfId="0" applyFont="1" applyFill="1" applyAlignment="1">
      <alignment horizontal="center" vertical="center" wrapText="1" readingOrder="1"/>
    </xf>
    <xf numFmtId="0" fontId="66" fillId="8" borderId="121" xfId="0" applyFont="1" applyFill="1" applyBorder="1" applyAlignment="1">
      <alignment horizontal="center" vertical="center" wrapText="1" readingOrder="1"/>
    </xf>
    <xf numFmtId="0" fontId="66" fillId="8" borderId="122" xfId="0" applyFont="1" applyFill="1" applyBorder="1" applyAlignment="1">
      <alignment horizontal="center" vertical="center" wrapText="1" readingOrder="1"/>
    </xf>
    <xf numFmtId="0" fontId="66" fillId="8" borderId="123" xfId="0" applyFont="1" applyFill="1" applyBorder="1" applyAlignment="1">
      <alignment horizontal="center" vertical="center" wrapText="1" readingOrder="1"/>
    </xf>
    <xf numFmtId="0" fontId="66" fillId="8" borderId="124" xfId="0" applyFont="1" applyFill="1" applyBorder="1" applyAlignment="1">
      <alignment horizontal="center" vertical="center" wrapText="1" readingOrder="1"/>
    </xf>
    <xf numFmtId="0" fontId="65" fillId="8" borderId="15" xfId="0" applyFont="1" applyFill="1" applyBorder="1" applyAlignment="1" applyProtection="1">
      <alignment horizontal="center" wrapText="1" readingOrder="1"/>
      <protection hidden="1"/>
    </xf>
    <xf numFmtId="0" fontId="65" fillId="8" borderId="16" xfId="0" applyFont="1" applyFill="1" applyBorder="1" applyAlignment="1" applyProtection="1">
      <alignment horizontal="center" wrapText="1" readingOrder="1"/>
      <protection hidden="1"/>
    </xf>
    <xf numFmtId="0" fontId="65" fillId="8" borderId="13" xfId="0" applyFont="1" applyFill="1" applyBorder="1" applyAlignment="1" applyProtection="1">
      <alignment horizontal="center" wrapText="1" readingOrder="1"/>
      <protection hidden="1"/>
    </xf>
    <xf numFmtId="0" fontId="64" fillId="0" borderId="39" xfId="0" applyFont="1" applyBorder="1" applyAlignment="1">
      <alignment horizontal="center" vertical="center" wrapText="1"/>
    </xf>
    <xf numFmtId="0" fontId="68" fillId="0" borderId="0" xfId="0" applyFont="1" applyAlignment="1">
      <alignment horizontal="center" vertical="center" wrapText="1"/>
    </xf>
    <xf numFmtId="0" fontId="69" fillId="0" borderId="0" xfId="0" applyFont="1" applyAlignment="1">
      <alignment horizontal="center" vertical="center" wrapText="1"/>
    </xf>
    <xf numFmtId="0" fontId="70" fillId="0" borderId="34" xfId="0" applyFont="1" applyBorder="1" applyAlignment="1">
      <alignment horizontal="center" vertical="center" wrapText="1"/>
    </xf>
    <xf numFmtId="0" fontId="70" fillId="0" borderId="39" xfId="0" applyFont="1" applyBorder="1" applyAlignment="1">
      <alignment horizontal="center" vertical="center"/>
    </xf>
    <xf numFmtId="0" fontId="70" fillId="0" borderId="63" xfId="0" applyFont="1" applyBorder="1" applyAlignment="1">
      <alignment horizontal="center" vertical="center"/>
    </xf>
    <xf numFmtId="0" fontId="70" fillId="0" borderId="12" xfId="0" applyFont="1" applyBorder="1" applyAlignment="1">
      <alignment horizontal="center" vertical="center"/>
    </xf>
    <xf numFmtId="0" fontId="70" fillId="0" borderId="0" xfId="0" applyFont="1" applyAlignment="1">
      <alignment horizontal="center" vertical="center"/>
    </xf>
    <xf numFmtId="0" fontId="70" fillId="0" borderId="3" xfId="0" applyFont="1" applyBorder="1" applyAlignment="1">
      <alignment horizontal="center" vertical="center"/>
    </xf>
    <xf numFmtId="0" fontId="70" fillId="0" borderId="15" xfId="0" applyFont="1" applyBorder="1" applyAlignment="1">
      <alignment horizontal="center" vertical="center"/>
    </xf>
    <xf numFmtId="0" fontId="70" fillId="0" borderId="16" xfId="0" applyFont="1" applyBorder="1" applyAlignment="1">
      <alignment horizontal="center" vertical="center"/>
    </xf>
    <xf numFmtId="0" fontId="70" fillId="0" borderId="13" xfId="0" applyFont="1" applyBorder="1" applyAlignment="1">
      <alignment horizontal="center" vertical="center"/>
    </xf>
    <xf numFmtId="0" fontId="72" fillId="26" borderId="117" xfId="0" applyFont="1" applyFill="1" applyBorder="1" applyAlignment="1">
      <alignment horizontal="center" vertical="center" wrapText="1" readingOrder="1"/>
    </xf>
    <xf numFmtId="0" fontId="72" fillId="26" borderId="118" xfId="0" applyFont="1" applyFill="1" applyBorder="1" applyAlignment="1">
      <alignment horizontal="center" vertical="center" wrapText="1" readingOrder="1"/>
    </xf>
    <xf numFmtId="0" fontId="72" fillId="26" borderId="119" xfId="0" applyFont="1" applyFill="1" applyBorder="1" applyAlignment="1">
      <alignment horizontal="center" vertical="center" wrapText="1" readingOrder="1"/>
    </xf>
    <xf numFmtId="0" fontId="72" fillId="26" borderId="120" xfId="0" applyFont="1" applyFill="1" applyBorder="1" applyAlignment="1">
      <alignment horizontal="center" vertical="center" wrapText="1" readingOrder="1"/>
    </xf>
    <xf numFmtId="0" fontId="72" fillId="26" borderId="0" xfId="0" applyFont="1" applyFill="1" applyAlignment="1">
      <alignment horizontal="center" vertical="center" wrapText="1" readingOrder="1"/>
    </xf>
    <xf numFmtId="0" fontId="72" fillId="26" borderId="121" xfId="0" applyFont="1" applyFill="1" applyBorder="1" applyAlignment="1">
      <alignment horizontal="center" vertical="center" wrapText="1" readingOrder="1"/>
    </xf>
    <xf numFmtId="0" fontId="72" fillId="26" borderId="122" xfId="0" applyFont="1" applyFill="1" applyBorder="1" applyAlignment="1">
      <alignment horizontal="center" vertical="center" wrapText="1" readingOrder="1"/>
    </xf>
    <xf numFmtId="0" fontId="72" fillId="26" borderId="123" xfId="0" applyFont="1" applyFill="1" applyBorder="1" applyAlignment="1">
      <alignment horizontal="center" vertical="center" wrapText="1" readingOrder="1"/>
    </xf>
    <xf numFmtId="0" fontId="72" fillId="26" borderId="124" xfId="0" applyFont="1" applyFill="1" applyBorder="1" applyAlignment="1">
      <alignment horizontal="center" vertical="center" wrapText="1" readingOrder="1"/>
    </xf>
    <xf numFmtId="0" fontId="70" fillId="0" borderId="12" xfId="0" applyFont="1" applyBorder="1" applyAlignment="1">
      <alignment horizontal="center" vertical="center" wrapText="1"/>
    </xf>
    <xf numFmtId="0" fontId="72" fillId="25" borderId="117" xfId="0" applyFont="1" applyFill="1" applyBorder="1" applyAlignment="1">
      <alignment horizontal="center" vertical="center" wrapText="1" readingOrder="1"/>
    </xf>
    <xf numFmtId="0" fontId="72" fillId="25" borderId="118" xfId="0" applyFont="1" applyFill="1" applyBorder="1" applyAlignment="1">
      <alignment horizontal="center" vertical="center" wrapText="1" readingOrder="1"/>
    </xf>
    <xf numFmtId="0" fontId="72" fillId="25" borderId="119" xfId="0" applyFont="1" applyFill="1" applyBorder="1" applyAlignment="1">
      <alignment horizontal="center" vertical="center" wrapText="1" readingOrder="1"/>
    </xf>
    <xf numFmtId="0" fontId="72" fillId="25" borderId="120" xfId="0" applyFont="1" applyFill="1" applyBorder="1" applyAlignment="1">
      <alignment horizontal="center" vertical="center" wrapText="1" readingOrder="1"/>
    </xf>
    <xf numFmtId="0" fontId="72" fillId="25" borderId="0" xfId="0" applyFont="1" applyFill="1" applyAlignment="1">
      <alignment horizontal="center" vertical="center" wrapText="1" readingOrder="1"/>
    </xf>
    <xf numFmtId="0" fontId="72" fillId="25" borderId="121" xfId="0" applyFont="1" applyFill="1" applyBorder="1" applyAlignment="1">
      <alignment horizontal="center" vertical="center" wrapText="1" readingOrder="1"/>
    </xf>
    <xf numFmtId="0" fontId="72" fillId="25" borderId="122" xfId="0" applyFont="1" applyFill="1" applyBorder="1" applyAlignment="1">
      <alignment horizontal="center" vertical="center" wrapText="1" readingOrder="1"/>
    </xf>
    <xf numFmtId="0" fontId="72" fillId="25" borderId="123" xfId="0" applyFont="1" applyFill="1" applyBorder="1" applyAlignment="1">
      <alignment horizontal="center" vertical="center" wrapText="1" readingOrder="1"/>
    </xf>
    <xf numFmtId="0" fontId="72" fillId="25" borderId="124" xfId="0" applyFont="1" applyFill="1" applyBorder="1" applyAlignment="1">
      <alignment horizontal="center" vertical="center" wrapText="1" readingOrder="1"/>
    </xf>
    <xf numFmtId="0" fontId="72" fillId="7" borderId="117" xfId="0" applyFont="1" applyFill="1" applyBorder="1" applyAlignment="1">
      <alignment horizontal="center" vertical="center" wrapText="1" readingOrder="1"/>
    </xf>
    <xf numFmtId="0" fontId="72" fillId="7" borderId="118" xfId="0" applyFont="1" applyFill="1" applyBorder="1" applyAlignment="1">
      <alignment horizontal="center" vertical="center" wrapText="1" readingOrder="1"/>
    </xf>
    <xf numFmtId="0" fontId="72" fillId="7" borderId="119" xfId="0" applyFont="1" applyFill="1" applyBorder="1" applyAlignment="1">
      <alignment horizontal="center" vertical="center" wrapText="1" readingOrder="1"/>
    </xf>
    <xf numFmtId="0" fontId="72" fillId="7" borderId="120" xfId="0" applyFont="1" applyFill="1" applyBorder="1" applyAlignment="1">
      <alignment horizontal="center" vertical="center" wrapText="1" readingOrder="1"/>
    </xf>
    <xf numFmtId="0" fontId="72" fillId="7" borderId="0" xfId="0" applyFont="1" applyFill="1" applyAlignment="1">
      <alignment horizontal="center" vertical="center" wrapText="1" readingOrder="1"/>
    </xf>
    <xf numFmtId="0" fontId="72" fillId="7" borderId="121" xfId="0" applyFont="1" applyFill="1" applyBorder="1" applyAlignment="1">
      <alignment horizontal="center" vertical="center" wrapText="1" readingOrder="1"/>
    </xf>
    <xf numFmtId="0" fontId="72" fillId="7" borderId="122" xfId="0" applyFont="1" applyFill="1" applyBorder="1" applyAlignment="1">
      <alignment horizontal="center" vertical="center" wrapText="1" readingOrder="1"/>
    </xf>
    <xf numFmtId="0" fontId="72" fillId="7" borderId="123" xfId="0" applyFont="1" applyFill="1" applyBorder="1" applyAlignment="1">
      <alignment horizontal="center" vertical="center" wrapText="1" readingOrder="1"/>
    </xf>
    <xf numFmtId="0" fontId="72" fillId="7" borderId="124" xfId="0" applyFont="1" applyFill="1" applyBorder="1" applyAlignment="1">
      <alignment horizontal="center" vertical="center" wrapText="1" readingOrder="1"/>
    </xf>
    <xf numFmtId="0" fontId="72" fillId="8" borderId="117" xfId="0" applyFont="1" applyFill="1" applyBorder="1" applyAlignment="1">
      <alignment horizontal="center" vertical="center" wrapText="1" readingOrder="1"/>
    </xf>
    <xf numFmtId="0" fontId="72" fillId="8" borderId="118" xfId="0" applyFont="1" applyFill="1" applyBorder="1" applyAlignment="1">
      <alignment horizontal="center" vertical="center" wrapText="1" readingOrder="1"/>
    </xf>
    <xf numFmtId="0" fontId="72" fillId="8" borderId="119" xfId="0" applyFont="1" applyFill="1" applyBorder="1" applyAlignment="1">
      <alignment horizontal="center" vertical="center" wrapText="1" readingOrder="1"/>
    </xf>
    <xf numFmtId="0" fontId="72" fillId="8" borderId="120" xfId="0" applyFont="1" applyFill="1" applyBorder="1" applyAlignment="1">
      <alignment horizontal="center" vertical="center" wrapText="1" readingOrder="1"/>
    </xf>
    <xf numFmtId="0" fontId="72" fillId="8" borderId="0" xfId="0" applyFont="1" applyFill="1" applyAlignment="1">
      <alignment horizontal="center" vertical="center" wrapText="1" readingOrder="1"/>
    </xf>
    <xf numFmtId="0" fontId="72" fillId="8" borderId="121" xfId="0" applyFont="1" applyFill="1" applyBorder="1" applyAlignment="1">
      <alignment horizontal="center" vertical="center" wrapText="1" readingOrder="1"/>
    </xf>
    <xf numFmtId="0" fontId="72" fillId="8" borderId="122" xfId="0" applyFont="1" applyFill="1" applyBorder="1" applyAlignment="1">
      <alignment horizontal="center" vertical="center" wrapText="1" readingOrder="1"/>
    </xf>
    <xf numFmtId="0" fontId="72" fillId="8" borderId="123" xfId="0" applyFont="1" applyFill="1" applyBorder="1" applyAlignment="1">
      <alignment horizontal="center" vertical="center" wrapText="1" readingOrder="1"/>
    </xf>
    <xf numFmtId="0" fontId="72" fillId="8" borderId="124" xfId="0" applyFont="1" applyFill="1" applyBorder="1" applyAlignment="1">
      <alignment horizontal="center" vertical="center" wrapText="1" readingOrder="1"/>
    </xf>
    <xf numFmtId="0" fontId="70"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59"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2" fillId="0" borderId="48" xfId="0" applyFont="1" applyBorder="1" applyAlignment="1" applyProtection="1">
      <alignment horizontal="center" vertical="center"/>
      <protection hidden="1"/>
    </xf>
    <xf numFmtId="0" fontId="58" fillId="0" borderId="0" xfId="0" applyFont="1" applyAlignment="1">
      <alignment horizontal="center" vertical="center"/>
    </xf>
    <xf numFmtId="0" fontId="79" fillId="0" borderId="0" xfId="0" applyFont="1" applyAlignment="1">
      <alignment horizontal="center" vertical="center"/>
    </xf>
    <xf numFmtId="0" fontId="94" fillId="10" borderId="0" xfId="0" applyFont="1" applyFill="1" applyAlignment="1">
      <alignment horizontal="justify" vertical="center" wrapText="1"/>
    </xf>
    <xf numFmtId="0" fontId="88" fillId="16" borderId="26" xfId="0" applyFont="1" applyFill="1" applyBorder="1" applyAlignment="1">
      <alignment horizontal="center" vertical="center" wrapText="1" readingOrder="1"/>
    </xf>
    <xf numFmtId="0" fontId="88" fillId="16" borderId="27" xfId="0" applyFont="1" applyFill="1" applyBorder="1" applyAlignment="1">
      <alignment horizontal="center" vertical="center" wrapText="1" readingOrder="1"/>
    </xf>
    <xf numFmtId="0" fontId="88" fillId="16" borderId="28" xfId="0" applyFont="1" applyFill="1" applyBorder="1" applyAlignment="1">
      <alignment horizontal="center" vertical="center" wrapText="1" readingOrder="1"/>
    </xf>
    <xf numFmtId="0" fontId="90" fillId="16" borderId="62" xfId="0" applyFont="1" applyFill="1" applyBorder="1" applyAlignment="1">
      <alignment horizontal="center" vertical="center" wrapText="1" readingOrder="1"/>
    </xf>
    <xf numFmtId="0" fontId="90" fillId="16" borderId="42" xfId="0" applyFont="1" applyFill="1" applyBorder="1" applyAlignment="1">
      <alignment horizontal="center" vertical="center" wrapText="1" readingOrder="1"/>
    </xf>
    <xf numFmtId="0" fontId="90" fillId="10" borderId="127" xfId="0" applyFont="1" applyFill="1" applyBorder="1" applyAlignment="1">
      <alignment horizontal="center" vertical="center" wrapText="1" readingOrder="1"/>
    </xf>
    <xf numFmtId="0" fontId="90" fillId="10" borderId="36"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0" fillId="10" borderId="58"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39" fillId="30" borderId="65" xfId="0" applyFont="1" applyFill="1" applyBorder="1" applyAlignment="1" applyProtection="1">
      <alignment horizontal="center" vertical="center"/>
      <protection locked="0"/>
    </xf>
    <xf numFmtId="0" fontId="27" fillId="30" borderId="65"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04" fillId="30" borderId="69" xfId="0" applyFont="1" applyFill="1" applyBorder="1" applyAlignment="1" applyProtection="1">
      <alignment horizontal="center" vertical="center"/>
      <protection locked="0"/>
    </xf>
    <xf numFmtId="0" fontId="42" fillId="0" borderId="26" xfId="0" applyFont="1" applyBorder="1" applyAlignment="1">
      <alignment horizontal="center" vertical="center"/>
    </xf>
    <xf numFmtId="0" fontId="42" fillId="0" borderId="27" xfId="0" applyFont="1" applyBorder="1" applyAlignment="1">
      <alignment horizontal="center" vertical="center"/>
    </xf>
    <xf numFmtId="0" fontId="42" fillId="0" borderId="28" xfId="0" applyFont="1" applyBorder="1" applyAlignment="1">
      <alignment horizontal="center" vertical="center"/>
    </xf>
    <xf numFmtId="0" fontId="42" fillId="20" borderId="26" xfId="0" applyFont="1" applyFill="1" applyBorder="1" applyAlignment="1" applyProtection="1">
      <alignment horizontal="center" vertical="center"/>
      <protection hidden="1"/>
    </xf>
    <xf numFmtId="0" fontId="42" fillId="20" borderId="27" xfId="0" applyFont="1" applyFill="1" applyBorder="1" applyAlignment="1" applyProtection="1">
      <alignment horizontal="center" vertical="center"/>
      <protection hidden="1"/>
    </xf>
    <xf numFmtId="0" fontId="42"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1" fillId="0" borderId="17" xfId="0" applyFont="1" applyBorder="1" applyAlignment="1" applyProtection="1">
      <alignment horizontal="center" vertical="center" textRotation="90" wrapText="1"/>
      <protection hidden="1"/>
    </xf>
    <xf numFmtId="0" fontId="41" fillId="0" borderId="38" xfId="0" applyFont="1" applyBorder="1" applyAlignment="1" applyProtection="1">
      <alignment horizontal="center" vertical="center" textRotation="90" wrapText="1"/>
      <protection hidden="1"/>
    </xf>
    <xf numFmtId="0" fontId="41"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39" fillId="30" borderId="65" xfId="0" applyFont="1" applyFill="1" applyBorder="1" applyAlignment="1" applyProtection="1">
      <alignment horizontal="center" vertical="center" wrapText="1"/>
      <protection locked="0"/>
    </xf>
    <xf numFmtId="0" fontId="18" fillId="0" borderId="18"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5" xfId="0" applyFont="1" applyBorder="1" applyAlignment="1" applyProtection="1">
      <alignment horizontal="justify" vertical="center"/>
      <protection hidden="1"/>
    </xf>
    <xf numFmtId="0" fontId="18" fillId="0" borderId="7"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60" fillId="19" borderId="133" xfId="0" applyFont="1" applyFill="1" applyBorder="1" applyAlignment="1">
      <alignment horizontal="center" vertical="center"/>
    </xf>
    <xf numFmtId="0" fontId="60" fillId="19" borderId="134" xfId="0" applyFont="1" applyFill="1" applyBorder="1" applyAlignment="1">
      <alignment horizontal="center" vertical="center"/>
    </xf>
    <xf numFmtId="0" fontId="60" fillId="19" borderId="135" xfId="0" applyFont="1" applyFill="1" applyBorder="1" applyAlignment="1">
      <alignment horizontal="center" vertical="center"/>
    </xf>
    <xf numFmtId="0" fontId="60" fillId="19" borderId="114" xfId="0" applyFont="1" applyFill="1" applyBorder="1" applyAlignment="1">
      <alignment horizontal="center" vertical="center" wrapText="1"/>
    </xf>
    <xf numFmtId="0" fontId="60" fillId="19" borderId="132" xfId="0" applyFont="1" applyFill="1" applyBorder="1" applyAlignment="1">
      <alignment horizontal="center" vertical="center" wrapText="1"/>
    </xf>
    <xf numFmtId="0" fontId="59" fillId="10" borderId="129" xfId="0" applyFont="1" applyFill="1" applyBorder="1" applyAlignment="1" applyProtection="1">
      <alignment horizontal="left" vertical="center" wrapText="1"/>
      <protection locked="0"/>
    </xf>
    <xf numFmtId="0" fontId="59" fillId="10" borderId="130" xfId="0" applyFont="1" applyFill="1" applyBorder="1" applyAlignment="1" applyProtection="1">
      <alignment horizontal="left" vertical="center" wrapText="1"/>
      <protection locked="0"/>
    </xf>
    <xf numFmtId="0" fontId="59" fillId="10" borderId="131" xfId="0" applyFont="1" applyFill="1" applyBorder="1" applyAlignment="1" applyProtection="1">
      <alignment horizontal="left" vertical="center" wrapText="1"/>
      <protection locked="0"/>
    </xf>
    <xf numFmtId="0" fontId="56" fillId="10" borderId="103" xfId="0" applyFont="1" applyFill="1" applyBorder="1" applyAlignment="1">
      <alignment horizontal="center" vertical="center"/>
    </xf>
    <xf numFmtId="0" fontId="56" fillId="10" borderId="104" xfId="0" applyFont="1" applyFill="1" applyBorder="1" applyAlignment="1">
      <alignment horizontal="center" vertical="center"/>
    </xf>
    <xf numFmtId="0" fontId="56" fillId="10" borderId="105" xfId="0" applyFont="1" applyFill="1" applyBorder="1" applyAlignment="1">
      <alignment horizontal="center" vertical="center"/>
    </xf>
    <xf numFmtId="0" fontId="56" fillId="10" borderId="106" xfId="0" applyFont="1" applyFill="1" applyBorder="1" applyAlignment="1">
      <alignment horizontal="center" vertical="center"/>
    </xf>
    <xf numFmtId="0" fontId="56" fillId="10" borderId="107" xfId="0" applyFont="1" applyFill="1" applyBorder="1" applyAlignment="1">
      <alignment horizontal="center" vertical="center"/>
    </xf>
    <xf numFmtId="0" fontId="56" fillId="10" borderId="108" xfId="0" applyFont="1" applyFill="1" applyBorder="1" applyAlignment="1">
      <alignment horizontal="center" vertical="center"/>
    </xf>
    <xf numFmtId="0" fontId="57" fillId="10" borderId="0" xfId="0" applyFont="1" applyFill="1" applyAlignment="1">
      <alignment horizontal="left" vertical="center"/>
    </xf>
    <xf numFmtId="0" fontId="60" fillId="19" borderId="112" xfId="0" applyFont="1" applyFill="1" applyBorder="1" applyAlignment="1">
      <alignment horizontal="center" vertical="center" wrapText="1"/>
    </xf>
    <xf numFmtId="0" fontId="60" fillId="19" borderId="116" xfId="0" applyFont="1" applyFill="1" applyBorder="1" applyAlignment="1">
      <alignment horizontal="center" vertical="center" wrapText="1"/>
    </xf>
    <xf numFmtId="0" fontId="60" fillId="19" borderId="116" xfId="0" applyFont="1" applyFill="1" applyBorder="1" applyAlignment="1">
      <alignment horizontal="center" vertical="center"/>
    </xf>
    <xf numFmtId="0" fontId="102" fillId="19" borderId="112" xfId="0" applyFont="1" applyFill="1" applyBorder="1" applyAlignment="1">
      <alignment horizontal="center" vertical="center" textRotation="90" wrapText="1"/>
    </xf>
    <xf numFmtId="0" fontId="102" fillId="19" borderId="114" xfId="0" applyFont="1" applyFill="1" applyBorder="1" applyAlignment="1">
      <alignment horizontal="center" vertical="center" textRotation="90" wrapText="1"/>
    </xf>
    <xf numFmtId="0" fontId="102" fillId="19" borderId="112" xfId="0" applyFont="1" applyFill="1" applyBorder="1" applyAlignment="1">
      <alignment horizontal="center" vertical="center" textRotation="90"/>
    </xf>
    <xf numFmtId="0" fontId="102" fillId="19" borderId="114" xfId="0" applyFont="1" applyFill="1" applyBorder="1" applyAlignment="1">
      <alignment horizontal="center" vertical="center" textRotation="90"/>
    </xf>
    <xf numFmtId="0" fontId="60" fillId="19" borderId="113" xfId="0" applyFont="1" applyFill="1" applyBorder="1" applyAlignment="1">
      <alignment horizontal="center" vertical="center"/>
    </xf>
    <xf numFmtId="0" fontId="60" fillId="19" borderId="114" xfId="0" applyFont="1" applyFill="1" applyBorder="1" applyAlignment="1">
      <alignment horizontal="center" vertical="center"/>
    </xf>
    <xf numFmtId="0" fontId="60" fillId="19" borderId="115" xfId="0" applyFont="1" applyFill="1" applyBorder="1" applyAlignment="1">
      <alignment horizontal="center" vertical="center" wrapText="1"/>
    </xf>
    <xf numFmtId="0" fontId="60" fillId="19" borderId="113" xfId="0" applyFont="1" applyFill="1" applyBorder="1" applyAlignment="1">
      <alignment horizontal="center" vertical="center" textRotation="90" wrapText="1"/>
    </xf>
    <xf numFmtId="0" fontId="60" fillId="19" borderId="112" xfId="0" applyFont="1" applyFill="1" applyBorder="1" applyAlignment="1">
      <alignment horizontal="center" vertical="center" textRotation="90" wrapText="1"/>
    </xf>
    <xf numFmtId="0" fontId="60" fillId="19" borderId="114" xfId="0" applyFont="1" applyFill="1" applyBorder="1" applyAlignment="1">
      <alignment horizontal="center" vertical="center" textRotation="90" wrapText="1"/>
    </xf>
    <xf numFmtId="0" fontId="102" fillId="0" borderId="112" xfId="0" applyFont="1" applyBorder="1" applyAlignment="1">
      <alignment horizontal="center" vertical="top"/>
    </xf>
    <xf numFmtId="0" fontId="102" fillId="0" borderId="115" xfId="0" applyFont="1" applyBorder="1" applyAlignment="1">
      <alignment horizontal="center" vertical="top"/>
    </xf>
    <xf numFmtId="0" fontId="102" fillId="0" borderId="114" xfId="0" applyFont="1" applyBorder="1" applyAlignment="1">
      <alignment horizontal="center" vertical="top"/>
    </xf>
    <xf numFmtId="0" fontId="103" fillId="0" borderId="115" xfId="0" applyFont="1" applyBorder="1" applyAlignment="1" applyProtection="1">
      <alignment horizontal="center" vertical="top" wrapText="1"/>
      <protection locked="0"/>
    </xf>
    <xf numFmtId="0" fontId="103" fillId="0" borderId="114" xfId="0" applyFont="1" applyBorder="1" applyAlignment="1" applyProtection="1">
      <alignment horizontal="center" vertical="top" wrapText="1"/>
      <protection locked="0"/>
    </xf>
    <xf numFmtId="0" fontId="61" fillId="0" borderId="112" xfId="0" applyFont="1" applyBorder="1" applyAlignment="1" applyProtection="1">
      <alignment horizontal="center" vertical="top" wrapText="1"/>
      <protection locked="0"/>
    </xf>
    <xf numFmtId="0" fontId="61" fillId="0" borderId="115" xfId="0" applyFont="1" applyBorder="1" applyAlignment="1" applyProtection="1">
      <alignment horizontal="center" vertical="top" wrapText="1"/>
      <protection locked="0"/>
    </xf>
    <xf numFmtId="0" fontId="61" fillId="0" borderId="114" xfId="0" applyFont="1" applyBorder="1" applyAlignment="1" applyProtection="1">
      <alignment horizontal="center" vertical="top" wrapText="1"/>
      <protection locked="0"/>
    </xf>
    <xf numFmtId="0" fontId="61" fillId="0" borderId="112" xfId="0" applyFont="1" applyBorder="1" applyAlignment="1">
      <alignment horizontal="center" vertical="center"/>
    </xf>
    <xf numFmtId="0" fontId="61" fillId="0" borderId="115" xfId="0" applyFont="1" applyBorder="1" applyAlignment="1">
      <alignment horizontal="center" vertical="center"/>
    </xf>
    <xf numFmtId="0" fontId="61" fillId="0" borderId="114" xfId="0" applyFont="1" applyBorder="1" applyAlignment="1">
      <alignment horizontal="center" vertical="center"/>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329">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image" Target="../media/image3.png"/></Relationships>
</file>

<file path=xl/charts/_rels/chart2.xml.rels><?xml version="1.0" encoding="UTF-8" standalone="yes"?>
<Relationships xmlns="http://schemas.openxmlformats.org/package/2006/relationships"><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FBD7-455D-8852-C88CD323A7B0}"/>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FBD7-455D-8852-C88CD323A7B0}"/>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FBD7-455D-8852-C88CD323A7B0}"/>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4-FBD7-455D-8852-C88CD323A7B0}"/>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5-FBD7-455D-8852-C88CD323A7B0}"/>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6-FBD7-455D-8852-C88CD323A7B0}"/>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7-FBD7-455D-8852-C88CD323A7B0}"/>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8-FBD7-455D-8852-C88CD323A7B0}"/>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A-FBD7-455D-8852-C88CD323A7B0}"/>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B-FBD7-455D-8852-C88CD323A7B0}"/>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C-FBD7-455D-8852-C88CD323A7B0}"/>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1.7220811392028398E-2"/>
                  <c:y val="-3.953737148805695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FBD7-455D-8852-C88CD323A7B0}"/>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E-FBD7-455D-8852-C88CD323A7B0}"/>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FBD7-455D-8852-C88CD323A7B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10-FBD7-455D-8852-C88CD323A7B0}"/>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12-FBD7-455D-8852-C88CD323A7B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13-FBD7-455D-8852-C88CD323A7B0}"/>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FBD7-455D-8852-C88CD323A7B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5-FBD7-455D-8852-C88CD323A7B0}"/>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6-FBD7-455D-8852-C88CD323A7B0}"/>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8-FBD7-455D-8852-C88CD323A7B0}"/>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9-FBD7-455D-8852-C88CD323A7B0}"/>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A-FBD7-455D-8852-C88CD323A7B0}"/>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B-FBD7-455D-8852-C88CD323A7B0}"/>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C-FBD7-455D-8852-C88CD323A7B0}"/>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D-FBD7-455D-8852-C88CD323A7B0}"/>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E-FBD7-455D-8852-C88CD323A7B0}"/>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F-FBD7-455D-8852-C88CD323A7B0}"/>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20-FBD7-455D-8852-C88CD323A7B0}"/>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21-FBD7-455D-8852-C88CD323A7B0}"/>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22-FBD7-455D-8852-C88CD323A7B0}"/>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3-FBD7-455D-8852-C88CD323A7B0}"/>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4-FBD7-455D-8852-C88CD323A7B0}"/>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5-FBD7-455D-8852-C88CD323A7B0}"/>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6-FBD7-455D-8852-C88CD323A7B0}"/>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7-FBD7-455D-8852-C88CD323A7B0}"/>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9473-41D5-ACF9-20B0A016EED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1-9473-41D5-ACF9-20B0A016EEDF}"/>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2-9473-41D5-ACF9-20B0A016EEDF}"/>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3-9473-41D5-ACF9-20B0A016EEDF}"/>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9473-41D5-ACF9-20B0A016EEDF}"/>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4-9473-41D5-ACF9-20B0A016EEDF}"/>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9473-41D5-ACF9-20B0A016EED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9473-41D5-ACF9-20B0A016EEDF}"/>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7-9473-41D5-ACF9-20B0A016EEDF}"/>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9473-41D5-ACF9-20B0A016EEDF}"/>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8-9473-41D5-ACF9-20B0A016EEDF}"/>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9-9473-41D5-ACF9-20B0A016EEDF}"/>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A-9473-41D5-ACF9-20B0A016EEDF}"/>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B-9473-41D5-ACF9-20B0A016EEDF}"/>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C-9473-41D5-ACF9-20B0A016EEDF}"/>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141515</xdr:colOff>
      <xdr:row>1</xdr:row>
      <xdr:rowOff>73478</xdr:rowOff>
    </xdr:from>
    <xdr:to>
      <xdr:col>3</xdr:col>
      <xdr:colOff>960665</xdr:colOff>
      <xdr:row>1</xdr:row>
      <xdr:rowOff>1200464</xdr:rowOff>
    </xdr:to>
    <xdr:pic>
      <xdr:nvPicPr>
        <xdr:cNvPr id="16" name="Imagen 15" descr="Ministerio del Interior">
          <a:extLst>
            <a:ext uri="{FF2B5EF4-FFF2-40B4-BE49-F238E27FC236}">
              <a16:creationId xmlns:a16="http://schemas.microsoft.com/office/drawing/2014/main" id="{80143ECD-480A-4E3F-9E10-DFCE63BC6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0715" y="492578"/>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361950</xdr:rowOff>
    </xdr:from>
    <xdr:to>
      <xdr:col>38</xdr:col>
      <xdr:colOff>2038350</xdr:colOff>
      <xdr:row>1</xdr:row>
      <xdr:rowOff>1466850</xdr:rowOff>
    </xdr:to>
    <xdr:grpSp>
      <xdr:nvGrpSpPr>
        <xdr:cNvPr id="14" name="Group 4">
          <a:extLst>
            <a:ext uri="{FF2B5EF4-FFF2-40B4-BE49-F238E27FC236}">
              <a16:creationId xmlns:a16="http://schemas.microsoft.com/office/drawing/2014/main" id="{294B4B85-2A4F-42CA-AAB7-6ED001A0C1D9}"/>
            </a:ext>
          </a:extLst>
        </xdr:cNvPr>
        <xdr:cNvGrpSpPr>
          <a:grpSpLocks/>
        </xdr:cNvGrpSpPr>
      </xdr:nvGrpSpPr>
      <xdr:grpSpPr bwMode="auto">
        <a:xfrm>
          <a:off x="0" y="361950"/>
          <a:ext cx="50730150" cy="1524000"/>
          <a:chOff x="-11" y="0"/>
          <a:chExt cx="1406" cy="135"/>
        </a:xfrm>
      </xdr:grpSpPr>
      <xdr:sp macro="" textlink="">
        <xdr:nvSpPr>
          <xdr:cNvPr id="15" name="1 CuadroTexto">
            <a:extLst>
              <a:ext uri="{FF2B5EF4-FFF2-40B4-BE49-F238E27FC236}">
                <a16:creationId xmlns:a16="http://schemas.microsoft.com/office/drawing/2014/main" id="{1E953E08-6807-DAFB-F94E-2ABA3B7C1DB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491C7EE0-3289-02BB-5483-CB4E3950AE1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529ABA17-C530-27D3-0E1F-9EE674479CB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08979DD8-3FEF-C4A4-3576-DC876F57026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023B51E4-8DAE-2DC6-75DE-1F79FF7DE3C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B8F7F438-DB75-E23B-877A-A86549D1F3D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AA48620C-D818-7C53-58BA-B2BB9D78225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7F891BF3-16EC-7832-754E-0F2A23CF2A1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CE8A0CD0-6646-EB3F-A233-9B0B06CFEDF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5" name="13 CuadroTexto">
            <a:extLst>
              <a:ext uri="{FF2B5EF4-FFF2-40B4-BE49-F238E27FC236}">
                <a16:creationId xmlns:a16="http://schemas.microsoft.com/office/drawing/2014/main" id="{E9DDCD0E-BD4E-6E11-FDDB-8C02D56815D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1051BF62-091A-96CA-8782-45778E7CD31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23813</xdr:rowOff>
    </xdr:from>
    <xdr:to>
      <xdr:col>9</xdr:col>
      <xdr:colOff>19050</xdr:colOff>
      <xdr:row>0</xdr:row>
      <xdr:rowOff>1150799</xdr:rowOff>
    </xdr:to>
    <xdr:pic>
      <xdr:nvPicPr>
        <xdr:cNvPr id="16" name="Imagen 15" descr="Ministerio del Interior">
          <a:extLst>
            <a:ext uri="{FF2B5EF4-FFF2-40B4-BE49-F238E27FC236}">
              <a16:creationId xmlns:a16="http://schemas.microsoft.com/office/drawing/2014/main" id="{D6028E83-5998-4AD9-9E13-8EC0CB8FAC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23813"/>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1</xdr:rowOff>
    </xdr:from>
    <xdr:to>
      <xdr:col>54</xdr:col>
      <xdr:colOff>342901</xdr:colOff>
      <xdr:row>0</xdr:row>
      <xdr:rowOff>1333501</xdr:rowOff>
    </xdr:to>
    <xdr:grpSp>
      <xdr:nvGrpSpPr>
        <xdr:cNvPr id="14" name="Group 4">
          <a:extLst>
            <a:ext uri="{FF2B5EF4-FFF2-40B4-BE49-F238E27FC236}">
              <a16:creationId xmlns:a16="http://schemas.microsoft.com/office/drawing/2014/main" id="{76195C86-E748-4B04-8068-EEE1C3D5535A}"/>
            </a:ext>
          </a:extLst>
        </xdr:cNvPr>
        <xdr:cNvGrpSpPr>
          <a:grpSpLocks/>
        </xdr:cNvGrpSpPr>
      </xdr:nvGrpSpPr>
      <xdr:grpSpPr bwMode="auto">
        <a:xfrm>
          <a:off x="1" y="1"/>
          <a:ext cx="24726900" cy="1333500"/>
          <a:chOff x="-11" y="0"/>
          <a:chExt cx="1406" cy="135"/>
        </a:xfrm>
      </xdr:grpSpPr>
      <xdr:sp macro="" textlink="">
        <xdr:nvSpPr>
          <xdr:cNvPr id="15" name="1 CuadroTexto">
            <a:extLst>
              <a:ext uri="{FF2B5EF4-FFF2-40B4-BE49-F238E27FC236}">
                <a16:creationId xmlns:a16="http://schemas.microsoft.com/office/drawing/2014/main" id="{C095A6E9-D57C-267B-9E39-838D8FAB4F1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2E32115D-7335-C52E-4DD8-B7AB3119D26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52ED69A6-BFA6-A3C3-D779-433A5BE4B26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174E3F7D-97A0-A914-2E6B-3244E530A3F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7AB625EA-81B2-EA93-1741-D5EB9BBDB03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DF42152A-4A7D-4CAB-7FC9-A1D6E66BAF4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174F69B5-C222-47F3-AD7A-4CE22C2379A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D82766E8-396A-061E-5C01-682220A3CE8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F15316ED-5CDC-BEBA-8394-CC6BFB60320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5" name="13 CuadroTexto">
            <a:extLst>
              <a:ext uri="{FF2B5EF4-FFF2-40B4-BE49-F238E27FC236}">
                <a16:creationId xmlns:a16="http://schemas.microsoft.com/office/drawing/2014/main" id="{E99CBB44-F29D-0BFD-C6D4-CA7E505C870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829E3D57-9FE8-6644-D6B1-F974A878F5D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12/08/2023</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285750</xdr:colOff>
      <xdr:row>0</xdr:row>
      <xdr:rowOff>76200</xdr:rowOff>
    </xdr:from>
    <xdr:to>
      <xdr:col>10</xdr:col>
      <xdr:colOff>304800</xdr:colOff>
      <xdr:row>0</xdr:row>
      <xdr:rowOff>1203186</xdr:rowOff>
    </xdr:to>
    <xdr:pic>
      <xdr:nvPicPr>
        <xdr:cNvPr id="16" name="Imagen 15" descr="Ministerio del Interior">
          <a:extLst>
            <a:ext uri="{FF2B5EF4-FFF2-40B4-BE49-F238E27FC236}">
              <a16:creationId xmlns:a16="http://schemas.microsoft.com/office/drawing/2014/main" id="{CA8AF02B-F934-4492-94EB-EB4F8FEA4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0" y="762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52</xdr:col>
      <xdr:colOff>76200</xdr:colOff>
      <xdr:row>0</xdr:row>
      <xdr:rowOff>1333500</xdr:rowOff>
    </xdr:to>
    <xdr:grpSp>
      <xdr:nvGrpSpPr>
        <xdr:cNvPr id="14" name="Group 4">
          <a:extLst>
            <a:ext uri="{FF2B5EF4-FFF2-40B4-BE49-F238E27FC236}">
              <a16:creationId xmlns:a16="http://schemas.microsoft.com/office/drawing/2014/main" id="{DDCF35A4-4BFA-4DEA-A6F1-C0023AA8C8F9}"/>
            </a:ext>
          </a:extLst>
        </xdr:cNvPr>
        <xdr:cNvGrpSpPr>
          <a:grpSpLocks/>
        </xdr:cNvGrpSpPr>
      </xdr:nvGrpSpPr>
      <xdr:grpSpPr bwMode="auto">
        <a:xfrm>
          <a:off x="0" y="0"/>
          <a:ext cx="24726900" cy="1333500"/>
          <a:chOff x="-11" y="0"/>
          <a:chExt cx="1406" cy="135"/>
        </a:xfrm>
      </xdr:grpSpPr>
      <xdr:sp macro="" textlink="">
        <xdr:nvSpPr>
          <xdr:cNvPr id="15" name="1 CuadroTexto">
            <a:extLst>
              <a:ext uri="{FF2B5EF4-FFF2-40B4-BE49-F238E27FC236}">
                <a16:creationId xmlns:a16="http://schemas.microsoft.com/office/drawing/2014/main" id="{2753239D-A7D7-6297-FBCC-423555ABECE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54961A11-0B4E-0CCE-6587-0E6826AE99F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DF2BDF13-EE24-A49C-ADE4-EBAB40610DC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45295B7F-3B56-F1F4-57F1-32C92907407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B4A629B2-8C79-ED8D-0D18-74B30B10B81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A01B1E78-EFFF-9E26-5363-26FD306A2C3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68FE2D69-29A5-34DA-699E-5AC78C338B6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944EB981-81FC-38DC-A38A-63979A2021E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DE0284F6-1C1B-A5F4-C2B8-E0683636339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5" name="13 CuadroTexto">
            <a:extLst>
              <a:ext uri="{FF2B5EF4-FFF2-40B4-BE49-F238E27FC236}">
                <a16:creationId xmlns:a16="http://schemas.microsoft.com/office/drawing/2014/main" id="{B678CA3B-3964-7B81-7688-4C85848DAB4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07798463-E25D-C5DA-57D1-823DBFC3341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12/08/2023</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781050</xdr:colOff>
      <xdr:row>0</xdr:row>
      <xdr:rowOff>76200</xdr:rowOff>
    </xdr:from>
    <xdr:to>
      <xdr:col>3</xdr:col>
      <xdr:colOff>133350</xdr:colOff>
      <xdr:row>3</xdr:row>
      <xdr:rowOff>3036</xdr:rowOff>
    </xdr:to>
    <xdr:pic>
      <xdr:nvPicPr>
        <xdr:cNvPr id="4" name="Imagen 3" descr="Ministerio del Interior">
          <a:extLst>
            <a:ext uri="{FF2B5EF4-FFF2-40B4-BE49-F238E27FC236}">
              <a16:creationId xmlns:a16="http://schemas.microsoft.com/office/drawing/2014/main" id="{BC45C509-8FFE-48A7-A1B2-96D15554EB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762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133350</xdr:colOff>
      <xdr:row>0</xdr:row>
      <xdr:rowOff>114301</xdr:rowOff>
    </xdr:from>
    <xdr:to>
      <xdr:col>10</xdr:col>
      <xdr:colOff>152400</xdr:colOff>
      <xdr:row>0</xdr:row>
      <xdr:rowOff>1241287</xdr:rowOff>
    </xdr:to>
    <xdr:pic>
      <xdr:nvPicPr>
        <xdr:cNvPr id="16" name="Imagen 15" descr="Ministerio del Interior">
          <a:extLst>
            <a:ext uri="{FF2B5EF4-FFF2-40B4-BE49-F238E27FC236}">
              <a16:creationId xmlns:a16="http://schemas.microsoft.com/office/drawing/2014/main" id="{F1824CDE-7B5E-44F9-BF8D-13430EC9CE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114301"/>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54</xdr:col>
      <xdr:colOff>304800</xdr:colOff>
      <xdr:row>0</xdr:row>
      <xdr:rowOff>1485900</xdr:rowOff>
    </xdr:to>
    <xdr:grpSp>
      <xdr:nvGrpSpPr>
        <xdr:cNvPr id="14" name="Group 4">
          <a:extLst>
            <a:ext uri="{FF2B5EF4-FFF2-40B4-BE49-F238E27FC236}">
              <a16:creationId xmlns:a16="http://schemas.microsoft.com/office/drawing/2014/main" id="{1EB00822-92DE-43B2-AF5C-6FA562D02934}"/>
            </a:ext>
          </a:extLst>
        </xdr:cNvPr>
        <xdr:cNvGrpSpPr>
          <a:grpSpLocks/>
        </xdr:cNvGrpSpPr>
      </xdr:nvGrpSpPr>
      <xdr:grpSpPr bwMode="auto">
        <a:xfrm>
          <a:off x="0" y="0"/>
          <a:ext cx="24688800" cy="1485900"/>
          <a:chOff x="-11" y="0"/>
          <a:chExt cx="1406" cy="135"/>
        </a:xfrm>
      </xdr:grpSpPr>
      <xdr:sp macro="" textlink="">
        <xdr:nvSpPr>
          <xdr:cNvPr id="15" name="1 CuadroTexto">
            <a:extLst>
              <a:ext uri="{FF2B5EF4-FFF2-40B4-BE49-F238E27FC236}">
                <a16:creationId xmlns:a16="http://schemas.microsoft.com/office/drawing/2014/main" id="{371887B6-F247-7319-EAAE-2CCA6A7842B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8B57D1E9-9EE8-E527-6A8F-AD1E8AB45C7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C204406A-B30B-5D5E-A8EF-350A4C7F488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950C41EE-5CD3-89B3-F498-3AC6FC5231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559A76B8-FB1B-2065-0739-EB3A1512822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4C94775D-56B2-8B96-DAB2-16F53426123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39C1B017-5054-979B-BC02-831B42100F0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AC20D858-8A55-4ADF-04D2-91B43796A47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D6F0FD1C-52AC-5073-2B09-9BD4DEE201B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5" name="13 CuadroTexto">
            <a:extLst>
              <a:ext uri="{FF2B5EF4-FFF2-40B4-BE49-F238E27FC236}">
                <a16:creationId xmlns:a16="http://schemas.microsoft.com/office/drawing/2014/main" id="{7D2566BE-0365-C46B-E70A-AA3D3210A28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E1D0C776-49B6-C84A-A6F1-412B3CF947B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54</xdr:row>
      <xdr:rowOff>0</xdr:rowOff>
    </xdr:from>
    <xdr:to>
      <xdr:col>71</xdr:col>
      <xdr:colOff>190500</xdr:colOff>
      <xdr:row>58</xdr:row>
      <xdr:rowOff>28575</xdr:rowOff>
    </xdr:to>
    <xdr:pic>
      <xdr:nvPicPr>
        <xdr:cNvPr id="3" name="Imagen 2">
          <a:extLst>
            <a:ext uri="{FF2B5EF4-FFF2-40B4-BE49-F238E27FC236}">
              <a16:creationId xmlns:a16="http://schemas.microsoft.com/office/drawing/2014/main" id="{AC07D403-64E4-4401-BBEC-255C43E10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118550" y="12801600"/>
          <a:ext cx="4762500" cy="809625"/>
        </a:xfrm>
        <a:prstGeom prst="rect">
          <a:avLst/>
        </a:prstGeom>
      </xdr:spPr>
    </xdr:pic>
    <xdr:clientData/>
  </xdr:twoCellAnchor>
  <xdr:twoCellAnchor editAs="oneCell">
    <xdr:from>
      <xdr:col>2</xdr:col>
      <xdr:colOff>114300</xdr:colOff>
      <xdr:row>0</xdr:row>
      <xdr:rowOff>152400</xdr:rowOff>
    </xdr:from>
    <xdr:to>
      <xdr:col>10</xdr:col>
      <xdr:colOff>133350</xdr:colOff>
      <xdr:row>0</xdr:row>
      <xdr:rowOff>1279386</xdr:rowOff>
    </xdr:to>
    <xdr:pic>
      <xdr:nvPicPr>
        <xdr:cNvPr id="27" name="Imagen 26" descr="Ministerio del Interior">
          <a:extLst>
            <a:ext uri="{FF2B5EF4-FFF2-40B4-BE49-F238E27FC236}">
              <a16:creationId xmlns:a16="http://schemas.microsoft.com/office/drawing/2014/main" id="{F7C5DB47-9298-4810-8F68-E00EA043C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1524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52</xdr:col>
      <xdr:colOff>476250</xdr:colOff>
      <xdr:row>0</xdr:row>
      <xdr:rowOff>1485900</xdr:rowOff>
    </xdr:to>
    <xdr:grpSp>
      <xdr:nvGrpSpPr>
        <xdr:cNvPr id="2" name="Group 4">
          <a:extLst>
            <a:ext uri="{FF2B5EF4-FFF2-40B4-BE49-F238E27FC236}">
              <a16:creationId xmlns:a16="http://schemas.microsoft.com/office/drawing/2014/main" id="{049205B7-B4EC-4FB7-856E-0593361FCCCC}"/>
            </a:ext>
          </a:extLst>
        </xdr:cNvPr>
        <xdr:cNvGrpSpPr>
          <a:grpSpLocks/>
        </xdr:cNvGrpSpPr>
      </xdr:nvGrpSpPr>
      <xdr:grpSpPr bwMode="auto">
        <a:xfrm>
          <a:off x="0" y="0"/>
          <a:ext cx="24688800" cy="1485900"/>
          <a:chOff x="-11" y="0"/>
          <a:chExt cx="1406" cy="135"/>
        </a:xfrm>
      </xdr:grpSpPr>
      <xdr:sp macro="" textlink="">
        <xdr:nvSpPr>
          <xdr:cNvPr id="4" name="1 CuadroTexto">
            <a:extLst>
              <a:ext uri="{FF2B5EF4-FFF2-40B4-BE49-F238E27FC236}">
                <a16:creationId xmlns:a16="http://schemas.microsoft.com/office/drawing/2014/main" id="{DA507797-CF63-D666-E0AF-96BD3062686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31CCBB28-683C-4A34-54FB-D7F46BBD85B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75A793BE-2BBB-9AAB-F875-093B324C473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CD61EC10-4754-89BC-A752-7DB646866C9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A1BAEA09-217A-A024-FE81-9D48F2C599B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8E499713-AC97-202D-E146-225B021D8C2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D01D7745-DA36-D374-7D5A-5B3ED5294F6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A29A8F02-5C8E-D619-FA96-E380BB100BF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2CD747E6-DA1B-9E4F-B9F6-B4796AB7EE4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13" name="13 CuadroTexto">
            <a:extLst>
              <a:ext uri="{FF2B5EF4-FFF2-40B4-BE49-F238E27FC236}">
                <a16:creationId xmlns:a16="http://schemas.microsoft.com/office/drawing/2014/main" id="{6D6379C4-1F0F-253B-6894-7441F457816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4280C28B-4629-040C-F131-576B31D6083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0</xdr:row>
      <xdr:rowOff>95250</xdr:rowOff>
    </xdr:from>
    <xdr:to>
      <xdr:col>2</xdr:col>
      <xdr:colOff>2266950</xdr:colOff>
      <xdr:row>3</xdr:row>
      <xdr:rowOff>3036</xdr:rowOff>
    </xdr:to>
    <xdr:pic>
      <xdr:nvPicPr>
        <xdr:cNvPr id="4" name="Imagen 3" descr="Ministerio del Interior">
          <a:extLst>
            <a:ext uri="{FF2B5EF4-FFF2-40B4-BE49-F238E27FC236}">
              <a16:creationId xmlns:a16="http://schemas.microsoft.com/office/drawing/2014/main" id="{C57896E6-5181-4780-8B42-94F7542BA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9525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1085850</xdr:colOff>
      <xdr:row>0</xdr:row>
      <xdr:rowOff>0</xdr:rowOff>
    </xdr:from>
    <xdr:to>
      <xdr:col>2</xdr:col>
      <xdr:colOff>3028950</xdr:colOff>
      <xdr:row>3</xdr:row>
      <xdr:rowOff>136386</xdr:rowOff>
    </xdr:to>
    <xdr:pic>
      <xdr:nvPicPr>
        <xdr:cNvPr id="4" name="Imagen 3" descr="Ministerio del Interior">
          <a:extLst>
            <a:ext uri="{FF2B5EF4-FFF2-40B4-BE49-F238E27FC236}">
              <a16:creationId xmlns:a16="http://schemas.microsoft.com/office/drawing/2014/main" id="{8B0BA368-CD35-4DB8-A59F-C0B6C9DF17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1238250</xdr:colOff>
      <xdr:row>0</xdr:row>
      <xdr:rowOff>54428</xdr:rowOff>
    </xdr:from>
    <xdr:to>
      <xdr:col>4</xdr:col>
      <xdr:colOff>343993</xdr:colOff>
      <xdr:row>2</xdr:row>
      <xdr:rowOff>304527</xdr:rowOff>
    </xdr:to>
    <xdr:pic>
      <xdr:nvPicPr>
        <xdr:cNvPr id="2" name="Imagen 1">
          <a:extLst>
            <a:ext uri="{FF2B5EF4-FFF2-40B4-BE49-F238E27FC236}">
              <a16:creationId xmlns:a16="http://schemas.microsoft.com/office/drawing/2014/main" id="{CDCFFE3B-9F92-40CD-9AC4-F56F36B692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2075" y="54428"/>
          <a:ext cx="2715718" cy="10025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5E1AEFFD-4531-4BFA-9D7C-95D588E67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E4E89765-72CD-451A-B27F-E14119C7BE13}"/>
            </a:ext>
          </a:extLst>
        </xdr:cNvPr>
        <xdr:cNvSpPr/>
      </xdr:nvSpPr>
      <xdr:spPr>
        <a:xfrm>
          <a:off x="23155275" y="3086100"/>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CA01A56F-DF74-4A12-A0A7-F550DE49126C}"/>
            </a:ext>
          </a:extLst>
        </xdr:cNvPr>
        <xdr:cNvSpPr/>
      </xdr:nvSpPr>
      <xdr:spPr>
        <a:xfrm>
          <a:off x="23145750" y="3657600"/>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50F33615-296F-4B83-B490-860674C21CF7}"/>
            </a:ext>
          </a:extLst>
        </xdr:cNvPr>
        <xdr:cNvSpPr/>
      </xdr:nvSpPr>
      <xdr:spPr>
        <a:xfrm>
          <a:off x="23145750" y="4238625"/>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140A5EC8-65E2-4DEF-A08E-3C8CB8C324B0}"/>
            </a:ext>
          </a:extLst>
        </xdr:cNvPr>
        <xdr:cNvSpPr/>
      </xdr:nvSpPr>
      <xdr:spPr>
        <a:xfrm>
          <a:off x="23145750" y="4819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75B72F1C-C71C-4BCD-8C26-0C206ECDEB30}"/>
            </a:ext>
          </a:extLst>
        </xdr:cNvPr>
        <xdr:cNvSpPr txBox="1"/>
      </xdr:nvSpPr>
      <xdr:spPr>
        <a:xfrm>
          <a:off x="23688676" y="3143250"/>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68BA8C5C-B5F4-483F-8405-69AF02E2F7A2}"/>
            </a:ext>
          </a:extLst>
        </xdr:cNvPr>
        <xdr:cNvSpPr txBox="1"/>
      </xdr:nvSpPr>
      <xdr:spPr>
        <a:xfrm>
          <a:off x="23698200" y="373380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E70E9E44-7421-4CC6-98FD-6E4FEDE40A37}"/>
            </a:ext>
          </a:extLst>
        </xdr:cNvPr>
        <xdr:cNvSpPr txBox="1"/>
      </xdr:nvSpPr>
      <xdr:spPr>
        <a:xfrm>
          <a:off x="23698200" y="432435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C20B44E-9269-4CE6-8304-D36A6E11390D}"/>
            </a:ext>
          </a:extLst>
        </xdr:cNvPr>
        <xdr:cNvSpPr txBox="1"/>
      </xdr:nvSpPr>
      <xdr:spPr>
        <a:xfrm>
          <a:off x="23698201" y="4876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1924C05-1601-4223-BF10-4BBE33016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D3831972-ADF6-4AA3-8920-84BA806493EC}"/>
            </a:ext>
          </a:extLst>
        </xdr:cNvPr>
        <xdr:cNvSpPr/>
      </xdr:nvSpPr>
      <xdr:spPr>
        <a:xfrm>
          <a:off x="23126700" y="17202150"/>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D168FE79-49A2-43EE-877E-B1179E1918E9}"/>
            </a:ext>
          </a:extLst>
        </xdr:cNvPr>
        <xdr:cNvSpPr/>
      </xdr:nvSpPr>
      <xdr:spPr>
        <a:xfrm>
          <a:off x="23117175" y="17773650"/>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704ED96B-A9E3-4D2A-9115-FD7D6F31D5D8}"/>
            </a:ext>
          </a:extLst>
        </xdr:cNvPr>
        <xdr:cNvSpPr/>
      </xdr:nvSpPr>
      <xdr:spPr>
        <a:xfrm>
          <a:off x="23117175" y="18354675"/>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AAB27C8F-2225-4145-9C82-E550DCFC98A8}"/>
            </a:ext>
          </a:extLst>
        </xdr:cNvPr>
        <xdr:cNvSpPr/>
      </xdr:nvSpPr>
      <xdr:spPr>
        <a:xfrm>
          <a:off x="23117175" y="18945225"/>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E4968EB3-1222-470D-B28F-C16B0B5DCE90}"/>
            </a:ext>
          </a:extLst>
        </xdr:cNvPr>
        <xdr:cNvSpPr txBox="1"/>
      </xdr:nvSpPr>
      <xdr:spPr>
        <a:xfrm>
          <a:off x="23660101" y="17259300"/>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8CE435AF-6E58-49B8-8C6D-3BDB9DAA1C6F}"/>
            </a:ext>
          </a:extLst>
        </xdr:cNvPr>
        <xdr:cNvSpPr txBox="1"/>
      </xdr:nvSpPr>
      <xdr:spPr>
        <a:xfrm>
          <a:off x="23669625" y="1784985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3B2E5509-AC06-44F1-9D77-2717C6553422}"/>
            </a:ext>
          </a:extLst>
        </xdr:cNvPr>
        <xdr:cNvSpPr txBox="1"/>
      </xdr:nvSpPr>
      <xdr:spPr>
        <a:xfrm>
          <a:off x="23669625" y="1844040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D387241A-45C1-4890-AE2F-29809BC1EFBB}"/>
            </a:ext>
          </a:extLst>
        </xdr:cNvPr>
        <xdr:cNvSpPr txBox="1"/>
      </xdr:nvSpPr>
      <xdr:spPr>
        <a:xfrm>
          <a:off x="23669626" y="19002375"/>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xdr:col>
      <xdr:colOff>0</xdr:colOff>
      <xdr:row>1</xdr:row>
      <xdr:rowOff>0</xdr:rowOff>
    </xdr:from>
    <xdr:to>
      <xdr:col>1</xdr:col>
      <xdr:colOff>0</xdr:colOff>
      <xdr:row>3</xdr:row>
      <xdr:rowOff>116856</xdr:rowOff>
    </xdr:to>
    <xdr:pic>
      <xdr:nvPicPr>
        <xdr:cNvPr id="20" name="Imagen 19" descr="Ministerio del Interior">
          <a:extLst>
            <a:ext uri="{FF2B5EF4-FFF2-40B4-BE49-F238E27FC236}">
              <a16:creationId xmlns:a16="http://schemas.microsoft.com/office/drawing/2014/main" id="{7510D965-1799-4320-9579-FFB2BBEB82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381000"/>
          <a:ext cx="0" cy="897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149679</xdr:colOff>
      <xdr:row>0</xdr:row>
      <xdr:rowOff>231322</xdr:rowOff>
    </xdr:from>
    <xdr:to>
      <xdr:col>11</xdr:col>
      <xdr:colOff>1332489</xdr:colOff>
      <xdr:row>2</xdr:row>
      <xdr:rowOff>68036</xdr:rowOff>
    </xdr:to>
    <xdr:pic>
      <xdr:nvPicPr>
        <xdr:cNvPr id="21" name="Imagen 20" descr="Ministerio del Interior">
          <a:extLst>
            <a:ext uri="{FF2B5EF4-FFF2-40B4-BE49-F238E27FC236}">
              <a16:creationId xmlns:a16="http://schemas.microsoft.com/office/drawing/2014/main" id="{08D8DBEF-4ED0-40F2-9566-AE103E4614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1604" y="231322"/>
          <a:ext cx="2478210" cy="589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428625</xdr:colOff>
      <xdr:row>0</xdr:row>
      <xdr:rowOff>127000</xdr:rowOff>
    </xdr:from>
    <xdr:to>
      <xdr:col>3</xdr:col>
      <xdr:colOff>496104</xdr:colOff>
      <xdr:row>2</xdr:row>
      <xdr:rowOff>293295</xdr:rowOff>
    </xdr:to>
    <xdr:pic>
      <xdr:nvPicPr>
        <xdr:cNvPr id="2" name="Imagen 1" descr="Ministerio del Interior">
          <a:extLst>
            <a:ext uri="{FF2B5EF4-FFF2-40B4-BE49-F238E27FC236}">
              <a16:creationId xmlns:a16="http://schemas.microsoft.com/office/drawing/2014/main" id="{DF516DC0-A900-4403-B77B-BA3D5C6A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127000"/>
          <a:ext cx="3810804" cy="899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595312</xdr:colOff>
      <xdr:row>0</xdr:row>
      <xdr:rowOff>238125</xdr:rowOff>
    </xdr:from>
    <xdr:to>
      <xdr:col>4</xdr:col>
      <xdr:colOff>1006186</xdr:colOff>
      <xdr:row>0</xdr:row>
      <xdr:rowOff>1365111</xdr:rowOff>
    </xdr:to>
    <xdr:pic>
      <xdr:nvPicPr>
        <xdr:cNvPr id="17" name="Imagen 16" descr="Ministerio del Interior">
          <a:extLst>
            <a:ext uri="{FF2B5EF4-FFF2-40B4-BE49-F238E27FC236}">
              <a16:creationId xmlns:a16="http://schemas.microsoft.com/office/drawing/2014/main" id="{B7FAF663-428A-4484-B63E-421B1DA578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38125"/>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42</xdr:col>
      <xdr:colOff>1506682</xdr:colOff>
      <xdr:row>1</xdr:row>
      <xdr:rowOff>121227</xdr:rowOff>
    </xdr:to>
    <xdr:grpSp>
      <xdr:nvGrpSpPr>
        <xdr:cNvPr id="2" name="Group 4">
          <a:extLst>
            <a:ext uri="{FF2B5EF4-FFF2-40B4-BE49-F238E27FC236}">
              <a16:creationId xmlns:a16="http://schemas.microsoft.com/office/drawing/2014/main" id="{EC1C70D2-A500-4508-9170-CD8B75AD6644}"/>
            </a:ext>
          </a:extLst>
        </xdr:cNvPr>
        <xdr:cNvGrpSpPr>
          <a:grpSpLocks/>
        </xdr:cNvGrpSpPr>
      </xdr:nvGrpSpPr>
      <xdr:grpSpPr bwMode="auto">
        <a:xfrm>
          <a:off x="0" y="0"/>
          <a:ext cx="52027282" cy="1835727"/>
          <a:chOff x="-11" y="0"/>
          <a:chExt cx="1406" cy="135"/>
        </a:xfrm>
      </xdr:grpSpPr>
      <xdr:sp macro="" textlink="">
        <xdr:nvSpPr>
          <xdr:cNvPr id="3" name="1 CuadroTexto">
            <a:extLst>
              <a:ext uri="{FF2B5EF4-FFF2-40B4-BE49-F238E27FC236}">
                <a16:creationId xmlns:a16="http://schemas.microsoft.com/office/drawing/2014/main" id="{2C7D6630-DC15-0B18-9A89-25DE9D81A98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8D112655-A4F0-20B7-06B0-3DCDD7374F6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C0311743-B50C-064F-3CBD-364CE51F6FD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7EDB1D16-00CB-F695-45CC-D1BCBBF02BF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917AFA2A-8778-905D-DDC8-F0510E4EAA7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8D145CC5-2F75-BE9F-2AD4-5872F7C5A8D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D97B5CF1-46E9-A896-EB38-F04E0E503C0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A4117CAB-BC20-46F0-9CDD-E40EC93F9D3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11AB756A-A84A-1D85-BDF8-0C7C2D24353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5" name="13 CuadroTexto">
            <a:extLst>
              <a:ext uri="{FF2B5EF4-FFF2-40B4-BE49-F238E27FC236}">
                <a16:creationId xmlns:a16="http://schemas.microsoft.com/office/drawing/2014/main" id="{0692C58F-E027-5741-2E87-F68E456201B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01A57CE8-A4BF-744E-3109-78295111355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12/08/2023</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8.166\oap\Volumes\OAP\Backup_SIGI\2024\RIESGOS\6.%20Matrices%20de%20Riesgos%20Proceso%20-%20Dependencia\2.%20Gestio&#769;n%20del%20Conocimiento%20e%20Innovacio&#769;n\Formulacio&#769;n%20Riesgos%202024\2.2%20Gestio&#769;n%20Del%20conocimeinto\GCI_I_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uanitaavila/Desktop/C:/Users/angelica.patino/Downloads/1.%20Matriz_mapa_riesgos%20corregido%20final%20DM%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ntsrv-11x\OAP\Backup_SIGI\2024\RIESGOS\6.1.%20Matrices%20de%20Riesgos%20Ajdo\2.%20Gesti&#243;n%20del%20Conocimiento%20e%20Innovaci&#243;n\Formulaci&#243;n%20Riesgos%202024\2.2%20Gesti&#243;n%20Del%20conocimiento\GCI_I_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ntsrv-11x\OAP\Backup_SIGI\2024\RIESGOS\6.1.%20Matrices%20de%20Riesgos%20Ajdo\2.%20Gesti&#243;n%20del%20Conocimiento%20e%20Innovaci&#243;n\I%20CUATRIMESTRE\2.1%20OIP-SIstemas\OIP_GCI_I_24_GESTION%20CONOC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Riesgos de Corrupción"/>
      <sheetName val="Controles de Corrupción"/>
      <sheetName val="Mapa Riesgo Corrupción"/>
      <sheetName val="Mapa final SI"/>
      <sheetName val="Matriz Calor Inherente SI"/>
      <sheetName val="Matriz Calor Residual SI"/>
      <sheetName val="Mapa Riesgo Seguridad Informaci"/>
      <sheetName val="Mapa de calor Corrupción"/>
    </sheetNames>
    <sheetDataSet>
      <sheetData sheetId="0"/>
      <sheetData sheetId="1"/>
      <sheetData sheetId="2"/>
      <sheetData sheetId="3"/>
      <sheetData sheetId="4"/>
      <sheetData sheetId="5"/>
      <sheetData sheetId="6"/>
      <sheetData sheetId="7"/>
      <sheetData sheetId="8"/>
      <sheetData sheetId="9">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51 y 100 SMLMV </v>
          </cell>
          <cell r="D13" t="str">
            <v xml:space="preserve">     El riesgo afecta la imagen de la entidad con algunos usuarios de relevancia frente al logro de los objetivos</v>
          </cell>
        </row>
        <row r="14">
          <cell r="C14" t="str">
            <v xml:space="preserve">     Entre 101 y 500 SMLMV </v>
          </cell>
          <cell r="D14" t="str">
            <v xml:space="preserve">     El riesgo afecta la imagen de de la entidad con efecto publicitario sostenido a nivel de sector administrativo, nivel departamental o municipal</v>
          </cell>
        </row>
        <row r="15">
          <cell r="C15" t="str">
            <v xml:space="preserve">     Mayor a 501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C6" t="str">
            <v>Gestión del Conocimiento e Innovación</v>
          </cell>
        </row>
        <row r="11">
          <cell r="B11" t="str">
            <v>R1</v>
          </cell>
          <cell r="C11" t="str">
            <v>Manipular o cotejar la información de la gestión de la entidad contenida en bases de datos, para direccionar la toma de decisiones en favor propio o de un tercero.</v>
          </cell>
          <cell r="D11" t="str">
            <v xml:space="preserve">Debido al desconocimiento del manejo de software especializados, a presiones de instancias superiores o a relaciones interpersonales se puede propiciar escenarios de manipulación y cotejo de la información de la Entidad que direccionen la toma de decisiones en favor de un beneficio privado.  </v>
          </cell>
          <cell r="E11" t="str">
            <v xml:space="preserve">Corrupción </v>
          </cell>
          <cell r="F11" t="str">
            <v>CA1. Desconocimiento del manejo adecuado de los sofware y aplicaciones utilizados para la manipulaciòn de los datos de la Entidad.
CA2. Presión realizada por un superior en pro de resultados particulares.
CA3. Relaciones interpersonales que instiguen la alteración de los datos presentados.
CA4. Acciones de cohecho encaminadas a la consecusión de un beneficio.</v>
          </cell>
          <cell r="G11" t="str">
            <v>1. Deterioro o desmejora de la reputación institucional.
2. Investigaciones disciplinarias y responsabilidades por parte de los organos de control de la entidad.
3. Costos adicionales para la entidad</v>
          </cell>
          <cell r="H11"/>
          <cell r="I11" t="b">
            <v>0</v>
          </cell>
          <cell r="J11" t="str">
            <v>Improbable</v>
          </cell>
          <cell r="K11">
            <v>2</v>
          </cell>
          <cell r="L11" t="str">
            <v>Posible</v>
          </cell>
          <cell r="M11">
            <v>3</v>
          </cell>
          <cell r="N11" t="str">
            <v>Rara vez</v>
          </cell>
          <cell r="O11">
            <v>1</v>
          </cell>
          <cell r="P11" t="str">
            <v>Improbable</v>
          </cell>
          <cell r="Q11">
            <v>2</v>
          </cell>
          <cell r="R11">
            <v>2</v>
          </cell>
          <cell r="S11" t="str">
            <v>Improbable</v>
          </cell>
          <cell r="T11"/>
          <cell r="U11"/>
          <cell r="V11" t="str">
            <v>SI</v>
          </cell>
          <cell r="W11">
            <v>1</v>
          </cell>
          <cell r="X11" t="str">
            <v>SI</v>
          </cell>
          <cell r="Y11">
            <v>1</v>
          </cell>
          <cell r="Z11" t="str">
            <v>SI</v>
          </cell>
          <cell r="AA11">
            <v>1</v>
          </cell>
          <cell r="AB11" t="str">
            <v>SI</v>
          </cell>
          <cell r="AC11">
            <v>1</v>
          </cell>
          <cell r="AD11" t="str">
            <v>SI</v>
          </cell>
          <cell r="AE11">
            <v>1</v>
          </cell>
          <cell r="AF11" t="str">
            <v>SI</v>
          </cell>
          <cell r="AG11">
            <v>1</v>
          </cell>
          <cell r="AH11" t="str">
            <v>NO</v>
          </cell>
          <cell r="AI11">
            <v>0</v>
          </cell>
          <cell r="AJ11" t="str">
            <v>NO</v>
          </cell>
          <cell r="AK11">
            <v>0</v>
          </cell>
          <cell r="AL11" t="str">
            <v>SI</v>
          </cell>
          <cell r="AM11">
            <v>1</v>
          </cell>
          <cell r="AN11" t="str">
            <v>SI</v>
          </cell>
          <cell r="AO11">
            <v>1</v>
          </cell>
          <cell r="AP11" t="str">
            <v>SI</v>
          </cell>
          <cell r="AQ11">
            <v>1</v>
          </cell>
          <cell r="AR11" t="str">
            <v>SI</v>
          </cell>
          <cell r="AS11">
            <v>1</v>
          </cell>
          <cell r="AT11" t="str">
            <v>SI</v>
          </cell>
          <cell r="AU11">
            <v>1</v>
          </cell>
          <cell r="AV11" t="str">
            <v>SI</v>
          </cell>
          <cell r="AW11">
            <v>1</v>
          </cell>
          <cell r="AX11" t="str">
            <v>NO</v>
          </cell>
          <cell r="AY11">
            <v>0</v>
          </cell>
          <cell r="AZ11" t="str">
            <v>SI</v>
          </cell>
          <cell r="BA11">
            <v>1</v>
          </cell>
          <cell r="BB11" t="str">
            <v>SI</v>
          </cell>
          <cell r="BC11">
            <v>1</v>
          </cell>
          <cell r="BD11" t="str">
            <v>NO</v>
          </cell>
          <cell r="BE11">
            <v>0</v>
          </cell>
          <cell r="BF11" t="str">
            <v>NO</v>
          </cell>
          <cell r="BG11">
            <v>0</v>
          </cell>
          <cell r="BH11" t="str">
            <v>Catastrófico</v>
          </cell>
          <cell r="BI11"/>
          <cell r="BJ11">
            <v>14</v>
          </cell>
          <cell r="BK11">
            <v>5</v>
          </cell>
          <cell r="BL11" t="str">
            <v>Catastrófico</v>
          </cell>
          <cell r="BM11" t="str">
            <v>Zona Extrema</v>
          </cell>
          <cell r="BN11" t="str">
            <v>Coordinadores de grupo de la Oficina Asesora de Planeación - Coordinador Grupo Gestión del Conocimiento o quien haga sus veces y profesionales del Grupo.</v>
          </cell>
        </row>
        <row r="12">
          <cell r="B12"/>
          <cell r="C12"/>
          <cell r="D12"/>
          <cell r="E12"/>
          <cell r="F12"/>
          <cell r="G12"/>
          <cell r="H12"/>
          <cell r="I12" t="b">
            <v>0</v>
          </cell>
          <cell r="J12"/>
          <cell r="K12" t="b">
            <v>0</v>
          </cell>
          <cell r="L12"/>
          <cell r="M12" t="b">
            <v>0</v>
          </cell>
          <cell r="N12"/>
          <cell r="O12" t="b">
            <v>0</v>
          </cell>
          <cell r="P12"/>
          <cell r="Q12" t="b">
            <v>0</v>
          </cell>
          <cell r="R12" t="str">
            <v xml:space="preserve">  </v>
          </cell>
          <cell r="S12" t="str">
            <v xml:space="preserve"> </v>
          </cell>
          <cell r="T12"/>
          <cell r="U12"/>
          <cell r="V12"/>
          <cell r="W12" t="b">
            <v>0</v>
          </cell>
          <cell r="X12"/>
          <cell r="Y12" t="b">
            <v>0</v>
          </cell>
          <cell r="Z12"/>
          <cell r="AA12" t="b">
            <v>0</v>
          </cell>
          <cell r="AB12"/>
          <cell r="AC12" t="b">
            <v>0</v>
          </cell>
          <cell r="AD12"/>
          <cell r="AE12" t="b">
            <v>0</v>
          </cell>
          <cell r="AF12"/>
          <cell r="AG12" t="b">
            <v>0</v>
          </cell>
          <cell r="AH12"/>
          <cell r="AI12" t="b">
            <v>0</v>
          </cell>
          <cell r="AJ12"/>
          <cell r="AK12" t="b">
            <v>0</v>
          </cell>
          <cell r="AL12"/>
          <cell r="AM12" t="b">
            <v>0</v>
          </cell>
          <cell r="AN12"/>
          <cell r="AO12" t="b">
            <v>0</v>
          </cell>
          <cell r="AP12"/>
          <cell r="AQ12" t="b">
            <v>0</v>
          </cell>
          <cell r="AR12"/>
          <cell r="AS12" t="b">
            <v>0</v>
          </cell>
          <cell r="AT12"/>
          <cell r="AU12" t="b">
            <v>0</v>
          </cell>
          <cell r="AV12"/>
          <cell r="AW12" t="b">
            <v>0</v>
          </cell>
          <cell r="AX12"/>
          <cell r="AY12" t="b">
            <v>0</v>
          </cell>
          <cell r="AZ12"/>
          <cell r="BA12" t="b">
            <v>0</v>
          </cell>
          <cell r="BB12"/>
          <cell r="BC12" t="b">
            <v>0</v>
          </cell>
          <cell r="BD12"/>
          <cell r="BE12" t="b">
            <v>0</v>
          </cell>
          <cell r="BF12"/>
          <cell r="BG12" t="b">
            <v>0</v>
          </cell>
          <cell r="BH12" t="str">
            <v xml:space="preserve"> </v>
          </cell>
          <cell r="BI12"/>
          <cell r="BJ12" t="b">
            <v>0</v>
          </cell>
          <cell r="BK12" t="str">
            <v xml:space="preserve"> </v>
          </cell>
          <cell r="BL12" t="str">
            <v xml:space="preserve"> </v>
          </cell>
          <cell r="BM12" t="str">
            <v/>
          </cell>
          <cell r="BN12"/>
        </row>
        <row r="13">
          <cell r="B13"/>
          <cell r="C13"/>
          <cell r="D13"/>
          <cell r="E13"/>
          <cell r="F13"/>
          <cell r="G13"/>
          <cell r="H13"/>
          <cell r="I13" t="b">
            <v>0</v>
          </cell>
          <cell r="J13"/>
          <cell r="K13" t="b">
            <v>0</v>
          </cell>
          <cell r="L13"/>
          <cell r="M13" t="b">
            <v>0</v>
          </cell>
          <cell r="N13"/>
          <cell r="O13" t="b">
            <v>0</v>
          </cell>
          <cell r="P13"/>
          <cell r="Q13" t="b">
            <v>0</v>
          </cell>
          <cell r="R13" t="str">
            <v xml:space="preserve">  </v>
          </cell>
          <cell r="S13" t="str">
            <v xml:space="preserve"> </v>
          </cell>
          <cell r="T13"/>
          <cell r="U13"/>
          <cell r="V13"/>
          <cell r="W13" t="b">
            <v>0</v>
          </cell>
          <cell r="X13"/>
          <cell r="Y13" t="b">
            <v>0</v>
          </cell>
          <cell r="Z13"/>
          <cell r="AA13" t="b">
            <v>0</v>
          </cell>
          <cell r="AB13"/>
          <cell r="AC13" t="b">
            <v>0</v>
          </cell>
          <cell r="AD13"/>
          <cell r="AE13" t="b">
            <v>0</v>
          </cell>
          <cell r="AF13"/>
          <cell r="AG13" t="b">
            <v>0</v>
          </cell>
          <cell r="AH13"/>
          <cell r="AI13" t="b">
            <v>0</v>
          </cell>
          <cell r="AJ13"/>
          <cell r="AK13" t="b">
            <v>0</v>
          </cell>
          <cell r="AL13"/>
          <cell r="AM13" t="b">
            <v>0</v>
          </cell>
          <cell r="AN13"/>
          <cell r="AO13" t="b">
            <v>0</v>
          </cell>
          <cell r="AP13"/>
          <cell r="AQ13" t="b">
            <v>0</v>
          </cell>
          <cell r="AR13"/>
          <cell r="AS13" t="b">
            <v>0</v>
          </cell>
          <cell r="AT13"/>
          <cell r="AU13" t="b">
            <v>0</v>
          </cell>
          <cell r="AV13"/>
          <cell r="AW13" t="b">
            <v>0</v>
          </cell>
          <cell r="AX13"/>
          <cell r="AY13" t="b">
            <v>0</v>
          </cell>
          <cell r="AZ13"/>
          <cell r="BA13" t="b">
            <v>0</v>
          </cell>
          <cell r="BB13"/>
          <cell r="BC13" t="b">
            <v>0</v>
          </cell>
          <cell r="BD13"/>
          <cell r="BE13" t="b">
            <v>0</v>
          </cell>
          <cell r="BF13"/>
          <cell r="BG13" t="b">
            <v>0</v>
          </cell>
          <cell r="BH13" t="str">
            <v xml:space="preserve"> </v>
          </cell>
          <cell r="BI13"/>
          <cell r="BJ13" t="b">
            <v>0</v>
          </cell>
          <cell r="BK13" t="str">
            <v xml:space="preserve"> </v>
          </cell>
          <cell r="BL13" t="str">
            <v xml:space="preserve"> </v>
          </cell>
          <cell r="BM13" t="str">
            <v/>
          </cell>
          <cell r="BN13"/>
        </row>
        <row r="14">
          <cell r="B14"/>
          <cell r="C14"/>
          <cell r="D14"/>
          <cell r="E14"/>
          <cell r="F14"/>
          <cell r="G14"/>
          <cell r="H14"/>
          <cell r="I14" t="b">
            <v>0</v>
          </cell>
          <cell r="J14"/>
          <cell r="K14" t="b">
            <v>0</v>
          </cell>
          <cell r="L14"/>
          <cell r="M14" t="b">
            <v>0</v>
          </cell>
          <cell r="N14"/>
          <cell r="O14" t="b">
            <v>0</v>
          </cell>
          <cell r="P14"/>
          <cell r="Q14" t="b">
            <v>0</v>
          </cell>
          <cell r="R14" t="str">
            <v xml:space="preserve">  </v>
          </cell>
          <cell r="S14" t="str">
            <v xml:space="preserve"> </v>
          </cell>
          <cell r="T14"/>
          <cell r="U14"/>
          <cell r="V14"/>
          <cell r="W14" t="b">
            <v>0</v>
          </cell>
          <cell r="X14"/>
          <cell r="Y14" t="b">
            <v>0</v>
          </cell>
          <cell r="Z14"/>
          <cell r="AA14" t="b">
            <v>0</v>
          </cell>
          <cell r="AB14"/>
          <cell r="AC14" t="b">
            <v>0</v>
          </cell>
          <cell r="AD14"/>
          <cell r="AE14" t="b">
            <v>0</v>
          </cell>
          <cell r="AF14"/>
          <cell r="AG14" t="b">
            <v>0</v>
          </cell>
          <cell r="AH14"/>
          <cell r="AI14" t="b">
            <v>0</v>
          </cell>
          <cell r="AJ14"/>
          <cell r="AK14" t="b">
            <v>0</v>
          </cell>
          <cell r="AL14"/>
          <cell r="AM14" t="b">
            <v>0</v>
          </cell>
          <cell r="AN14"/>
          <cell r="AO14" t="b">
            <v>0</v>
          </cell>
          <cell r="AP14"/>
          <cell r="AQ14" t="b">
            <v>0</v>
          </cell>
          <cell r="AR14"/>
          <cell r="AS14" t="b">
            <v>0</v>
          </cell>
          <cell r="AT14"/>
          <cell r="AU14" t="b">
            <v>0</v>
          </cell>
          <cell r="AV14"/>
          <cell r="AW14" t="b">
            <v>0</v>
          </cell>
          <cell r="AX14"/>
          <cell r="AY14" t="b">
            <v>0</v>
          </cell>
          <cell r="AZ14"/>
          <cell r="BA14" t="b">
            <v>0</v>
          </cell>
          <cell r="BB14"/>
          <cell r="BC14" t="b">
            <v>0</v>
          </cell>
          <cell r="BD14"/>
          <cell r="BE14" t="b">
            <v>0</v>
          </cell>
          <cell r="BF14"/>
          <cell r="BG14" t="b">
            <v>0</v>
          </cell>
          <cell r="BH14" t="str">
            <v xml:space="preserve"> </v>
          </cell>
          <cell r="BI14"/>
          <cell r="BJ14" t="b">
            <v>0</v>
          </cell>
          <cell r="BK14" t="str">
            <v xml:space="preserve"> </v>
          </cell>
          <cell r="BL14" t="str">
            <v xml:space="preserve"> </v>
          </cell>
          <cell r="BM14" t="str">
            <v/>
          </cell>
          <cell r="BN14"/>
        </row>
        <row r="15">
          <cell r="B15"/>
          <cell r="C15"/>
          <cell r="D15"/>
          <cell r="E15"/>
          <cell r="F15"/>
          <cell r="G15"/>
          <cell r="H15"/>
          <cell r="I15" t="b">
            <v>0</v>
          </cell>
          <cell r="J15"/>
          <cell r="K15" t="b">
            <v>0</v>
          </cell>
          <cell r="L15"/>
          <cell r="M15" t="b">
            <v>0</v>
          </cell>
          <cell r="N15"/>
          <cell r="O15" t="b">
            <v>0</v>
          </cell>
          <cell r="P15"/>
          <cell r="Q15" t="b">
            <v>0</v>
          </cell>
          <cell r="R15" t="str">
            <v xml:space="preserve">  </v>
          </cell>
          <cell r="S15" t="str">
            <v xml:space="preserve"> </v>
          </cell>
          <cell r="T15"/>
          <cell r="U15"/>
          <cell r="V15"/>
          <cell r="W15" t="b">
            <v>0</v>
          </cell>
          <cell r="X15"/>
          <cell r="Y15" t="b">
            <v>0</v>
          </cell>
          <cell r="Z15"/>
          <cell r="AA15" t="b">
            <v>0</v>
          </cell>
          <cell r="AB15"/>
          <cell r="AC15" t="b">
            <v>0</v>
          </cell>
          <cell r="AD15"/>
          <cell r="AE15" t="b">
            <v>0</v>
          </cell>
          <cell r="AF15"/>
          <cell r="AG15" t="b">
            <v>0</v>
          </cell>
          <cell r="AH15"/>
          <cell r="AI15" t="b">
            <v>0</v>
          </cell>
          <cell r="AJ15"/>
          <cell r="AK15" t="b">
            <v>0</v>
          </cell>
          <cell r="AL15"/>
          <cell r="AM15" t="b">
            <v>0</v>
          </cell>
          <cell r="AN15"/>
          <cell r="AO15" t="b">
            <v>0</v>
          </cell>
          <cell r="AP15"/>
          <cell r="AQ15" t="b">
            <v>0</v>
          </cell>
          <cell r="AR15"/>
          <cell r="AS15" t="b">
            <v>0</v>
          </cell>
          <cell r="AT15"/>
          <cell r="AU15" t="b">
            <v>0</v>
          </cell>
          <cell r="AV15"/>
          <cell r="AW15" t="b">
            <v>0</v>
          </cell>
          <cell r="AX15"/>
          <cell r="AY15" t="b">
            <v>0</v>
          </cell>
          <cell r="AZ15"/>
          <cell r="BA15" t="b">
            <v>0</v>
          </cell>
          <cell r="BB15"/>
          <cell r="BC15" t="b">
            <v>0</v>
          </cell>
          <cell r="BD15"/>
          <cell r="BE15" t="b">
            <v>0</v>
          </cell>
          <cell r="BF15"/>
          <cell r="BG15" t="b">
            <v>0</v>
          </cell>
          <cell r="BH15" t="str">
            <v xml:space="preserve"> </v>
          </cell>
          <cell r="BI15"/>
          <cell r="BJ15" t="b">
            <v>0</v>
          </cell>
          <cell r="BK15" t="str">
            <v xml:space="preserve"> </v>
          </cell>
          <cell r="BL15" t="str">
            <v xml:space="preserve"> </v>
          </cell>
          <cell r="BM15" t="str">
            <v/>
          </cell>
          <cell r="BN15"/>
        </row>
        <row r="16">
          <cell r="B16"/>
          <cell r="C16"/>
          <cell r="D16"/>
          <cell r="E16"/>
          <cell r="F16"/>
          <cell r="G16"/>
          <cell r="H16"/>
          <cell r="I16" t="b">
            <v>0</v>
          </cell>
          <cell r="J16"/>
          <cell r="K16" t="b">
            <v>0</v>
          </cell>
          <cell r="L16"/>
          <cell r="M16" t="b">
            <v>0</v>
          </cell>
          <cell r="N16"/>
          <cell r="O16" t="b">
            <v>0</v>
          </cell>
          <cell r="P16"/>
          <cell r="Q16" t="b">
            <v>0</v>
          </cell>
          <cell r="R16" t="str">
            <v xml:space="preserve">  </v>
          </cell>
          <cell r="S16" t="str">
            <v xml:space="preserve"> </v>
          </cell>
          <cell r="T16"/>
          <cell r="U16"/>
          <cell r="V16"/>
          <cell r="W16" t="b">
            <v>0</v>
          </cell>
          <cell r="X16"/>
          <cell r="Y16" t="b">
            <v>0</v>
          </cell>
          <cell r="Z16"/>
          <cell r="AA16" t="b">
            <v>0</v>
          </cell>
          <cell r="AB16"/>
          <cell r="AC16" t="b">
            <v>0</v>
          </cell>
          <cell r="AD16"/>
          <cell r="AE16" t="b">
            <v>0</v>
          </cell>
          <cell r="AF16"/>
          <cell r="AG16" t="b">
            <v>0</v>
          </cell>
          <cell r="AH16"/>
          <cell r="AI16" t="b">
            <v>0</v>
          </cell>
          <cell r="AJ16"/>
          <cell r="AK16" t="b">
            <v>0</v>
          </cell>
          <cell r="AL16"/>
          <cell r="AM16" t="b">
            <v>0</v>
          </cell>
          <cell r="AN16"/>
          <cell r="AO16" t="b">
            <v>0</v>
          </cell>
          <cell r="AP16"/>
          <cell r="AQ16" t="b">
            <v>0</v>
          </cell>
          <cell r="AR16"/>
          <cell r="AS16" t="b">
            <v>0</v>
          </cell>
          <cell r="AT16"/>
          <cell r="AU16" t="b">
            <v>0</v>
          </cell>
          <cell r="AV16"/>
          <cell r="AW16" t="b">
            <v>0</v>
          </cell>
          <cell r="AX16"/>
          <cell r="AY16" t="b">
            <v>0</v>
          </cell>
          <cell r="AZ16"/>
          <cell r="BA16" t="b">
            <v>0</v>
          </cell>
          <cell r="BB16"/>
          <cell r="BC16" t="b">
            <v>0</v>
          </cell>
          <cell r="BD16"/>
          <cell r="BE16" t="b">
            <v>0</v>
          </cell>
          <cell r="BF16"/>
          <cell r="BG16" t="b">
            <v>0</v>
          </cell>
          <cell r="BH16" t="str">
            <v xml:space="preserve"> </v>
          </cell>
          <cell r="BI16"/>
          <cell r="BJ16" t="b">
            <v>0</v>
          </cell>
          <cell r="BK16" t="str">
            <v xml:space="preserve"> </v>
          </cell>
          <cell r="BL16" t="str">
            <v xml:space="preserve"> </v>
          </cell>
          <cell r="BM16" t="str">
            <v/>
          </cell>
          <cell r="BN16"/>
        </row>
        <row r="17">
          <cell r="B17"/>
          <cell r="C17"/>
          <cell r="D17"/>
          <cell r="E17"/>
          <cell r="F17"/>
          <cell r="G17"/>
          <cell r="H17"/>
          <cell r="I17" t="b">
            <v>0</v>
          </cell>
          <cell r="J17"/>
          <cell r="K17" t="b">
            <v>0</v>
          </cell>
          <cell r="L17"/>
          <cell r="M17" t="b">
            <v>0</v>
          </cell>
          <cell r="N17"/>
          <cell r="O17" t="b">
            <v>0</v>
          </cell>
          <cell r="P17"/>
          <cell r="Q17" t="b">
            <v>0</v>
          </cell>
          <cell r="R17" t="str">
            <v xml:space="preserve">  </v>
          </cell>
          <cell r="S17" t="str">
            <v xml:space="preserve"> </v>
          </cell>
          <cell r="T17"/>
          <cell r="U17"/>
          <cell r="V17"/>
          <cell r="W17" t="b">
            <v>0</v>
          </cell>
          <cell r="X17"/>
          <cell r="Y17" t="b">
            <v>0</v>
          </cell>
          <cell r="Z17"/>
          <cell r="AA17" t="b">
            <v>0</v>
          </cell>
          <cell r="AB17"/>
          <cell r="AC17" t="b">
            <v>0</v>
          </cell>
          <cell r="AD17"/>
          <cell r="AE17" t="b">
            <v>0</v>
          </cell>
          <cell r="AF17"/>
          <cell r="AG17" t="b">
            <v>0</v>
          </cell>
          <cell r="AH17"/>
          <cell r="AI17" t="b">
            <v>0</v>
          </cell>
          <cell r="AJ17"/>
          <cell r="AK17" t="b">
            <v>0</v>
          </cell>
          <cell r="AL17"/>
          <cell r="AM17" t="b">
            <v>0</v>
          </cell>
          <cell r="AN17"/>
          <cell r="AO17" t="b">
            <v>0</v>
          </cell>
          <cell r="AP17"/>
          <cell r="AQ17" t="b">
            <v>0</v>
          </cell>
          <cell r="AR17"/>
          <cell r="AS17" t="b">
            <v>0</v>
          </cell>
          <cell r="AT17"/>
          <cell r="AU17" t="b">
            <v>0</v>
          </cell>
          <cell r="AV17"/>
          <cell r="AW17" t="b">
            <v>0</v>
          </cell>
          <cell r="AX17"/>
          <cell r="AY17" t="b">
            <v>0</v>
          </cell>
          <cell r="AZ17"/>
          <cell r="BA17" t="b">
            <v>0</v>
          </cell>
          <cell r="BB17"/>
          <cell r="BC17" t="b">
            <v>0</v>
          </cell>
          <cell r="BD17"/>
          <cell r="BE17" t="b">
            <v>0</v>
          </cell>
          <cell r="BF17"/>
          <cell r="BG17" t="b">
            <v>0</v>
          </cell>
          <cell r="BH17" t="str">
            <v xml:space="preserve"> </v>
          </cell>
          <cell r="BI17"/>
          <cell r="BJ17" t="b">
            <v>0</v>
          </cell>
          <cell r="BK17" t="str">
            <v xml:space="preserve"> </v>
          </cell>
          <cell r="BL17" t="str">
            <v xml:space="preserve"> </v>
          </cell>
          <cell r="BM17" t="str">
            <v/>
          </cell>
          <cell r="BN17"/>
        </row>
        <row r="18">
          <cell r="B18"/>
          <cell r="C18"/>
          <cell r="D18"/>
          <cell r="E18"/>
          <cell r="F18"/>
          <cell r="G18"/>
          <cell r="H18"/>
          <cell r="I18" t="b">
            <v>0</v>
          </cell>
          <cell r="J18"/>
          <cell r="K18" t="b">
            <v>0</v>
          </cell>
          <cell r="L18"/>
          <cell r="M18" t="b">
            <v>0</v>
          </cell>
          <cell r="N18"/>
          <cell r="O18" t="b">
            <v>0</v>
          </cell>
          <cell r="P18"/>
          <cell r="Q18" t="b">
            <v>0</v>
          </cell>
          <cell r="R18" t="str">
            <v xml:space="preserve">  </v>
          </cell>
          <cell r="S18" t="str">
            <v xml:space="preserve"> </v>
          </cell>
          <cell r="T18"/>
          <cell r="U18"/>
          <cell r="V18"/>
          <cell r="W18" t="b">
            <v>0</v>
          </cell>
          <cell r="X18"/>
          <cell r="Y18" t="b">
            <v>0</v>
          </cell>
          <cell r="Z18"/>
          <cell r="AA18" t="b">
            <v>0</v>
          </cell>
          <cell r="AB18"/>
          <cell r="AC18" t="b">
            <v>0</v>
          </cell>
          <cell r="AD18"/>
          <cell r="AE18" t="b">
            <v>0</v>
          </cell>
          <cell r="AF18"/>
          <cell r="AG18" t="b">
            <v>0</v>
          </cell>
          <cell r="AH18"/>
          <cell r="AI18" t="b">
            <v>0</v>
          </cell>
          <cell r="AJ18"/>
          <cell r="AK18" t="b">
            <v>0</v>
          </cell>
          <cell r="AL18"/>
          <cell r="AM18" t="b">
            <v>0</v>
          </cell>
          <cell r="AN18"/>
          <cell r="AO18" t="b">
            <v>0</v>
          </cell>
          <cell r="AP18"/>
          <cell r="AQ18" t="b">
            <v>0</v>
          </cell>
          <cell r="AR18"/>
          <cell r="AS18" t="b">
            <v>0</v>
          </cell>
          <cell r="AT18"/>
          <cell r="AU18" t="b">
            <v>0</v>
          </cell>
          <cell r="AV18"/>
          <cell r="AW18" t="b">
            <v>0</v>
          </cell>
          <cell r="AX18"/>
          <cell r="AY18" t="b">
            <v>0</v>
          </cell>
          <cell r="AZ18"/>
          <cell r="BA18" t="b">
            <v>0</v>
          </cell>
          <cell r="BB18"/>
          <cell r="BC18" t="b">
            <v>0</v>
          </cell>
          <cell r="BD18"/>
          <cell r="BE18" t="b">
            <v>0</v>
          </cell>
          <cell r="BF18"/>
          <cell r="BG18" t="b">
            <v>0</v>
          </cell>
          <cell r="BH18" t="str">
            <v xml:space="preserve"> </v>
          </cell>
          <cell r="BI18"/>
          <cell r="BJ18" t="b">
            <v>0</v>
          </cell>
          <cell r="BK18" t="str">
            <v xml:space="preserve"> </v>
          </cell>
          <cell r="BL18" t="str">
            <v xml:space="preserve"> </v>
          </cell>
          <cell r="BM18" t="str">
            <v/>
          </cell>
          <cell r="BN18"/>
        </row>
        <row r="19">
          <cell r="B19"/>
          <cell r="C19"/>
          <cell r="D19"/>
          <cell r="E19"/>
          <cell r="F19"/>
          <cell r="G19"/>
          <cell r="H19"/>
          <cell r="I19" t="b">
            <v>0</v>
          </cell>
          <cell r="J19"/>
          <cell r="K19" t="b">
            <v>0</v>
          </cell>
          <cell r="L19"/>
          <cell r="M19" t="b">
            <v>0</v>
          </cell>
          <cell r="N19"/>
          <cell r="O19" t="b">
            <v>0</v>
          </cell>
          <cell r="P19"/>
          <cell r="Q19" t="b">
            <v>0</v>
          </cell>
          <cell r="R19" t="str">
            <v xml:space="preserve">  </v>
          </cell>
          <cell r="S19" t="str">
            <v xml:space="preserve"> </v>
          </cell>
          <cell r="T19"/>
          <cell r="U19"/>
          <cell r="V19"/>
          <cell r="W19" t="b">
            <v>0</v>
          </cell>
          <cell r="X19"/>
          <cell r="Y19" t="b">
            <v>0</v>
          </cell>
          <cell r="Z19"/>
          <cell r="AA19" t="b">
            <v>0</v>
          </cell>
          <cell r="AB19"/>
          <cell r="AC19" t="b">
            <v>0</v>
          </cell>
          <cell r="AD19"/>
          <cell r="AE19" t="b">
            <v>0</v>
          </cell>
          <cell r="AF19"/>
          <cell r="AG19" t="b">
            <v>0</v>
          </cell>
          <cell r="AH19"/>
          <cell r="AI19" t="b">
            <v>0</v>
          </cell>
          <cell r="AJ19"/>
          <cell r="AK19" t="b">
            <v>0</v>
          </cell>
          <cell r="AL19"/>
          <cell r="AM19" t="b">
            <v>0</v>
          </cell>
          <cell r="AN19"/>
          <cell r="AO19" t="b">
            <v>0</v>
          </cell>
          <cell r="AP19"/>
          <cell r="AQ19" t="b">
            <v>0</v>
          </cell>
          <cell r="AR19"/>
          <cell r="AS19" t="b">
            <v>0</v>
          </cell>
          <cell r="AT19"/>
          <cell r="AU19" t="b">
            <v>0</v>
          </cell>
          <cell r="AV19"/>
          <cell r="AW19" t="b">
            <v>0</v>
          </cell>
          <cell r="AX19"/>
          <cell r="AY19" t="b">
            <v>0</v>
          </cell>
          <cell r="AZ19"/>
          <cell r="BA19" t="b">
            <v>0</v>
          </cell>
          <cell r="BB19"/>
          <cell r="BC19" t="b">
            <v>0</v>
          </cell>
          <cell r="BD19"/>
          <cell r="BE19" t="b">
            <v>0</v>
          </cell>
          <cell r="BF19"/>
          <cell r="BG19" t="b">
            <v>0</v>
          </cell>
          <cell r="BH19" t="str">
            <v xml:space="preserve"> </v>
          </cell>
          <cell r="BI19"/>
          <cell r="BJ19" t="b">
            <v>0</v>
          </cell>
          <cell r="BK19" t="str">
            <v xml:space="preserve"> </v>
          </cell>
          <cell r="BL19" t="str">
            <v xml:space="preserve"> </v>
          </cell>
          <cell r="BM19" t="str">
            <v/>
          </cell>
          <cell r="BN19"/>
        </row>
        <row r="20">
          <cell r="B20"/>
          <cell r="C20"/>
          <cell r="D20"/>
          <cell r="E20"/>
          <cell r="F20"/>
          <cell r="G20"/>
          <cell r="H20"/>
          <cell r="I20" t="b">
            <v>0</v>
          </cell>
          <cell r="J20"/>
          <cell r="K20" t="b">
            <v>0</v>
          </cell>
          <cell r="L20"/>
          <cell r="M20" t="b">
            <v>0</v>
          </cell>
          <cell r="N20"/>
          <cell r="O20" t="b">
            <v>0</v>
          </cell>
          <cell r="P20"/>
          <cell r="Q20" t="b">
            <v>0</v>
          </cell>
          <cell r="R20" t="str">
            <v xml:space="preserve">  </v>
          </cell>
          <cell r="S20" t="str">
            <v xml:space="preserve"> </v>
          </cell>
          <cell r="T20"/>
          <cell r="U20"/>
          <cell r="V20"/>
          <cell r="W20" t="b">
            <v>0</v>
          </cell>
          <cell r="X20"/>
          <cell r="Y20" t="b">
            <v>0</v>
          </cell>
          <cell r="Z20"/>
          <cell r="AA20" t="b">
            <v>0</v>
          </cell>
          <cell r="AB20"/>
          <cell r="AC20" t="b">
            <v>0</v>
          </cell>
          <cell r="AD20"/>
          <cell r="AE20" t="b">
            <v>0</v>
          </cell>
          <cell r="AF20"/>
          <cell r="AG20" t="b">
            <v>0</v>
          </cell>
          <cell r="AH20"/>
          <cell r="AI20" t="b">
            <v>0</v>
          </cell>
          <cell r="AJ20"/>
          <cell r="AK20" t="b">
            <v>0</v>
          </cell>
          <cell r="AL20"/>
          <cell r="AM20" t="b">
            <v>0</v>
          </cell>
          <cell r="AN20"/>
          <cell r="AO20" t="b">
            <v>0</v>
          </cell>
          <cell r="AP20"/>
          <cell r="AQ20" t="b">
            <v>0</v>
          </cell>
          <cell r="AR20"/>
          <cell r="AS20" t="b">
            <v>0</v>
          </cell>
          <cell r="AT20"/>
          <cell r="AU20" t="b">
            <v>0</v>
          </cell>
          <cell r="AV20"/>
          <cell r="AW20" t="b">
            <v>0</v>
          </cell>
          <cell r="AX20"/>
          <cell r="AY20" t="b">
            <v>0</v>
          </cell>
          <cell r="AZ20"/>
          <cell r="BA20" t="b">
            <v>0</v>
          </cell>
          <cell r="BB20"/>
          <cell r="BC20" t="b">
            <v>0</v>
          </cell>
          <cell r="BD20"/>
          <cell r="BE20" t="b">
            <v>0</v>
          </cell>
          <cell r="BF20"/>
          <cell r="BG20" t="b">
            <v>0</v>
          </cell>
          <cell r="BH20" t="str">
            <v xml:space="preserve"> </v>
          </cell>
          <cell r="BI20"/>
          <cell r="BJ20" t="b">
            <v>0</v>
          </cell>
          <cell r="BK20" t="str">
            <v xml:space="preserve"> </v>
          </cell>
          <cell r="BL20" t="str">
            <v xml:space="preserve"> </v>
          </cell>
          <cell r="BM20" t="str">
            <v/>
          </cell>
          <cell r="BN20"/>
        </row>
        <row r="21">
          <cell r="B21"/>
          <cell r="C21"/>
          <cell r="D21"/>
          <cell r="E21"/>
          <cell r="F21"/>
          <cell r="G21"/>
          <cell r="H21"/>
          <cell r="I21" t="b">
            <v>0</v>
          </cell>
          <cell r="J21"/>
          <cell r="K21" t="b">
            <v>0</v>
          </cell>
          <cell r="L21"/>
          <cell r="M21" t="b">
            <v>0</v>
          </cell>
          <cell r="N21"/>
          <cell r="O21" t="b">
            <v>0</v>
          </cell>
          <cell r="P21"/>
          <cell r="Q21" t="b">
            <v>0</v>
          </cell>
          <cell r="R21" t="str">
            <v xml:space="preserve">  </v>
          </cell>
          <cell r="S21" t="str">
            <v xml:space="preserve"> </v>
          </cell>
          <cell r="T21"/>
          <cell r="U21"/>
          <cell r="V21"/>
          <cell r="W21" t="b">
            <v>0</v>
          </cell>
          <cell r="X21"/>
          <cell r="Y21" t="b">
            <v>0</v>
          </cell>
          <cell r="Z21"/>
          <cell r="AA21" t="b">
            <v>0</v>
          </cell>
          <cell r="AB21"/>
          <cell r="AC21" t="b">
            <v>0</v>
          </cell>
          <cell r="AD21"/>
          <cell r="AE21" t="b">
            <v>0</v>
          </cell>
          <cell r="AF21"/>
          <cell r="AG21" t="b">
            <v>0</v>
          </cell>
          <cell r="AH21"/>
          <cell r="AI21" t="b">
            <v>0</v>
          </cell>
          <cell r="AJ21"/>
          <cell r="AK21" t="b">
            <v>0</v>
          </cell>
          <cell r="AL21"/>
          <cell r="AM21" t="b">
            <v>0</v>
          </cell>
          <cell r="AN21"/>
          <cell r="AO21" t="b">
            <v>0</v>
          </cell>
          <cell r="AP21"/>
          <cell r="AQ21" t="b">
            <v>0</v>
          </cell>
          <cell r="AR21"/>
          <cell r="AS21" t="b">
            <v>0</v>
          </cell>
          <cell r="AT21"/>
          <cell r="AU21" t="b">
            <v>0</v>
          </cell>
          <cell r="AV21"/>
          <cell r="AW21" t="b">
            <v>0</v>
          </cell>
          <cell r="AX21"/>
          <cell r="AY21" t="b">
            <v>0</v>
          </cell>
          <cell r="AZ21"/>
          <cell r="BA21" t="b">
            <v>0</v>
          </cell>
          <cell r="BB21"/>
          <cell r="BC21" t="b">
            <v>0</v>
          </cell>
          <cell r="BD21"/>
          <cell r="BE21" t="b">
            <v>0</v>
          </cell>
          <cell r="BF21"/>
          <cell r="BG21" t="b">
            <v>0</v>
          </cell>
          <cell r="BH21" t="str">
            <v xml:space="preserve"> </v>
          </cell>
          <cell r="BI21"/>
          <cell r="BJ21" t="b">
            <v>0</v>
          </cell>
          <cell r="BK21" t="str">
            <v xml:space="preserve"> </v>
          </cell>
          <cell r="BL21" t="str">
            <v xml:space="preserve"> </v>
          </cell>
          <cell r="BM21" t="str">
            <v/>
          </cell>
          <cell r="BN21"/>
        </row>
        <row r="22">
          <cell r="B22"/>
          <cell r="C22"/>
          <cell r="D22"/>
          <cell r="E22"/>
          <cell r="F22"/>
          <cell r="G22"/>
          <cell r="H22"/>
          <cell r="I22" t="b">
            <v>0</v>
          </cell>
          <cell r="J22"/>
          <cell r="K22" t="b">
            <v>0</v>
          </cell>
          <cell r="L22"/>
          <cell r="M22" t="b">
            <v>0</v>
          </cell>
          <cell r="N22"/>
          <cell r="O22" t="b">
            <v>0</v>
          </cell>
          <cell r="P22"/>
          <cell r="Q22" t="b">
            <v>0</v>
          </cell>
          <cell r="R22" t="str">
            <v xml:space="preserve">  </v>
          </cell>
          <cell r="S22" t="str">
            <v xml:space="preserve"> </v>
          </cell>
          <cell r="T22"/>
          <cell r="U22"/>
          <cell r="V22"/>
          <cell r="W22" t="b">
            <v>0</v>
          </cell>
          <cell r="X22"/>
          <cell r="Y22" t="b">
            <v>0</v>
          </cell>
          <cell r="Z22"/>
          <cell r="AA22" t="b">
            <v>0</v>
          </cell>
          <cell r="AB22"/>
          <cell r="AC22" t="b">
            <v>0</v>
          </cell>
          <cell r="AD22"/>
          <cell r="AE22" t="b">
            <v>0</v>
          </cell>
          <cell r="AF22"/>
          <cell r="AG22" t="b">
            <v>0</v>
          </cell>
          <cell r="AH22"/>
          <cell r="AI22" t="b">
            <v>0</v>
          </cell>
          <cell r="AJ22"/>
          <cell r="AK22" t="b">
            <v>0</v>
          </cell>
          <cell r="AL22"/>
          <cell r="AM22" t="b">
            <v>0</v>
          </cell>
          <cell r="AN22"/>
          <cell r="AO22" t="b">
            <v>0</v>
          </cell>
          <cell r="AP22"/>
          <cell r="AQ22" t="b">
            <v>0</v>
          </cell>
          <cell r="AR22"/>
          <cell r="AS22" t="b">
            <v>0</v>
          </cell>
          <cell r="AT22"/>
          <cell r="AU22" t="b">
            <v>0</v>
          </cell>
          <cell r="AV22"/>
          <cell r="AW22" t="b">
            <v>0</v>
          </cell>
          <cell r="AX22"/>
          <cell r="AY22" t="b">
            <v>0</v>
          </cell>
          <cell r="AZ22"/>
          <cell r="BA22" t="b">
            <v>0</v>
          </cell>
          <cell r="BB22"/>
          <cell r="BC22" t="b">
            <v>0</v>
          </cell>
          <cell r="BD22"/>
          <cell r="BE22" t="b">
            <v>0</v>
          </cell>
          <cell r="BF22"/>
          <cell r="BG22" t="b">
            <v>0</v>
          </cell>
          <cell r="BH22" t="str">
            <v xml:space="preserve"> </v>
          </cell>
          <cell r="BI22"/>
          <cell r="BJ22" t="b">
            <v>0</v>
          </cell>
          <cell r="BK22" t="str">
            <v xml:space="preserve"> </v>
          </cell>
          <cell r="BL22" t="str">
            <v xml:space="preserve"> </v>
          </cell>
          <cell r="BM22" t="str">
            <v/>
          </cell>
          <cell r="BN22"/>
        </row>
        <row r="23">
          <cell r="B23"/>
          <cell r="C23"/>
          <cell r="D23"/>
          <cell r="E23"/>
          <cell r="F23"/>
          <cell r="G23"/>
          <cell r="H23"/>
          <cell r="I23" t="b">
            <v>0</v>
          </cell>
          <cell r="J23"/>
          <cell r="K23" t="b">
            <v>0</v>
          </cell>
          <cell r="L23"/>
          <cell r="M23" t="b">
            <v>0</v>
          </cell>
          <cell r="N23"/>
          <cell r="O23" t="b">
            <v>0</v>
          </cell>
          <cell r="P23"/>
          <cell r="Q23" t="b">
            <v>0</v>
          </cell>
          <cell r="R23" t="str">
            <v xml:space="preserve">  </v>
          </cell>
          <cell r="S23" t="str">
            <v xml:space="preserve"> </v>
          </cell>
          <cell r="T23"/>
          <cell r="U23"/>
          <cell r="V23"/>
          <cell r="W23" t="b">
            <v>0</v>
          </cell>
          <cell r="X23"/>
          <cell r="Y23" t="b">
            <v>0</v>
          </cell>
          <cell r="Z23"/>
          <cell r="AA23" t="b">
            <v>0</v>
          </cell>
          <cell r="AB23"/>
          <cell r="AC23" t="b">
            <v>0</v>
          </cell>
          <cell r="AD23"/>
          <cell r="AE23" t="b">
            <v>0</v>
          </cell>
          <cell r="AF23"/>
          <cell r="AG23" t="b">
            <v>0</v>
          </cell>
          <cell r="AH23"/>
          <cell r="AI23" t="b">
            <v>0</v>
          </cell>
          <cell r="AJ23"/>
          <cell r="AK23" t="b">
            <v>0</v>
          </cell>
          <cell r="AL23"/>
          <cell r="AM23" t="b">
            <v>0</v>
          </cell>
          <cell r="AN23"/>
          <cell r="AO23" t="b">
            <v>0</v>
          </cell>
          <cell r="AP23"/>
          <cell r="AQ23" t="b">
            <v>0</v>
          </cell>
          <cell r="AR23"/>
          <cell r="AS23" t="b">
            <v>0</v>
          </cell>
          <cell r="AT23"/>
          <cell r="AU23" t="b">
            <v>0</v>
          </cell>
          <cell r="AV23"/>
          <cell r="AW23" t="b">
            <v>0</v>
          </cell>
          <cell r="AX23"/>
          <cell r="AY23" t="b">
            <v>0</v>
          </cell>
          <cell r="AZ23"/>
          <cell r="BA23" t="b">
            <v>0</v>
          </cell>
          <cell r="BB23"/>
          <cell r="BC23" t="b">
            <v>0</v>
          </cell>
          <cell r="BD23"/>
          <cell r="BE23" t="b">
            <v>0</v>
          </cell>
          <cell r="BF23"/>
          <cell r="BG23" t="b">
            <v>0</v>
          </cell>
          <cell r="BH23" t="str">
            <v xml:space="preserve"> </v>
          </cell>
          <cell r="BI23"/>
          <cell r="BJ23" t="b">
            <v>0</v>
          </cell>
          <cell r="BK23" t="str">
            <v xml:space="preserve"> </v>
          </cell>
          <cell r="BL23" t="str">
            <v xml:space="preserve"> </v>
          </cell>
          <cell r="BM23" t="str">
            <v/>
          </cell>
          <cell r="BN23"/>
        </row>
        <row r="24">
          <cell r="B24"/>
          <cell r="C24"/>
          <cell r="D24"/>
          <cell r="E24"/>
          <cell r="F24"/>
          <cell r="G24"/>
          <cell r="H24"/>
          <cell r="I24" t="b">
            <v>0</v>
          </cell>
          <cell r="J24"/>
          <cell r="K24" t="b">
            <v>0</v>
          </cell>
          <cell r="L24"/>
          <cell r="M24" t="b">
            <v>0</v>
          </cell>
          <cell r="N24"/>
          <cell r="O24" t="b">
            <v>0</v>
          </cell>
          <cell r="P24"/>
          <cell r="Q24" t="b">
            <v>0</v>
          </cell>
          <cell r="R24" t="str">
            <v xml:space="preserve">  </v>
          </cell>
          <cell r="S24" t="str">
            <v xml:space="preserve"> </v>
          </cell>
          <cell r="T24"/>
          <cell r="U24"/>
          <cell r="V24"/>
          <cell r="W24" t="b">
            <v>0</v>
          </cell>
          <cell r="X24"/>
          <cell r="Y24" t="b">
            <v>0</v>
          </cell>
          <cell r="Z24"/>
          <cell r="AA24" t="b">
            <v>0</v>
          </cell>
          <cell r="AB24"/>
          <cell r="AC24" t="b">
            <v>0</v>
          </cell>
          <cell r="AD24"/>
          <cell r="AE24" t="b">
            <v>0</v>
          </cell>
          <cell r="AF24"/>
          <cell r="AG24" t="b">
            <v>0</v>
          </cell>
          <cell r="AH24"/>
          <cell r="AI24" t="b">
            <v>0</v>
          </cell>
          <cell r="AJ24"/>
          <cell r="AK24" t="b">
            <v>0</v>
          </cell>
          <cell r="AL24"/>
          <cell r="AM24" t="b">
            <v>0</v>
          </cell>
          <cell r="AN24"/>
          <cell r="AO24" t="b">
            <v>0</v>
          </cell>
          <cell r="AP24"/>
          <cell r="AQ24" t="b">
            <v>0</v>
          </cell>
          <cell r="AR24"/>
          <cell r="AS24" t="b">
            <v>0</v>
          </cell>
          <cell r="AT24"/>
          <cell r="AU24" t="b">
            <v>0</v>
          </cell>
          <cell r="AV24"/>
          <cell r="AW24" t="b">
            <v>0</v>
          </cell>
          <cell r="AX24"/>
          <cell r="AY24" t="b">
            <v>0</v>
          </cell>
          <cell r="AZ24"/>
          <cell r="BA24" t="b">
            <v>0</v>
          </cell>
          <cell r="BB24"/>
          <cell r="BC24" t="b">
            <v>0</v>
          </cell>
          <cell r="BD24"/>
          <cell r="BE24" t="b">
            <v>0</v>
          </cell>
          <cell r="BF24"/>
          <cell r="BG24" t="b">
            <v>0</v>
          </cell>
          <cell r="BH24" t="str">
            <v xml:space="preserve"> </v>
          </cell>
          <cell r="BI24"/>
          <cell r="BJ24" t="b">
            <v>0</v>
          </cell>
          <cell r="BK24" t="str">
            <v xml:space="preserve"> </v>
          </cell>
          <cell r="BL24" t="str">
            <v xml:space="preserve"> </v>
          </cell>
          <cell r="BM24" t="str">
            <v/>
          </cell>
          <cell r="BN24"/>
        </row>
        <row r="25">
          <cell r="B25"/>
          <cell r="C25"/>
          <cell r="D25"/>
          <cell r="E25"/>
          <cell r="F25"/>
          <cell r="G25"/>
          <cell r="H25"/>
          <cell r="I25" t="b">
            <v>0</v>
          </cell>
          <cell r="J25"/>
          <cell r="K25" t="b">
            <v>0</v>
          </cell>
          <cell r="L25"/>
          <cell r="M25" t="b">
            <v>0</v>
          </cell>
          <cell r="N25"/>
          <cell r="O25" t="b">
            <v>0</v>
          </cell>
          <cell r="P25"/>
          <cell r="Q25" t="b">
            <v>0</v>
          </cell>
          <cell r="R25" t="str">
            <v xml:space="preserve">  </v>
          </cell>
          <cell r="S25" t="str">
            <v xml:space="preserve"> </v>
          </cell>
          <cell r="T25"/>
          <cell r="U25"/>
          <cell r="V25"/>
          <cell r="W25" t="b">
            <v>0</v>
          </cell>
          <cell r="X25"/>
          <cell r="Y25" t="b">
            <v>0</v>
          </cell>
          <cell r="Z25"/>
          <cell r="AA25" t="b">
            <v>0</v>
          </cell>
          <cell r="AB25"/>
          <cell r="AC25" t="b">
            <v>0</v>
          </cell>
          <cell r="AD25"/>
          <cell r="AE25" t="b">
            <v>0</v>
          </cell>
          <cell r="AF25"/>
          <cell r="AG25" t="b">
            <v>0</v>
          </cell>
          <cell r="AH25"/>
          <cell r="AI25" t="b">
            <v>0</v>
          </cell>
          <cell r="AJ25"/>
          <cell r="AK25" t="b">
            <v>0</v>
          </cell>
          <cell r="AL25"/>
          <cell r="AM25" t="b">
            <v>0</v>
          </cell>
          <cell r="AN25"/>
          <cell r="AO25" t="b">
            <v>0</v>
          </cell>
          <cell r="AP25"/>
          <cell r="AQ25" t="b">
            <v>0</v>
          </cell>
          <cell r="AR25"/>
          <cell r="AS25" t="b">
            <v>0</v>
          </cell>
          <cell r="AT25"/>
          <cell r="AU25" t="b">
            <v>0</v>
          </cell>
          <cell r="AV25"/>
          <cell r="AW25" t="b">
            <v>0</v>
          </cell>
          <cell r="AX25"/>
          <cell r="AY25" t="b">
            <v>0</v>
          </cell>
          <cell r="AZ25"/>
          <cell r="BA25" t="b">
            <v>0</v>
          </cell>
          <cell r="BB25"/>
          <cell r="BC25" t="b">
            <v>0</v>
          </cell>
          <cell r="BD25"/>
          <cell r="BE25" t="b">
            <v>0</v>
          </cell>
          <cell r="BF25"/>
          <cell r="BG25" t="b">
            <v>0</v>
          </cell>
          <cell r="BH25" t="str">
            <v xml:space="preserve"> </v>
          </cell>
          <cell r="BI25"/>
          <cell r="BJ25" t="b">
            <v>0</v>
          </cell>
          <cell r="BK25" t="str">
            <v xml:space="preserve"> </v>
          </cell>
          <cell r="BL25" t="str">
            <v xml:space="preserve"> </v>
          </cell>
          <cell r="BM25" t="str">
            <v/>
          </cell>
          <cell r="BN25"/>
        </row>
        <row r="26">
          <cell r="B26"/>
          <cell r="C26"/>
          <cell r="D26"/>
          <cell r="E26"/>
          <cell r="F26"/>
          <cell r="G26"/>
          <cell r="H26"/>
          <cell r="I26" t="b">
            <v>0</v>
          </cell>
          <cell r="J26"/>
          <cell r="K26" t="b">
            <v>0</v>
          </cell>
          <cell r="L26"/>
          <cell r="M26" t="b">
            <v>0</v>
          </cell>
          <cell r="N26"/>
          <cell r="O26" t="b">
            <v>0</v>
          </cell>
          <cell r="P26"/>
          <cell r="Q26" t="b">
            <v>0</v>
          </cell>
          <cell r="R26" t="str">
            <v xml:space="preserve">  </v>
          </cell>
          <cell r="S26" t="str">
            <v xml:space="preserve"> </v>
          </cell>
          <cell r="T26"/>
          <cell r="U26"/>
          <cell r="V26"/>
          <cell r="W26" t="b">
            <v>0</v>
          </cell>
          <cell r="X26"/>
          <cell r="Y26" t="b">
            <v>0</v>
          </cell>
          <cell r="Z26"/>
          <cell r="AA26" t="b">
            <v>0</v>
          </cell>
          <cell r="AB26"/>
          <cell r="AC26" t="b">
            <v>0</v>
          </cell>
          <cell r="AD26"/>
          <cell r="AE26" t="b">
            <v>0</v>
          </cell>
          <cell r="AF26"/>
          <cell r="AG26" t="b">
            <v>0</v>
          </cell>
          <cell r="AH26"/>
          <cell r="AI26" t="b">
            <v>0</v>
          </cell>
          <cell r="AJ26"/>
          <cell r="AK26" t="b">
            <v>0</v>
          </cell>
          <cell r="AL26"/>
          <cell r="AM26" t="b">
            <v>0</v>
          </cell>
          <cell r="AN26"/>
          <cell r="AO26" t="b">
            <v>0</v>
          </cell>
          <cell r="AP26"/>
          <cell r="AQ26" t="b">
            <v>0</v>
          </cell>
          <cell r="AR26"/>
          <cell r="AS26" t="b">
            <v>0</v>
          </cell>
          <cell r="AT26"/>
          <cell r="AU26" t="b">
            <v>0</v>
          </cell>
          <cell r="AV26"/>
          <cell r="AW26" t="b">
            <v>0</v>
          </cell>
          <cell r="AX26"/>
          <cell r="AY26" t="b">
            <v>0</v>
          </cell>
          <cell r="AZ26"/>
          <cell r="BA26" t="b">
            <v>0</v>
          </cell>
          <cell r="BB26"/>
          <cell r="BC26" t="b">
            <v>0</v>
          </cell>
          <cell r="BD26"/>
          <cell r="BE26" t="b">
            <v>0</v>
          </cell>
          <cell r="BF26"/>
          <cell r="BG26" t="b">
            <v>0</v>
          </cell>
          <cell r="BH26" t="str">
            <v xml:space="preserve"> </v>
          </cell>
          <cell r="BI26"/>
          <cell r="BJ26" t="b">
            <v>0</v>
          </cell>
          <cell r="BK26" t="str">
            <v xml:space="preserve"> </v>
          </cell>
          <cell r="BL26" t="str">
            <v xml:space="preserve"> </v>
          </cell>
          <cell r="BM26" t="str">
            <v/>
          </cell>
          <cell r="BN26"/>
        </row>
        <row r="27">
          <cell r="B27"/>
          <cell r="C27"/>
          <cell r="D27"/>
          <cell r="E27"/>
          <cell r="F27"/>
          <cell r="G27"/>
          <cell r="H27"/>
          <cell r="I27" t="b">
            <v>0</v>
          </cell>
          <cell r="J27"/>
          <cell r="K27" t="b">
            <v>0</v>
          </cell>
          <cell r="L27"/>
          <cell r="M27" t="b">
            <v>0</v>
          </cell>
          <cell r="N27"/>
          <cell r="O27" t="b">
            <v>0</v>
          </cell>
          <cell r="P27"/>
          <cell r="Q27" t="b">
            <v>0</v>
          </cell>
          <cell r="R27" t="str">
            <v xml:space="preserve">  </v>
          </cell>
          <cell r="S27" t="str">
            <v xml:space="preserve"> </v>
          </cell>
          <cell r="T27"/>
          <cell r="U27"/>
          <cell r="V27"/>
          <cell r="W27" t="b">
            <v>0</v>
          </cell>
          <cell r="X27"/>
          <cell r="Y27" t="b">
            <v>0</v>
          </cell>
          <cell r="Z27"/>
          <cell r="AA27" t="b">
            <v>0</v>
          </cell>
          <cell r="AB27"/>
          <cell r="AC27" t="b">
            <v>0</v>
          </cell>
          <cell r="AD27"/>
          <cell r="AE27" t="b">
            <v>0</v>
          </cell>
          <cell r="AF27"/>
          <cell r="AG27" t="b">
            <v>0</v>
          </cell>
          <cell r="AH27"/>
          <cell r="AI27" t="b">
            <v>0</v>
          </cell>
          <cell r="AJ27"/>
          <cell r="AK27" t="b">
            <v>0</v>
          </cell>
          <cell r="AL27"/>
          <cell r="AM27" t="b">
            <v>0</v>
          </cell>
          <cell r="AN27"/>
          <cell r="AO27" t="b">
            <v>0</v>
          </cell>
          <cell r="AP27"/>
          <cell r="AQ27" t="b">
            <v>0</v>
          </cell>
          <cell r="AR27"/>
          <cell r="AS27" t="b">
            <v>0</v>
          </cell>
          <cell r="AT27"/>
          <cell r="AU27" t="b">
            <v>0</v>
          </cell>
          <cell r="AV27"/>
          <cell r="AW27" t="b">
            <v>0</v>
          </cell>
          <cell r="AX27"/>
          <cell r="AY27" t="b">
            <v>0</v>
          </cell>
          <cell r="AZ27"/>
          <cell r="BA27" t="b">
            <v>0</v>
          </cell>
          <cell r="BB27"/>
          <cell r="BC27" t="b">
            <v>0</v>
          </cell>
          <cell r="BD27"/>
          <cell r="BE27" t="b">
            <v>0</v>
          </cell>
          <cell r="BF27"/>
          <cell r="BG27" t="b">
            <v>0</v>
          </cell>
          <cell r="BH27" t="str">
            <v xml:space="preserve"> </v>
          </cell>
          <cell r="BI27"/>
          <cell r="BJ27" t="b">
            <v>0</v>
          </cell>
          <cell r="BK27" t="str">
            <v xml:space="preserve"> </v>
          </cell>
          <cell r="BL27" t="str">
            <v xml:space="preserve"> </v>
          </cell>
          <cell r="BM27" t="str">
            <v/>
          </cell>
          <cell r="BN27"/>
        </row>
        <row r="28">
          <cell r="B28"/>
          <cell r="C28"/>
          <cell r="D28"/>
          <cell r="E28"/>
          <cell r="F28"/>
          <cell r="G28"/>
          <cell r="H28"/>
          <cell r="I28" t="b">
            <v>0</v>
          </cell>
          <cell r="J28"/>
          <cell r="K28" t="b">
            <v>0</v>
          </cell>
          <cell r="L28"/>
          <cell r="M28" t="b">
            <v>0</v>
          </cell>
          <cell r="N28"/>
          <cell r="O28" t="b">
            <v>0</v>
          </cell>
          <cell r="P28"/>
          <cell r="Q28" t="b">
            <v>0</v>
          </cell>
          <cell r="R28" t="str">
            <v xml:space="preserve">  </v>
          </cell>
          <cell r="S28" t="str">
            <v xml:space="preserve"> </v>
          </cell>
          <cell r="T28"/>
          <cell r="U28"/>
          <cell r="V28"/>
          <cell r="W28" t="b">
            <v>0</v>
          </cell>
          <cell r="X28"/>
          <cell r="Y28" t="b">
            <v>0</v>
          </cell>
          <cell r="Z28"/>
          <cell r="AA28" t="b">
            <v>0</v>
          </cell>
          <cell r="AB28"/>
          <cell r="AC28" t="b">
            <v>0</v>
          </cell>
          <cell r="AD28"/>
          <cell r="AE28" t="b">
            <v>0</v>
          </cell>
          <cell r="AF28"/>
          <cell r="AG28" t="b">
            <v>0</v>
          </cell>
          <cell r="AH28"/>
          <cell r="AI28" t="b">
            <v>0</v>
          </cell>
          <cell r="AJ28"/>
          <cell r="AK28" t="b">
            <v>0</v>
          </cell>
          <cell r="AL28"/>
          <cell r="AM28" t="b">
            <v>0</v>
          </cell>
          <cell r="AN28"/>
          <cell r="AO28" t="b">
            <v>0</v>
          </cell>
          <cell r="AP28"/>
          <cell r="AQ28" t="b">
            <v>0</v>
          </cell>
          <cell r="AR28"/>
          <cell r="AS28" t="b">
            <v>0</v>
          </cell>
          <cell r="AT28"/>
          <cell r="AU28" t="b">
            <v>0</v>
          </cell>
          <cell r="AV28"/>
          <cell r="AW28" t="b">
            <v>0</v>
          </cell>
          <cell r="AX28"/>
          <cell r="AY28" t="b">
            <v>0</v>
          </cell>
          <cell r="AZ28"/>
          <cell r="BA28" t="b">
            <v>0</v>
          </cell>
          <cell r="BB28"/>
          <cell r="BC28" t="b">
            <v>0</v>
          </cell>
          <cell r="BD28"/>
          <cell r="BE28" t="b">
            <v>0</v>
          </cell>
          <cell r="BF28"/>
          <cell r="BG28" t="b">
            <v>0</v>
          </cell>
          <cell r="BH28" t="str">
            <v xml:space="preserve"> </v>
          </cell>
          <cell r="BI28"/>
          <cell r="BJ28" t="b">
            <v>0</v>
          </cell>
          <cell r="BK28" t="str">
            <v xml:space="preserve"> </v>
          </cell>
          <cell r="BL28" t="str">
            <v xml:space="preserve"> </v>
          </cell>
          <cell r="BM28" t="str">
            <v/>
          </cell>
          <cell r="BN28"/>
        </row>
        <row r="29">
          <cell r="B29"/>
          <cell r="C29"/>
          <cell r="D29"/>
          <cell r="E29"/>
          <cell r="F29"/>
          <cell r="G29"/>
          <cell r="H29"/>
          <cell r="I29" t="b">
            <v>0</v>
          </cell>
          <cell r="J29"/>
          <cell r="K29" t="b">
            <v>0</v>
          </cell>
          <cell r="L29"/>
          <cell r="M29" t="b">
            <v>0</v>
          </cell>
          <cell r="N29"/>
          <cell r="O29" t="b">
            <v>0</v>
          </cell>
          <cell r="P29"/>
          <cell r="Q29" t="b">
            <v>0</v>
          </cell>
          <cell r="R29" t="str">
            <v xml:space="preserve">  </v>
          </cell>
          <cell r="S29" t="str">
            <v xml:space="preserve"> </v>
          </cell>
          <cell r="T29"/>
          <cell r="U29"/>
          <cell r="V29"/>
          <cell r="W29" t="b">
            <v>0</v>
          </cell>
          <cell r="X29"/>
          <cell r="Y29" t="b">
            <v>0</v>
          </cell>
          <cell r="Z29"/>
          <cell r="AA29" t="b">
            <v>0</v>
          </cell>
          <cell r="AB29"/>
          <cell r="AC29" t="b">
            <v>0</v>
          </cell>
          <cell r="AD29"/>
          <cell r="AE29" t="b">
            <v>0</v>
          </cell>
          <cell r="AF29"/>
          <cell r="AG29" t="b">
            <v>0</v>
          </cell>
          <cell r="AH29"/>
          <cell r="AI29" t="b">
            <v>0</v>
          </cell>
          <cell r="AJ29"/>
          <cell r="AK29" t="b">
            <v>0</v>
          </cell>
          <cell r="AL29"/>
          <cell r="AM29" t="b">
            <v>0</v>
          </cell>
          <cell r="AN29"/>
          <cell r="AO29" t="b">
            <v>0</v>
          </cell>
          <cell r="AP29"/>
          <cell r="AQ29" t="b">
            <v>0</v>
          </cell>
          <cell r="AR29"/>
          <cell r="AS29" t="b">
            <v>0</v>
          </cell>
          <cell r="AT29"/>
          <cell r="AU29" t="b">
            <v>0</v>
          </cell>
          <cell r="AV29"/>
          <cell r="AW29" t="b">
            <v>0</v>
          </cell>
          <cell r="AX29"/>
          <cell r="AY29" t="b">
            <v>0</v>
          </cell>
          <cell r="AZ29"/>
          <cell r="BA29" t="b">
            <v>0</v>
          </cell>
          <cell r="BB29"/>
          <cell r="BC29" t="b">
            <v>0</v>
          </cell>
          <cell r="BD29"/>
          <cell r="BE29" t="b">
            <v>0</v>
          </cell>
          <cell r="BF29"/>
          <cell r="BG29" t="b">
            <v>0</v>
          </cell>
          <cell r="BH29" t="str">
            <v xml:space="preserve"> </v>
          </cell>
          <cell r="BI29"/>
          <cell r="BJ29" t="b">
            <v>0</v>
          </cell>
          <cell r="BK29" t="str">
            <v xml:space="preserve"> </v>
          </cell>
          <cell r="BL29" t="str">
            <v xml:space="preserve"> </v>
          </cell>
          <cell r="BM29" t="str">
            <v/>
          </cell>
          <cell r="BN29"/>
        </row>
        <row r="30">
          <cell r="B30"/>
          <cell r="C30"/>
          <cell r="D30"/>
          <cell r="E30"/>
          <cell r="F30"/>
          <cell r="G30"/>
          <cell r="H30"/>
          <cell r="I30" t="b">
            <v>0</v>
          </cell>
          <cell r="J30"/>
          <cell r="K30" t="b">
            <v>0</v>
          </cell>
          <cell r="L30"/>
          <cell r="M30" t="b">
            <v>0</v>
          </cell>
          <cell r="N30"/>
          <cell r="O30" t="b">
            <v>0</v>
          </cell>
          <cell r="P30"/>
          <cell r="Q30" t="b">
            <v>0</v>
          </cell>
          <cell r="R30" t="str">
            <v xml:space="preserve">  </v>
          </cell>
          <cell r="S30" t="str">
            <v xml:space="preserve"> </v>
          </cell>
          <cell r="T30"/>
          <cell r="U30"/>
          <cell r="V30"/>
          <cell r="W30" t="b">
            <v>0</v>
          </cell>
          <cell r="X30"/>
          <cell r="Y30" t="b">
            <v>0</v>
          </cell>
          <cell r="Z30"/>
          <cell r="AA30" t="b">
            <v>0</v>
          </cell>
          <cell r="AB30"/>
          <cell r="AC30" t="b">
            <v>0</v>
          </cell>
          <cell r="AD30"/>
          <cell r="AE30" t="b">
            <v>0</v>
          </cell>
          <cell r="AF30"/>
          <cell r="AG30" t="b">
            <v>0</v>
          </cell>
          <cell r="AH30"/>
          <cell r="AI30" t="b">
            <v>0</v>
          </cell>
          <cell r="AJ30"/>
          <cell r="AK30" t="b">
            <v>0</v>
          </cell>
          <cell r="AL30"/>
          <cell r="AM30" t="b">
            <v>0</v>
          </cell>
          <cell r="AN30"/>
          <cell r="AO30" t="b">
            <v>0</v>
          </cell>
          <cell r="AP30"/>
          <cell r="AQ30" t="b">
            <v>0</v>
          </cell>
          <cell r="AR30"/>
          <cell r="AS30" t="b">
            <v>0</v>
          </cell>
          <cell r="AT30"/>
          <cell r="AU30" t="b">
            <v>0</v>
          </cell>
          <cell r="AV30"/>
          <cell r="AW30" t="b">
            <v>0</v>
          </cell>
          <cell r="AX30"/>
          <cell r="AY30" t="b">
            <v>0</v>
          </cell>
          <cell r="AZ30"/>
          <cell r="BA30" t="b">
            <v>0</v>
          </cell>
          <cell r="BB30"/>
          <cell r="BC30" t="b">
            <v>0</v>
          </cell>
          <cell r="BD30"/>
          <cell r="BE30" t="b">
            <v>0</v>
          </cell>
          <cell r="BF30"/>
          <cell r="BG30" t="b">
            <v>0</v>
          </cell>
          <cell r="BH30" t="str">
            <v xml:space="preserve"> </v>
          </cell>
          <cell r="BI30"/>
          <cell r="BJ30" t="b">
            <v>0</v>
          </cell>
          <cell r="BK30" t="str">
            <v xml:space="preserve"> </v>
          </cell>
          <cell r="BL30" t="str">
            <v xml:space="preserve"> </v>
          </cell>
          <cell r="BM30" t="str">
            <v/>
          </cell>
          <cell r="BN30"/>
        </row>
        <row r="31">
          <cell r="B31"/>
          <cell r="C31"/>
          <cell r="D31"/>
          <cell r="E31"/>
          <cell r="F31"/>
          <cell r="G31"/>
          <cell r="H31"/>
          <cell r="I31" t="b">
            <v>0</v>
          </cell>
          <cell r="J31"/>
          <cell r="K31" t="b">
            <v>0</v>
          </cell>
          <cell r="L31"/>
          <cell r="M31" t="b">
            <v>0</v>
          </cell>
          <cell r="N31"/>
          <cell r="O31" t="b">
            <v>0</v>
          </cell>
          <cell r="P31"/>
          <cell r="Q31" t="b">
            <v>0</v>
          </cell>
          <cell r="R31" t="str">
            <v xml:space="preserve">  </v>
          </cell>
          <cell r="S31" t="str">
            <v xml:space="preserve"> </v>
          </cell>
          <cell r="T31"/>
          <cell r="U31"/>
          <cell r="V31"/>
          <cell r="W31" t="b">
            <v>0</v>
          </cell>
          <cell r="X31"/>
          <cell r="Y31" t="b">
            <v>0</v>
          </cell>
          <cell r="Z31"/>
          <cell r="AA31" t="b">
            <v>0</v>
          </cell>
          <cell r="AB31"/>
          <cell r="AC31" t="b">
            <v>0</v>
          </cell>
          <cell r="AD31"/>
          <cell r="AE31" t="b">
            <v>0</v>
          </cell>
          <cell r="AF31"/>
          <cell r="AG31" t="b">
            <v>0</v>
          </cell>
          <cell r="AH31"/>
          <cell r="AI31" t="b">
            <v>0</v>
          </cell>
          <cell r="AJ31"/>
          <cell r="AK31" t="b">
            <v>0</v>
          </cell>
          <cell r="AL31"/>
          <cell r="AM31" t="b">
            <v>0</v>
          </cell>
          <cell r="AN31"/>
          <cell r="AO31" t="b">
            <v>0</v>
          </cell>
          <cell r="AP31"/>
          <cell r="AQ31" t="b">
            <v>0</v>
          </cell>
          <cell r="AR31"/>
          <cell r="AS31" t="b">
            <v>0</v>
          </cell>
          <cell r="AT31"/>
          <cell r="AU31" t="b">
            <v>0</v>
          </cell>
          <cell r="AV31"/>
          <cell r="AW31" t="b">
            <v>0</v>
          </cell>
          <cell r="AX31"/>
          <cell r="AY31" t="b">
            <v>0</v>
          </cell>
          <cell r="AZ31"/>
          <cell r="BA31" t="b">
            <v>0</v>
          </cell>
          <cell r="BB31"/>
          <cell r="BC31" t="b">
            <v>0</v>
          </cell>
          <cell r="BD31"/>
          <cell r="BE31" t="b">
            <v>0</v>
          </cell>
          <cell r="BF31"/>
          <cell r="BG31" t="b">
            <v>0</v>
          </cell>
          <cell r="BH31" t="str">
            <v xml:space="preserve"> </v>
          </cell>
          <cell r="BI31"/>
          <cell r="BJ31" t="b">
            <v>0</v>
          </cell>
          <cell r="BK31" t="str">
            <v xml:space="preserve"> </v>
          </cell>
          <cell r="BL31" t="str">
            <v xml:space="preserve"> </v>
          </cell>
          <cell r="BM31" t="str">
            <v/>
          </cell>
          <cell r="BN31"/>
        </row>
        <row r="32">
          <cell r="B32"/>
          <cell r="C32"/>
          <cell r="D32"/>
          <cell r="E32"/>
          <cell r="F32"/>
          <cell r="G32"/>
          <cell r="H32"/>
          <cell r="I32" t="b">
            <v>0</v>
          </cell>
          <cell r="J32"/>
          <cell r="K32" t="b">
            <v>0</v>
          </cell>
          <cell r="L32"/>
          <cell r="M32" t="b">
            <v>0</v>
          </cell>
          <cell r="N32"/>
          <cell r="O32" t="b">
            <v>0</v>
          </cell>
          <cell r="P32"/>
          <cell r="Q32" t="b">
            <v>0</v>
          </cell>
          <cell r="R32" t="str">
            <v xml:space="preserve">  </v>
          </cell>
          <cell r="S32" t="str">
            <v xml:space="preserve"> </v>
          </cell>
          <cell r="T32"/>
          <cell r="U32"/>
          <cell r="V32"/>
          <cell r="W32" t="b">
            <v>0</v>
          </cell>
          <cell r="X32"/>
          <cell r="Y32" t="b">
            <v>0</v>
          </cell>
          <cell r="Z32"/>
          <cell r="AA32" t="b">
            <v>0</v>
          </cell>
          <cell r="AB32"/>
          <cell r="AC32" t="b">
            <v>0</v>
          </cell>
          <cell r="AD32"/>
          <cell r="AE32" t="b">
            <v>0</v>
          </cell>
          <cell r="AF32"/>
          <cell r="AG32" t="b">
            <v>0</v>
          </cell>
          <cell r="AH32"/>
          <cell r="AI32" t="b">
            <v>0</v>
          </cell>
          <cell r="AJ32"/>
          <cell r="AK32" t="b">
            <v>0</v>
          </cell>
          <cell r="AL32"/>
          <cell r="AM32" t="b">
            <v>0</v>
          </cell>
          <cell r="AN32"/>
          <cell r="AO32" t="b">
            <v>0</v>
          </cell>
          <cell r="AP32"/>
          <cell r="AQ32" t="b">
            <v>0</v>
          </cell>
          <cell r="AR32"/>
          <cell r="AS32" t="b">
            <v>0</v>
          </cell>
          <cell r="AT32"/>
          <cell r="AU32" t="b">
            <v>0</v>
          </cell>
          <cell r="AV32"/>
          <cell r="AW32" t="b">
            <v>0</v>
          </cell>
          <cell r="AX32"/>
          <cell r="AY32" t="b">
            <v>0</v>
          </cell>
          <cell r="AZ32"/>
          <cell r="BA32" t="b">
            <v>0</v>
          </cell>
          <cell r="BB32"/>
          <cell r="BC32" t="b">
            <v>0</v>
          </cell>
          <cell r="BD32"/>
          <cell r="BE32" t="b">
            <v>0</v>
          </cell>
          <cell r="BF32"/>
          <cell r="BG32" t="b">
            <v>0</v>
          </cell>
          <cell r="BH32" t="str">
            <v xml:space="preserve"> </v>
          </cell>
          <cell r="BI32"/>
          <cell r="BJ32" t="b">
            <v>0</v>
          </cell>
          <cell r="BK32" t="str">
            <v xml:space="preserve"> </v>
          </cell>
          <cell r="BL32" t="str">
            <v xml:space="preserve"> </v>
          </cell>
          <cell r="BM32" t="str">
            <v/>
          </cell>
          <cell r="BN32"/>
        </row>
        <row r="33">
          <cell r="B33"/>
          <cell r="C33"/>
          <cell r="D33"/>
          <cell r="E33"/>
          <cell r="F33"/>
          <cell r="G33"/>
          <cell r="H33"/>
          <cell r="I33" t="b">
            <v>0</v>
          </cell>
          <cell r="J33"/>
          <cell r="K33" t="b">
            <v>0</v>
          </cell>
          <cell r="L33"/>
          <cell r="M33" t="b">
            <v>0</v>
          </cell>
          <cell r="N33"/>
          <cell r="O33" t="b">
            <v>0</v>
          </cell>
          <cell r="P33"/>
          <cell r="Q33" t="b">
            <v>0</v>
          </cell>
          <cell r="R33" t="str">
            <v xml:space="preserve">  </v>
          </cell>
          <cell r="S33" t="str">
            <v xml:space="preserve"> </v>
          </cell>
          <cell r="T33"/>
          <cell r="U33"/>
          <cell r="V33"/>
          <cell r="W33" t="b">
            <v>0</v>
          </cell>
          <cell r="X33"/>
          <cell r="Y33" t="b">
            <v>0</v>
          </cell>
          <cell r="Z33"/>
          <cell r="AA33" t="b">
            <v>0</v>
          </cell>
          <cell r="AB33"/>
          <cell r="AC33" t="b">
            <v>0</v>
          </cell>
          <cell r="AD33"/>
          <cell r="AE33" t="b">
            <v>0</v>
          </cell>
          <cell r="AF33"/>
          <cell r="AG33" t="b">
            <v>0</v>
          </cell>
          <cell r="AH33"/>
          <cell r="AI33" t="b">
            <v>0</v>
          </cell>
          <cell r="AJ33"/>
          <cell r="AK33" t="b">
            <v>0</v>
          </cell>
          <cell r="AL33"/>
          <cell r="AM33" t="b">
            <v>0</v>
          </cell>
          <cell r="AN33"/>
          <cell r="AO33" t="b">
            <v>0</v>
          </cell>
          <cell r="AP33"/>
          <cell r="AQ33" t="b">
            <v>0</v>
          </cell>
          <cell r="AR33"/>
          <cell r="AS33" t="b">
            <v>0</v>
          </cell>
          <cell r="AT33"/>
          <cell r="AU33" t="b">
            <v>0</v>
          </cell>
          <cell r="AV33"/>
          <cell r="AW33" t="b">
            <v>0</v>
          </cell>
          <cell r="AX33"/>
          <cell r="AY33" t="b">
            <v>0</v>
          </cell>
          <cell r="AZ33"/>
          <cell r="BA33" t="b">
            <v>0</v>
          </cell>
          <cell r="BB33"/>
          <cell r="BC33" t="b">
            <v>0</v>
          </cell>
          <cell r="BD33"/>
          <cell r="BE33" t="b">
            <v>0</v>
          </cell>
          <cell r="BF33"/>
          <cell r="BG33" t="b">
            <v>0</v>
          </cell>
          <cell r="BH33" t="str">
            <v xml:space="preserve"> </v>
          </cell>
          <cell r="BI33"/>
          <cell r="BJ33" t="b">
            <v>0</v>
          </cell>
          <cell r="BK33" t="str">
            <v xml:space="preserve"> </v>
          </cell>
          <cell r="BL33" t="str">
            <v xml:space="preserve"> </v>
          </cell>
          <cell r="BM33" t="str">
            <v/>
          </cell>
          <cell r="BN33"/>
        </row>
        <row r="34">
          <cell r="B34"/>
          <cell r="C34"/>
          <cell r="D34"/>
          <cell r="E34"/>
          <cell r="F34"/>
          <cell r="G34"/>
          <cell r="H34"/>
          <cell r="I34" t="b">
            <v>0</v>
          </cell>
          <cell r="J34"/>
          <cell r="K34" t="b">
            <v>0</v>
          </cell>
          <cell r="L34"/>
          <cell r="M34" t="b">
            <v>0</v>
          </cell>
          <cell r="N34"/>
          <cell r="O34" t="b">
            <v>0</v>
          </cell>
          <cell r="P34"/>
          <cell r="Q34" t="b">
            <v>0</v>
          </cell>
          <cell r="R34" t="str">
            <v xml:space="preserve">  </v>
          </cell>
          <cell r="S34" t="str">
            <v xml:space="preserve"> </v>
          </cell>
          <cell r="T34"/>
          <cell r="U34"/>
          <cell r="V34"/>
          <cell r="W34" t="b">
            <v>0</v>
          </cell>
          <cell r="X34"/>
          <cell r="Y34" t="b">
            <v>0</v>
          </cell>
          <cell r="Z34"/>
          <cell r="AA34" t="b">
            <v>0</v>
          </cell>
          <cell r="AB34"/>
          <cell r="AC34" t="b">
            <v>0</v>
          </cell>
          <cell r="AD34"/>
          <cell r="AE34" t="b">
            <v>0</v>
          </cell>
          <cell r="AF34"/>
          <cell r="AG34" t="b">
            <v>0</v>
          </cell>
          <cell r="AH34"/>
          <cell r="AI34" t="b">
            <v>0</v>
          </cell>
          <cell r="AJ34"/>
          <cell r="AK34" t="b">
            <v>0</v>
          </cell>
          <cell r="AL34"/>
          <cell r="AM34" t="b">
            <v>0</v>
          </cell>
          <cell r="AN34"/>
          <cell r="AO34" t="b">
            <v>0</v>
          </cell>
          <cell r="AP34"/>
          <cell r="AQ34" t="b">
            <v>0</v>
          </cell>
          <cell r="AR34"/>
          <cell r="AS34" t="b">
            <v>0</v>
          </cell>
          <cell r="AT34"/>
          <cell r="AU34" t="b">
            <v>0</v>
          </cell>
          <cell r="AV34"/>
          <cell r="AW34" t="b">
            <v>0</v>
          </cell>
          <cell r="AX34"/>
          <cell r="AY34" t="b">
            <v>0</v>
          </cell>
          <cell r="AZ34"/>
          <cell r="BA34" t="b">
            <v>0</v>
          </cell>
          <cell r="BB34"/>
          <cell r="BC34" t="b">
            <v>0</v>
          </cell>
          <cell r="BD34"/>
          <cell r="BE34" t="b">
            <v>0</v>
          </cell>
          <cell r="BF34"/>
          <cell r="BG34" t="b">
            <v>0</v>
          </cell>
          <cell r="BH34" t="str">
            <v xml:space="preserve"> </v>
          </cell>
          <cell r="BI34"/>
          <cell r="BJ34" t="b">
            <v>0</v>
          </cell>
          <cell r="BK34" t="str">
            <v xml:space="preserve"> </v>
          </cell>
          <cell r="BL34" t="str">
            <v xml:space="preserve"> </v>
          </cell>
          <cell r="BM34" t="str">
            <v/>
          </cell>
          <cell r="BN34"/>
        </row>
        <row r="35">
          <cell r="B35"/>
          <cell r="C35"/>
          <cell r="D35"/>
          <cell r="E35"/>
          <cell r="F35"/>
          <cell r="G35"/>
          <cell r="H35"/>
          <cell r="I35" t="b">
            <v>0</v>
          </cell>
          <cell r="J35"/>
          <cell r="K35" t="b">
            <v>0</v>
          </cell>
          <cell r="L35"/>
          <cell r="M35" t="b">
            <v>0</v>
          </cell>
          <cell r="N35"/>
          <cell r="O35" t="b">
            <v>0</v>
          </cell>
          <cell r="P35"/>
          <cell r="Q35" t="b">
            <v>0</v>
          </cell>
          <cell r="R35" t="str">
            <v xml:space="preserve">  </v>
          </cell>
          <cell r="S35" t="str">
            <v xml:space="preserve"> </v>
          </cell>
          <cell r="T35"/>
          <cell r="U35"/>
          <cell r="V35"/>
          <cell r="W35" t="b">
            <v>0</v>
          </cell>
          <cell r="X35"/>
          <cell r="Y35" t="b">
            <v>0</v>
          </cell>
          <cell r="Z35"/>
          <cell r="AA35" t="b">
            <v>0</v>
          </cell>
          <cell r="AB35"/>
          <cell r="AC35" t="b">
            <v>0</v>
          </cell>
          <cell r="AD35"/>
          <cell r="AE35" t="b">
            <v>0</v>
          </cell>
          <cell r="AF35"/>
          <cell r="AG35" t="b">
            <v>0</v>
          </cell>
          <cell r="AH35"/>
          <cell r="AI35" t="b">
            <v>0</v>
          </cell>
          <cell r="AJ35"/>
          <cell r="AK35" t="b">
            <v>0</v>
          </cell>
          <cell r="AL35"/>
          <cell r="AM35" t="b">
            <v>0</v>
          </cell>
          <cell r="AN35"/>
          <cell r="AO35" t="b">
            <v>0</v>
          </cell>
          <cell r="AP35"/>
          <cell r="AQ35" t="b">
            <v>0</v>
          </cell>
          <cell r="AR35"/>
          <cell r="AS35" t="b">
            <v>0</v>
          </cell>
          <cell r="AT35"/>
          <cell r="AU35" t="b">
            <v>0</v>
          </cell>
          <cell r="AV35"/>
          <cell r="AW35" t="b">
            <v>0</v>
          </cell>
          <cell r="AX35"/>
          <cell r="AY35" t="b">
            <v>0</v>
          </cell>
          <cell r="AZ35"/>
          <cell r="BA35" t="b">
            <v>0</v>
          </cell>
          <cell r="BB35"/>
          <cell r="BC35" t="b">
            <v>0</v>
          </cell>
          <cell r="BD35"/>
          <cell r="BE35" t="b">
            <v>0</v>
          </cell>
          <cell r="BF35"/>
          <cell r="BG35" t="b">
            <v>0</v>
          </cell>
          <cell r="BH35" t="str">
            <v xml:space="preserve"> </v>
          </cell>
          <cell r="BI35"/>
          <cell r="BJ35" t="b">
            <v>0</v>
          </cell>
          <cell r="BK35" t="str">
            <v xml:space="preserve"> </v>
          </cell>
          <cell r="BL35" t="str">
            <v xml:space="preserve"> </v>
          </cell>
          <cell r="BM35" t="str">
            <v/>
          </cell>
          <cell r="BN35"/>
        </row>
        <row r="36">
          <cell r="B36"/>
          <cell r="C36"/>
          <cell r="D36"/>
          <cell r="E36"/>
          <cell r="F36"/>
          <cell r="G36"/>
          <cell r="H36"/>
          <cell r="I36" t="b">
            <v>0</v>
          </cell>
          <cell r="J36"/>
          <cell r="K36" t="b">
            <v>0</v>
          </cell>
          <cell r="L36"/>
          <cell r="M36" t="b">
            <v>0</v>
          </cell>
          <cell r="N36"/>
          <cell r="O36" t="b">
            <v>0</v>
          </cell>
          <cell r="P36"/>
          <cell r="Q36" t="b">
            <v>0</v>
          </cell>
          <cell r="R36" t="str">
            <v xml:space="preserve">  </v>
          </cell>
          <cell r="S36" t="str">
            <v xml:space="preserve"> </v>
          </cell>
          <cell r="T36"/>
          <cell r="U36"/>
          <cell r="V36"/>
          <cell r="W36" t="b">
            <v>0</v>
          </cell>
          <cell r="X36"/>
          <cell r="Y36" t="b">
            <v>0</v>
          </cell>
          <cell r="Z36"/>
          <cell r="AA36" t="b">
            <v>0</v>
          </cell>
          <cell r="AB36"/>
          <cell r="AC36" t="b">
            <v>0</v>
          </cell>
          <cell r="AD36"/>
          <cell r="AE36" t="b">
            <v>0</v>
          </cell>
          <cell r="AF36"/>
          <cell r="AG36" t="b">
            <v>0</v>
          </cell>
          <cell r="AH36"/>
          <cell r="AI36" t="b">
            <v>0</v>
          </cell>
          <cell r="AJ36"/>
          <cell r="AK36" t="b">
            <v>0</v>
          </cell>
          <cell r="AL36"/>
          <cell r="AM36" t="b">
            <v>0</v>
          </cell>
          <cell r="AN36"/>
          <cell r="AO36" t="b">
            <v>0</v>
          </cell>
          <cell r="AP36"/>
          <cell r="AQ36" t="b">
            <v>0</v>
          </cell>
          <cell r="AR36"/>
          <cell r="AS36" t="b">
            <v>0</v>
          </cell>
          <cell r="AT36"/>
          <cell r="AU36" t="b">
            <v>0</v>
          </cell>
          <cell r="AV36"/>
          <cell r="AW36" t="b">
            <v>0</v>
          </cell>
          <cell r="AX36"/>
          <cell r="AY36" t="b">
            <v>0</v>
          </cell>
          <cell r="AZ36"/>
          <cell r="BA36" t="b">
            <v>0</v>
          </cell>
          <cell r="BB36"/>
          <cell r="BC36" t="b">
            <v>0</v>
          </cell>
          <cell r="BD36"/>
          <cell r="BE36" t="b">
            <v>0</v>
          </cell>
          <cell r="BF36"/>
          <cell r="BG36" t="b">
            <v>0</v>
          </cell>
          <cell r="BH36" t="str">
            <v xml:space="preserve"> </v>
          </cell>
          <cell r="BI36"/>
          <cell r="BJ36" t="b">
            <v>0</v>
          </cell>
          <cell r="BK36" t="str">
            <v xml:space="preserve"> </v>
          </cell>
          <cell r="BL36" t="str">
            <v xml:space="preserve"> </v>
          </cell>
          <cell r="BM36" t="str">
            <v/>
          </cell>
          <cell r="BN36"/>
        </row>
        <row r="37">
          <cell r="B37"/>
          <cell r="C37"/>
          <cell r="D37"/>
          <cell r="E37"/>
          <cell r="F37"/>
          <cell r="G37"/>
          <cell r="H37"/>
          <cell r="I37" t="b">
            <v>0</v>
          </cell>
          <cell r="J37"/>
          <cell r="K37" t="b">
            <v>0</v>
          </cell>
          <cell r="L37"/>
          <cell r="M37" t="b">
            <v>0</v>
          </cell>
          <cell r="N37"/>
          <cell r="O37" t="b">
            <v>0</v>
          </cell>
          <cell r="P37"/>
          <cell r="Q37" t="b">
            <v>0</v>
          </cell>
          <cell r="R37" t="str">
            <v xml:space="preserve">  </v>
          </cell>
          <cell r="S37" t="str">
            <v xml:space="preserve"> </v>
          </cell>
          <cell r="T37"/>
          <cell r="U37"/>
          <cell r="V37"/>
          <cell r="W37" t="b">
            <v>0</v>
          </cell>
          <cell r="X37"/>
          <cell r="Y37" t="b">
            <v>0</v>
          </cell>
          <cell r="Z37"/>
          <cell r="AA37" t="b">
            <v>0</v>
          </cell>
          <cell r="AB37"/>
          <cell r="AC37" t="b">
            <v>0</v>
          </cell>
          <cell r="AD37"/>
          <cell r="AE37" t="b">
            <v>0</v>
          </cell>
          <cell r="AF37"/>
          <cell r="AG37" t="b">
            <v>0</v>
          </cell>
          <cell r="AH37"/>
          <cell r="AI37" t="b">
            <v>0</v>
          </cell>
          <cell r="AJ37"/>
          <cell r="AK37" t="b">
            <v>0</v>
          </cell>
          <cell r="AL37"/>
          <cell r="AM37" t="b">
            <v>0</v>
          </cell>
          <cell r="AN37"/>
          <cell r="AO37" t="b">
            <v>0</v>
          </cell>
          <cell r="AP37"/>
          <cell r="AQ37" t="b">
            <v>0</v>
          </cell>
          <cell r="AR37"/>
          <cell r="AS37" t="b">
            <v>0</v>
          </cell>
          <cell r="AT37"/>
          <cell r="AU37" t="b">
            <v>0</v>
          </cell>
          <cell r="AV37"/>
          <cell r="AW37" t="b">
            <v>0</v>
          </cell>
          <cell r="AX37"/>
          <cell r="AY37" t="b">
            <v>0</v>
          </cell>
          <cell r="AZ37"/>
          <cell r="BA37" t="b">
            <v>0</v>
          </cell>
          <cell r="BB37"/>
          <cell r="BC37" t="b">
            <v>0</v>
          </cell>
          <cell r="BD37"/>
          <cell r="BE37" t="b">
            <v>0</v>
          </cell>
          <cell r="BF37"/>
          <cell r="BG37" t="b">
            <v>0</v>
          </cell>
          <cell r="BH37" t="str">
            <v xml:space="preserve"> </v>
          </cell>
          <cell r="BI37"/>
          <cell r="BJ37" t="b">
            <v>0</v>
          </cell>
          <cell r="BK37" t="str">
            <v xml:space="preserve"> </v>
          </cell>
          <cell r="BL37" t="str">
            <v xml:space="preserve"> </v>
          </cell>
          <cell r="BM37" t="str">
            <v/>
          </cell>
          <cell r="BN37"/>
        </row>
        <row r="38">
          <cell r="B38"/>
          <cell r="C38"/>
          <cell r="D38"/>
          <cell r="E38"/>
          <cell r="F38"/>
          <cell r="G38"/>
          <cell r="H38"/>
          <cell r="I38" t="b">
            <v>0</v>
          </cell>
          <cell r="J38"/>
          <cell r="K38" t="b">
            <v>0</v>
          </cell>
          <cell r="L38"/>
          <cell r="M38" t="b">
            <v>0</v>
          </cell>
          <cell r="N38"/>
          <cell r="O38" t="b">
            <v>0</v>
          </cell>
          <cell r="P38"/>
          <cell r="Q38" t="b">
            <v>0</v>
          </cell>
          <cell r="R38" t="str">
            <v xml:space="preserve">  </v>
          </cell>
          <cell r="S38" t="str">
            <v xml:space="preserve"> </v>
          </cell>
          <cell r="T38"/>
          <cell r="U38"/>
          <cell r="V38"/>
          <cell r="W38" t="b">
            <v>0</v>
          </cell>
          <cell r="X38"/>
          <cell r="Y38" t="b">
            <v>0</v>
          </cell>
          <cell r="Z38"/>
          <cell r="AA38" t="b">
            <v>0</v>
          </cell>
          <cell r="AB38"/>
          <cell r="AC38" t="b">
            <v>0</v>
          </cell>
          <cell r="AD38"/>
          <cell r="AE38" t="b">
            <v>0</v>
          </cell>
          <cell r="AF38"/>
          <cell r="AG38" t="b">
            <v>0</v>
          </cell>
          <cell r="AH38"/>
          <cell r="AI38" t="b">
            <v>0</v>
          </cell>
          <cell r="AJ38"/>
          <cell r="AK38" t="b">
            <v>0</v>
          </cell>
          <cell r="AL38"/>
          <cell r="AM38" t="b">
            <v>0</v>
          </cell>
          <cell r="AN38"/>
          <cell r="AO38" t="b">
            <v>0</v>
          </cell>
          <cell r="AP38"/>
          <cell r="AQ38" t="b">
            <v>0</v>
          </cell>
          <cell r="AR38"/>
          <cell r="AS38" t="b">
            <v>0</v>
          </cell>
          <cell r="AT38"/>
          <cell r="AU38" t="b">
            <v>0</v>
          </cell>
          <cell r="AV38"/>
          <cell r="AW38" t="b">
            <v>0</v>
          </cell>
          <cell r="AX38"/>
          <cell r="AY38" t="b">
            <v>0</v>
          </cell>
          <cell r="AZ38"/>
          <cell r="BA38" t="b">
            <v>0</v>
          </cell>
          <cell r="BB38"/>
          <cell r="BC38" t="b">
            <v>0</v>
          </cell>
          <cell r="BD38"/>
          <cell r="BE38" t="b">
            <v>0</v>
          </cell>
          <cell r="BF38"/>
          <cell r="BG38" t="b">
            <v>0</v>
          </cell>
          <cell r="BH38" t="str">
            <v xml:space="preserve"> </v>
          </cell>
          <cell r="BI38"/>
          <cell r="BJ38" t="b">
            <v>0</v>
          </cell>
          <cell r="BK38" t="str">
            <v xml:space="preserve"> </v>
          </cell>
          <cell r="BL38" t="str">
            <v xml:space="preserve"> </v>
          </cell>
          <cell r="BM38" t="str">
            <v/>
          </cell>
          <cell r="BN38"/>
        </row>
        <row r="39">
          <cell r="B39"/>
          <cell r="C39"/>
          <cell r="D39"/>
          <cell r="E39"/>
          <cell r="F39"/>
          <cell r="G39"/>
          <cell r="H39"/>
          <cell r="I39" t="b">
            <v>0</v>
          </cell>
          <cell r="J39"/>
          <cell r="K39" t="b">
            <v>0</v>
          </cell>
          <cell r="L39"/>
          <cell r="M39" t="b">
            <v>0</v>
          </cell>
          <cell r="N39"/>
          <cell r="O39" t="b">
            <v>0</v>
          </cell>
          <cell r="P39"/>
          <cell r="Q39" t="b">
            <v>0</v>
          </cell>
          <cell r="R39" t="str">
            <v xml:space="preserve">  </v>
          </cell>
          <cell r="S39" t="str">
            <v xml:space="preserve"> </v>
          </cell>
          <cell r="T39"/>
          <cell r="U39"/>
          <cell r="V39"/>
          <cell r="W39" t="b">
            <v>0</v>
          </cell>
          <cell r="X39"/>
          <cell r="Y39" t="b">
            <v>0</v>
          </cell>
          <cell r="Z39"/>
          <cell r="AA39" t="b">
            <v>0</v>
          </cell>
          <cell r="AB39"/>
          <cell r="AC39" t="b">
            <v>0</v>
          </cell>
          <cell r="AD39"/>
          <cell r="AE39" t="b">
            <v>0</v>
          </cell>
          <cell r="AF39"/>
          <cell r="AG39" t="b">
            <v>0</v>
          </cell>
          <cell r="AH39"/>
          <cell r="AI39" t="b">
            <v>0</v>
          </cell>
          <cell r="AJ39"/>
          <cell r="AK39" t="b">
            <v>0</v>
          </cell>
          <cell r="AL39"/>
          <cell r="AM39" t="b">
            <v>0</v>
          </cell>
          <cell r="AN39"/>
          <cell r="AO39" t="b">
            <v>0</v>
          </cell>
          <cell r="AP39"/>
          <cell r="AQ39" t="b">
            <v>0</v>
          </cell>
          <cell r="AR39"/>
          <cell r="AS39" t="b">
            <v>0</v>
          </cell>
          <cell r="AT39"/>
          <cell r="AU39" t="b">
            <v>0</v>
          </cell>
          <cell r="AV39"/>
          <cell r="AW39" t="b">
            <v>0</v>
          </cell>
          <cell r="AX39"/>
          <cell r="AY39" t="b">
            <v>0</v>
          </cell>
          <cell r="AZ39"/>
          <cell r="BA39" t="b">
            <v>0</v>
          </cell>
          <cell r="BB39"/>
          <cell r="BC39" t="b">
            <v>0</v>
          </cell>
          <cell r="BD39"/>
          <cell r="BE39" t="b">
            <v>0</v>
          </cell>
          <cell r="BF39"/>
          <cell r="BG39" t="b">
            <v>0</v>
          </cell>
          <cell r="BH39" t="str">
            <v xml:space="preserve"> </v>
          </cell>
          <cell r="BI39"/>
          <cell r="BJ39" t="b">
            <v>0</v>
          </cell>
          <cell r="BK39" t="str">
            <v xml:space="preserve"> </v>
          </cell>
          <cell r="BL39" t="str">
            <v xml:space="preserve"> </v>
          </cell>
          <cell r="BM39" t="str">
            <v/>
          </cell>
          <cell r="BN39"/>
        </row>
        <row r="40">
          <cell r="B40"/>
          <cell r="C40"/>
          <cell r="D40"/>
          <cell r="E40"/>
          <cell r="F40"/>
          <cell r="G40"/>
          <cell r="H40"/>
          <cell r="I40" t="b">
            <v>0</v>
          </cell>
          <cell r="J40"/>
          <cell r="K40" t="b">
            <v>0</v>
          </cell>
          <cell r="L40"/>
          <cell r="M40" t="b">
            <v>0</v>
          </cell>
          <cell r="N40"/>
          <cell r="O40" t="b">
            <v>0</v>
          </cell>
          <cell r="P40"/>
          <cell r="Q40" t="b">
            <v>0</v>
          </cell>
          <cell r="R40" t="str">
            <v xml:space="preserve">  </v>
          </cell>
          <cell r="S40" t="str">
            <v xml:space="preserve"> </v>
          </cell>
          <cell r="T40"/>
          <cell r="U40"/>
          <cell r="V40"/>
          <cell r="W40" t="b">
            <v>0</v>
          </cell>
          <cell r="X40"/>
          <cell r="Y40" t="b">
            <v>0</v>
          </cell>
          <cell r="Z40"/>
          <cell r="AA40" t="b">
            <v>0</v>
          </cell>
          <cell r="AB40"/>
          <cell r="AC40" t="b">
            <v>0</v>
          </cell>
          <cell r="AD40"/>
          <cell r="AE40" t="b">
            <v>0</v>
          </cell>
          <cell r="AF40"/>
          <cell r="AG40" t="b">
            <v>0</v>
          </cell>
          <cell r="AH40"/>
          <cell r="AI40" t="b">
            <v>0</v>
          </cell>
          <cell r="AJ40"/>
          <cell r="AK40" t="b">
            <v>0</v>
          </cell>
          <cell r="AL40"/>
          <cell r="AM40" t="b">
            <v>0</v>
          </cell>
          <cell r="AN40"/>
          <cell r="AO40" t="b">
            <v>0</v>
          </cell>
          <cell r="AP40"/>
          <cell r="AQ40" t="b">
            <v>0</v>
          </cell>
          <cell r="AR40"/>
          <cell r="AS40" t="b">
            <v>0</v>
          </cell>
          <cell r="AT40"/>
          <cell r="AU40" t="b">
            <v>0</v>
          </cell>
          <cell r="AV40"/>
          <cell r="AW40" t="b">
            <v>0</v>
          </cell>
          <cell r="AX40"/>
          <cell r="AY40" t="b">
            <v>0</v>
          </cell>
          <cell r="AZ40"/>
          <cell r="BA40" t="b">
            <v>0</v>
          </cell>
          <cell r="BB40"/>
          <cell r="BC40" t="b">
            <v>0</v>
          </cell>
          <cell r="BD40"/>
          <cell r="BE40" t="b">
            <v>0</v>
          </cell>
          <cell r="BF40"/>
          <cell r="BG40" t="b">
            <v>0</v>
          </cell>
          <cell r="BH40" t="str">
            <v xml:space="preserve"> </v>
          </cell>
          <cell r="BI40"/>
          <cell r="BJ40" t="b">
            <v>0</v>
          </cell>
          <cell r="BK40" t="str">
            <v xml:space="preserve"> </v>
          </cell>
          <cell r="BL40" t="str">
            <v xml:space="preserve"> </v>
          </cell>
          <cell r="BM40" t="str">
            <v/>
          </cell>
          <cell r="BN40"/>
        </row>
        <row r="41">
          <cell r="B41"/>
          <cell r="C41"/>
          <cell r="D41"/>
          <cell r="E41"/>
          <cell r="F41"/>
          <cell r="G41"/>
          <cell r="H41"/>
          <cell r="I41" t="b">
            <v>0</v>
          </cell>
          <cell r="J41"/>
          <cell r="K41" t="b">
            <v>0</v>
          </cell>
          <cell r="L41"/>
          <cell r="M41" t="b">
            <v>0</v>
          </cell>
          <cell r="N41"/>
          <cell r="O41" t="b">
            <v>0</v>
          </cell>
          <cell r="P41"/>
          <cell r="Q41" t="b">
            <v>0</v>
          </cell>
          <cell r="R41" t="str">
            <v xml:space="preserve">  </v>
          </cell>
          <cell r="S41" t="str">
            <v xml:space="preserve"> </v>
          </cell>
          <cell r="T41"/>
          <cell r="U41"/>
          <cell r="V41"/>
          <cell r="W41" t="b">
            <v>0</v>
          </cell>
          <cell r="X41"/>
          <cell r="Y41" t="b">
            <v>0</v>
          </cell>
          <cell r="Z41"/>
          <cell r="AA41" t="b">
            <v>0</v>
          </cell>
          <cell r="AB41"/>
          <cell r="AC41" t="b">
            <v>0</v>
          </cell>
          <cell r="AD41"/>
          <cell r="AE41" t="b">
            <v>0</v>
          </cell>
          <cell r="AF41"/>
          <cell r="AG41" t="b">
            <v>0</v>
          </cell>
          <cell r="AH41"/>
          <cell r="AI41" t="b">
            <v>0</v>
          </cell>
          <cell r="AJ41"/>
          <cell r="AK41" t="b">
            <v>0</v>
          </cell>
          <cell r="AL41"/>
          <cell r="AM41" t="b">
            <v>0</v>
          </cell>
          <cell r="AN41"/>
          <cell r="AO41" t="b">
            <v>0</v>
          </cell>
          <cell r="AP41"/>
          <cell r="AQ41" t="b">
            <v>0</v>
          </cell>
          <cell r="AR41"/>
          <cell r="AS41" t="b">
            <v>0</v>
          </cell>
          <cell r="AT41"/>
          <cell r="AU41" t="b">
            <v>0</v>
          </cell>
          <cell r="AV41"/>
          <cell r="AW41" t="b">
            <v>0</v>
          </cell>
          <cell r="AX41"/>
          <cell r="AY41" t="b">
            <v>0</v>
          </cell>
          <cell r="AZ41"/>
          <cell r="BA41" t="b">
            <v>0</v>
          </cell>
          <cell r="BB41"/>
          <cell r="BC41" t="b">
            <v>0</v>
          </cell>
          <cell r="BD41"/>
          <cell r="BE41" t="b">
            <v>0</v>
          </cell>
          <cell r="BF41"/>
          <cell r="BG41" t="b">
            <v>0</v>
          </cell>
          <cell r="BH41" t="str">
            <v xml:space="preserve"> </v>
          </cell>
          <cell r="BI41"/>
          <cell r="BJ41" t="b">
            <v>0</v>
          </cell>
          <cell r="BK41" t="str">
            <v xml:space="preserve"> </v>
          </cell>
          <cell r="BL41" t="str">
            <v xml:space="preserve"> </v>
          </cell>
          <cell r="BM41" t="str">
            <v/>
          </cell>
          <cell r="BN41"/>
        </row>
        <row r="42">
          <cell r="B42"/>
          <cell r="C42"/>
          <cell r="D42"/>
          <cell r="E42"/>
          <cell r="F42"/>
          <cell r="G42"/>
          <cell r="H42"/>
          <cell r="I42" t="b">
            <v>0</v>
          </cell>
          <cell r="J42"/>
          <cell r="K42" t="b">
            <v>0</v>
          </cell>
          <cell r="L42"/>
          <cell r="M42" t="b">
            <v>0</v>
          </cell>
          <cell r="N42"/>
          <cell r="O42" t="b">
            <v>0</v>
          </cell>
          <cell r="P42"/>
          <cell r="Q42" t="b">
            <v>0</v>
          </cell>
          <cell r="R42" t="str">
            <v xml:space="preserve">  </v>
          </cell>
          <cell r="S42" t="str">
            <v xml:space="preserve"> </v>
          </cell>
          <cell r="T42"/>
          <cell r="U42"/>
          <cell r="V42"/>
          <cell r="W42" t="b">
            <v>0</v>
          </cell>
          <cell r="X42"/>
          <cell r="Y42" t="b">
            <v>0</v>
          </cell>
          <cell r="Z42"/>
          <cell r="AA42" t="b">
            <v>0</v>
          </cell>
          <cell r="AB42"/>
          <cell r="AC42" t="b">
            <v>0</v>
          </cell>
          <cell r="AD42"/>
          <cell r="AE42" t="b">
            <v>0</v>
          </cell>
          <cell r="AF42"/>
          <cell r="AG42" t="b">
            <v>0</v>
          </cell>
          <cell r="AH42"/>
          <cell r="AI42" t="b">
            <v>0</v>
          </cell>
          <cell r="AJ42"/>
          <cell r="AK42" t="b">
            <v>0</v>
          </cell>
          <cell r="AL42"/>
          <cell r="AM42" t="b">
            <v>0</v>
          </cell>
          <cell r="AN42"/>
          <cell r="AO42" t="b">
            <v>0</v>
          </cell>
          <cell r="AP42"/>
          <cell r="AQ42" t="b">
            <v>0</v>
          </cell>
          <cell r="AR42"/>
          <cell r="AS42" t="b">
            <v>0</v>
          </cell>
          <cell r="AT42"/>
          <cell r="AU42" t="b">
            <v>0</v>
          </cell>
          <cell r="AV42"/>
          <cell r="AW42" t="b">
            <v>0</v>
          </cell>
          <cell r="AX42"/>
          <cell r="AY42" t="b">
            <v>0</v>
          </cell>
          <cell r="AZ42"/>
          <cell r="BA42" t="b">
            <v>0</v>
          </cell>
          <cell r="BB42"/>
          <cell r="BC42" t="b">
            <v>0</v>
          </cell>
          <cell r="BD42"/>
          <cell r="BE42" t="b">
            <v>0</v>
          </cell>
          <cell r="BF42"/>
          <cell r="BG42" t="b">
            <v>0</v>
          </cell>
          <cell r="BH42" t="str">
            <v xml:space="preserve"> </v>
          </cell>
          <cell r="BI42"/>
          <cell r="BJ42" t="b">
            <v>0</v>
          </cell>
          <cell r="BK42" t="str">
            <v xml:space="preserve"> </v>
          </cell>
          <cell r="BL42" t="str">
            <v xml:space="preserve"> </v>
          </cell>
          <cell r="BM42" t="str">
            <v/>
          </cell>
          <cell r="BN42"/>
        </row>
        <row r="43">
          <cell r="B43"/>
          <cell r="C43"/>
          <cell r="D43"/>
          <cell r="E43"/>
          <cell r="F43"/>
          <cell r="G43"/>
          <cell r="H43"/>
          <cell r="I43" t="b">
            <v>0</v>
          </cell>
          <cell r="J43"/>
          <cell r="K43" t="b">
            <v>0</v>
          </cell>
          <cell r="L43"/>
          <cell r="M43" t="b">
            <v>0</v>
          </cell>
          <cell r="N43"/>
          <cell r="O43" t="b">
            <v>0</v>
          </cell>
          <cell r="P43"/>
          <cell r="Q43" t="b">
            <v>0</v>
          </cell>
          <cell r="R43" t="str">
            <v xml:space="preserve">  </v>
          </cell>
          <cell r="S43" t="str">
            <v xml:space="preserve"> </v>
          </cell>
          <cell r="T43"/>
          <cell r="U43"/>
          <cell r="V43"/>
          <cell r="W43" t="b">
            <v>0</v>
          </cell>
          <cell r="X43"/>
          <cell r="Y43" t="b">
            <v>0</v>
          </cell>
          <cell r="Z43"/>
          <cell r="AA43" t="b">
            <v>0</v>
          </cell>
          <cell r="AB43"/>
          <cell r="AC43" t="b">
            <v>0</v>
          </cell>
          <cell r="AD43"/>
          <cell r="AE43" t="b">
            <v>0</v>
          </cell>
          <cell r="AF43"/>
          <cell r="AG43" t="b">
            <v>0</v>
          </cell>
          <cell r="AH43"/>
          <cell r="AI43" t="b">
            <v>0</v>
          </cell>
          <cell r="AJ43"/>
          <cell r="AK43" t="b">
            <v>0</v>
          </cell>
          <cell r="AL43"/>
          <cell r="AM43" t="b">
            <v>0</v>
          </cell>
          <cell r="AN43"/>
          <cell r="AO43" t="b">
            <v>0</v>
          </cell>
          <cell r="AP43"/>
          <cell r="AQ43" t="b">
            <v>0</v>
          </cell>
          <cell r="AR43"/>
          <cell r="AS43" t="b">
            <v>0</v>
          </cell>
          <cell r="AT43"/>
          <cell r="AU43" t="b">
            <v>0</v>
          </cell>
          <cell r="AV43"/>
          <cell r="AW43" t="b">
            <v>0</v>
          </cell>
          <cell r="AX43"/>
          <cell r="AY43" t="b">
            <v>0</v>
          </cell>
          <cell r="AZ43"/>
          <cell r="BA43" t="b">
            <v>0</v>
          </cell>
          <cell r="BB43"/>
          <cell r="BC43" t="b">
            <v>0</v>
          </cell>
          <cell r="BD43"/>
          <cell r="BE43" t="b">
            <v>0</v>
          </cell>
          <cell r="BF43"/>
          <cell r="BG43" t="b">
            <v>0</v>
          </cell>
          <cell r="BH43" t="str">
            <v xml:space="preserve"> </v>
          </cell>
          <cell r="BI43"/>
          <cell r="BJ43" t="b">
            <v>0</v>
          </cell>
          <cell r="BK43" t="str">
            <v xml:space="preserve"> </v>
          </cell>
          <cell r="BL43" t="str">
            <v xml:space="preserve"> </v>
          </cell>
          <cell r="BM43" t="str">
            <v/>
          </cell>
          <cell r="BN43"/>
        </row>
        <row r="44">
          <cell r="B44"/>
          <cell r="C44"/>
          <cell r="D44"/>
          <cell r="E44"/>
          <cell r="F44"/>
          <cell r="G44"/>
          <cell r="H44"/>
          <cell r="I44" t="b">
            <v>0</v>
          </cell>
          <cell r="J44"/>
          <cell r="K44" t="b">
            <v>0</v>
          </cell>
          <cell r="L44"/>
          <cell r="M44" t="b">
            <v>0</v>
          </cell>
          <cell r="N44"/>
          <cell r="O44" t="b">
            <v>0</v>
          </cell>
          <cell r="P44"/>
          <cell r="Q44" t="b">
            <v>0</v>
          </cell>
          <cell r="R44" t="str">
            <v xml:space="preserve">  </v>
          </cell>
          <cell r="S44" t="str">
            <v xml:space="preserve"> </v>
          </cell>
          <cell r="T44"/>
          <cell r="U44"/>
          <cell r="V44"/>
          <cell r="W44" t="b">
            <v>0</v>
          </cell>
          <cell r="X44"/>
          <cell r="Y44" t="b">
            <v>0</v>
          </cell>
          <cell r="Z44"/>
          <cell r="AA44" t="b">
            <v>0</v>
          </cell>
          <cell r="AB44"/>
          <cell r="AC44" t="b">
            <v>0</v>
          </cell>
          <cell r="AD44"/>
          <cell r="AE44" t="b">
            <v>0</v>
          </cell>
          <cell r="AF44"/>
          <cell r="AG44" t="b">
            <v>0</v>
          </cell>
          <cell r="AH44"/>
          <cell r="AI44" t="b">
            <v>0</v>
          </cell>
          <cell r="AJ44"/>
          <cell r="AK44" t="b">
            <v>0</v>
          </cell>
          <cell r="AL44"/>
          <cell r="AM44" t="b">
            <v>0</v>
          </cell>
          <cell r="AN44"/>
          <cell r="AO44" t="b">
            <v>0</v>
          </cell>
          <cell r="AP44"/>
          <cell r="AQ44" t="b">
            <v>0</v>
          </cell>
          <cell r="AR44"/>
          <cell r="AS44" t="b">
            <v>0</v>
          </cell>
          <cell r="AT44"/>
          <cell r="AU44" t="b">
            <v>0</v>
          </cell>
          <cell r="AV44"/>
          <cell r="AW44" t="b">
            <v>0</v>
          </cell>
          <cell r="AX44"/>
          <cell r="AY44" t="b">
            <v>0</v>
          </cell>
          <cell r="AZ44"/>
          <cell r="BA44" t="b">
            <v>0</v>
          </cell>
          <cell r="BB44"/>
          <cell r="BC44" t="b">
            <v>0</v>
          </cell>
          <cell r="BD44"/>
          <cell r="BE44" t="b">
            <v>0</v>
          </cell>
          <cell r="BF44"/>
          <cell r="BG44" t="b">
            <v>0</v>
          </cell>
          <cell r="BH44" t="str">
            <v xml:space="preserve"> </v>
          </cell>
          <cell r="BI44"/>
          <cell r="BJ44" t="b">
            <v>0</v>
          </cell>
          <cell r="BK44" t="str">
            <v xml:space="preserve"> </v>
          </cell>
          <cell r="BL44" t="str">
            <v xml:space="preserve"> </v>
          </cell>
          <cell r="BM44" t="str">
            <v/>
          </cell>
          <cell r="BN44"/>
        </row>
        <row r="45">
          <cell r="B45"/>
          <cell r="C45"/>
          <cell r="D45"/>
          <cell r="E45"/>
          <cell r="F45"/>
          <cell r="G45"/>
          <cell r="H45"/>
          <cell r="I45" t="b">
            <v>0</v>
          </cell>
          <cell r="J45"/>
          <cell r="K45" t="b">
            <v>0</v>
          </cell>
          <cell r="L45"/>
          <cell r="M45" t="b">
            <v>0</v>
          </cell>
          <cell r="N45"/>
          <cell r="O45" t="b">
            <v>0</v>
          </cell>
          <cell r="P45"/>
          <cell r="Q45" t="b">
            <v>0</v>
          </cell>
          <cell r="R45" t="str">
            <v xml:space="preserve">  </v>
          </cell>
          <cell r="S45" t="str">
            <v xml:space="preserve"> </v>
          </cell>
          <cell r="T45"/>
          <cell r="U45"/>
          <cell r="V45"/>
          <cell r="W45" t="b">
            <v>0</v>
          </cell>
          <cell r="X45"/>
          <cell r="Y45" t="b">
            <v>0</v>
          </cell>
          <cell r="Z45"/>
          <cell r="AA45" t="b">
            <v>0</v>
          </cell>
          <cell r="AB45"/>
          <cell r="AC45" t="b">
            <v>0</v>
          </cell>
          <cell r="AD45"/>
          <cell r="AE45" t="b">
            <v>0</v>
          </cell>
          <cell r="AF45"/>
          <cell r="AG45" t="b">
            <v>0</v>
          </cell>
          <cell r="AH45"/>
          <cell r="AI45" t="b">
            <v>0</v>
          </cell>
          <cell r="AJ45"/>
          <cell r="AK45" t="b">
            <v>0</v>
          </cell>
          <cell r="AL45"/>
          <cell r="AM45" t="b">
            <v>0</v>
          </cell>
          <cell r="AN45"/>
          <cell r="AO45" t="b">
            <v>0</v>
          </cell>
          <cell r="AP45"/>
          <cell r="AQ45" t="b">
            <v>0</v>
          </cell>
          <cell r="AR45"/>
          <cell r="AS45" t="b">
            <v>0</v>
          </cell>
          <cell r="AT45"/>
          <cell r="AU45" t="b">
            <v>0</v>
          </cell>
          <cell r="AV45"/>
          <cell r="AW45" t="b">
            <v>0</v>
          </cell>
          <cell r="AX45"/>
          <cell r="AY45" t="b">
            <v>0</v>
          </cell>
          <cell r="AZ45"/>
          <cell r="BA45" t="b">
            <v>0</v>
          </cell>
          <cell r="BB45"/>
          <cell r="BC45" t="b">
            <v>0</v>
          </cell>
          <cell r="BD45"/>
          <cell r="BE45" t="b">
            <v>0</v>
          </cell>
          <cell r="BF45"/>
          <cell r="BG45" t="b">
            <v>0</v>
          </cell>
          <cell r="BH45" t="str">
            <v xml:space="preserve"> </v>
          </cell>
          <cell r="BI45"/>
          <cell r="BJ45" t="b">
            <v>0</v>
          </cell>
          <cell r="BK45" t="str">
            <v xml:space="preserve"> </v>
          </cell>
          <cell r="BL45" t="str">
            <v xml:space="preserve"> </v>
          </cell>
          <cell r="BM45" t="str">
            <v/>
          </cell>
          <cell r="BN45"/>
        </row>
        <row r="46">
          <cell r="B46"/>
          <cell r="C46"/>
          <cell r="D46"/>
          <cell r="E46"/>
          <cell r="F46"/>
          <cell r="G46"/>
          <cell r="H46"/>
          <cell r="I46" t="b">
            <v>0</v>
          </cell>
          <cell r="J46"/>
          <cell r="K46" t="b">
            <v>0</v>
          </cell>
          <cell r="L46"/>
          <cell r="M46" t="b">
            <v>0</v>
          </cell>
          <cell r="N46"/>
          <cell r="O46" t="b">
            <v>0</v>
          </cell>
          <cell r="P46"/>
          <cell r="Q46" t="b">
            <v>0</v>
          </cell>
          <cell r="R46" t="str">
            <v xml:space="preserve">  </v>
          </cell>
          <cell r="S46" t="str">
            <v xml:space="preserve"> </v>
          </cell>
          <cell r="T46"/>
          <cell r="U46"/>
          <cell r="V46"/>
          <cell r="W46" t="b">
            <v>0</v>
          </cell>
          <cell r="X46"/>
          <cell r="Y46" t="b">
            <v>0</v>
          </cell>
          <cell r="Z46"/>
          <cell r="AA46" t="b">
            <v>0</v>
          </cell>
          <cell r="AB46"/>
          <cell r="AC46" t="b">
            <v>0</v>
          </cell>
          <cell r="AD46"/>
          <cell r="AE46" t="b">
            <v>0</v>
          </cell>
          <cell r="AF46"/>
          <cell r="AG46" t="b">
            <v>0</v>
          </cell>
          <cell r="AH46"/>
          <cell r="AI46" t="b">
            <v>0</v>
          </cell>
          <cell r="AJ46"/>
          <cell r="AK46" t="b">
            <v>0</v>
          </cell>
          <cell r="AL46"/>
          <cell r="AM46" t="b">
            <v>0</v>
          </cell>
          <cell r="AN46"/>
          <cell r="AO46" t="b">
            <v>0</v>
          </cell>
          <cell r="AP46"/>
          <cell r="AQ46" t="b">
            <v>0</v>
          </cell>
          <cell r="AR46"/>
          <cell r="AS46" t="b">
            <v>0</v>
          </cell>
          <cell r="AT46"/>
          <cell r="AU46" t="b">
            <v>0</v>
          </cell>
          <cell r="AV46"/>
          <cell r="AW46" t="b">
            <v>0</v>
          </cell>
          <cell r="AX46"/>
          <cell r="AY46" t="b">
            <v>0</v>
          </cell>
          <cell r="AZ46"/>
          <cell r="BA46" t="b">
            <v>0</v>
          </cell>
          <cell r="BB46"/>
          <cell r="BC46" t="b">
            <v>0</v>
          </cell>
          <cell r="BD46"/>
          <cell r="BE46" t="b">
            <v>0</v>
          </cell>
          <cell r="BF46"/>
          <cell r="BG46" t="b">
            <v>0</v>
          </cell>
          <cell r="BH46" t="str">
            <v xml:space="preserve"> </v>
          </cell>
          <cell r="BI46"/>
          <cell r="BJ46" t="b">
            <v>0</v>
          </cell>
          <cell r="BK46" t="str">
            <v xml:space="preserve"> </v>
          </cell>
          <cell r="BL46" t="str">
            <v xml:space="preserve"> </v>
          </cell>
          <cell r="BM46" t="str">
            <v/>
          </cell>
          <cell r="BN46"/>
        </row>
        <row r="47">
          <cell r="B47"/>
          <cell r="C47"/>
          <cell r="D47"/>
          <cell r="E47"/>
          <cell r="F47"/>
          <cell r="G47"/>
          <cell r="H47"/>
          <cell r="I47" t="b">
            <v>0</v>
          </cell>
          <cell r="J47"/>
          <cell r="K47" t="b">
            <v>0</v>
          </cell>
          <cell r="L47"/>
          <cell r="M47" t="b">
            <v>0</v>
          </cell>
          <cell r="N47"/>
          <cell r="O47" t="b">
            <v>0</v>
          </cell>
          <cell r="P47"/>
          <cell r="Q47" t="b">
            <v>0</v>
          </cell>
          <cell r="R47" t="str">
            <v xml:space="preserve">  </v>
          </cell>
          <cell r="S47" t="str">
            <v xml:space="preserve"> </v>
          </cell>
          <cell r="T47"/>
          <cell r="U47"/>
          <cell r="V47"/>
          <cell r="W47" t="b">
            <v>0</v>
          </cell>
          <cell r="X47"/>
          <cell r="Y47" t="b">
            <v>0</v>
          </cell>
          <cell r="Z47"/>
          <cell r="AA47" t="b">
            <v>0</v>
          </cell>
          <cell r="AB47"/>
          <cell r="AC47" t="b">
            <v>0</v>
          </cell>
          <cell r="AD47"/>
          <cell r="AE47" t="b">
            <v>0</v>
          </cell>
          <cell r="AF47"/>
          <cell r="AG47" t="b">
            <v>0</v>
          </cell>
          <cell r="AH47"/>
          <cell r="AI47" t="b">
            <v>0</v>
          </cell>
          <cell r="AJ47"/>
          <cell r="AK47" t="b">
            <v>0</v>
          </cell>
          <cell r="AL47"/>
          <cell r="AM47" t="b">
            <v>0</v>
          </cell>
          <cell r="AN47"/>
          <cell r="AO47" t="b">
            <v>0</v>
          </cell>
          <cell r="AP47"/>
          <cell r="AQ47" t="b">
            <v>0</v>
          </cell>
          <cell r="AR47"/>
          <cell r="AS47" t="b">
            <v>0</v>
          </cell>
          <cell r="AT47"/>
          <cell r="AU47" t="b">
            <v>0</v>
          </cell>
          <cell r="AV47"/>
          <cell r="AW47" t="b">
            <v>0</v>
          </cell>
          <cell r="AX47"/>
          <cell r="AY47" t="b">
            <v>0</v>
          </cell>
          <cell r="AZ47"/>
          <cell r="BA47" t="b">
            <v>0</v>
          </cell>
          <cell r="BB47"/>
          <cell r="BC47" t="b">
            <v>0</v>
          </cell>
          <cell r="BD47"/>
          <cell r="BE47" t="b">
            <v>0</v>
          </cell>
          <cell r="BF47"/>
          <cell r="BG47" t="b">
            <v>0</v>
          </cell>
          <cell r="BH47" t="str">
            <v xml:space="preserve"> </v>
          </cell>
          <cell r="BI47"/>
          <cell r="BJ47" t="b">
            <v>0</v>
          </cell>
          <cell r="BK47" t="str">
            <v xml:space="preserve"> </v>
          </cell>
          <cell r="BL47" t="str">
            <v xml:space="preserve"> </v>
          </cell>
          <cell r="BM47" t="str">
            <v/>
          </cell>
          <cell r="BN47"/>
        </row>
        <row r="48">
          <cell r="B48"/>
          <cell r="C48"/>
          <cell r="D48"/>
          <cell r="E48"/>
          <cell r="F48"/>
          <cell r="G48"/>
          <cell r="H48"/>
          <cell r="I48" t="b">
            <v>0</v>
          </cell>
          <cell r="J48"/>
          <cell r="K48" t="b">
            <v>0</v>
          </cell>
          <cell r="L48"/>
          <cell r="M48" t="b">
            <v>0</v>
          </cell>
          <cell r="N48"/>
          <cell r="O48" t="b">
            <v>0</v>
          </cell>
          <cell r="P48"/>
          <cell r="Q48" t="b">
            <v>0</v>
          </cell>
          <cell r="R48" t="str">
            <v xml:space="preserve">  </v>
          </cell>
          <cell r="S48" t="str">
            <v xml:space="preserve"> </v>
          </cell>
          <cell r="T48"/>
          <cell r="U48"/>
          <cell r="V48"/>
          <cell r="W48" t="b">
            <v>0</v>
          </cell>
          <cell r="X48"/>
          <cell r="Y48" t="b">
            <v>0</v>
          </cell>
          <cell r="Z48"/>
          <cell r="AA48" t="b">
            <v>0</v>
          </cell>
          <cell r="AB48"/>
          <cell r="AC48" t="b">
            <v>0</v>
          </cell>
          <cell r="AD48"/>
          <cell r="AE48" t="b">
            <v>0</v>
          </cell>
          <cell r="AF48"/>
          <cell r="AG48" t="b">
            <v>0</v>
          </cell>
          <cell r="AH48"/>
          <cell r="AI48" t="b">
            <v>0</v>
          </cell>
          <cell r="AJ48"/>
          <cell r="AK48" t="b">
            <v>0</v>
          </cell>
          <cell r="AL48"/>
          <cell r="AM48" t="b">
            <v>0</v>
          </cell>
          <cell r="AN48"/>
          <cell r="AO48" t="b">
            <v>0</v>
          </cell>
          <cell r="AP48"/>
          <cell r="AQ48" t="b">
            <v>0</v>
          </cell>
          <cell r="AR48"/>
          <cell r="AS48" t="b">
            <v>0</v>
          </cell>
          <cell r="AT48"/>
          <cell r="AU48" t="b">
            <v>0</v>
          </cell>
          <cell r="AV48"/>
          <cell r="AW48" t="b">
            <v>0</v>
          </cell>
          <cell r="AX48"/>
          <cell r="AY48" t="b">
            <v>0</v>
          </cell>
          <cell r="AZ48"/>
          <cell r="BA48" t="b">
            <v>0</v>
          </cell>
          <cell r="BB48"/>
          <cell r="BC48" t="b">
            <v>0</v>
          </cell>
          <cell r="BD48"/>
          <cell r="BE48" t="b">
            <v>0</v>
          </cell>
          <cell r="BF48"/>
          <cell r="BG48" t="b">
            <v>0</v>
          </cell>
          <cell r="BH48" t="str">
            <v xml:space="preserve"> </v>
          </cell>
          <cell r="BI48"/>
          <cell r="BJ48" t="b">
            <v>0</v>
          </cell>
          <cell r="BK48" t="str">
            <v xml:space="preserve"> </v>
          </cell>
          <cell r="BL48" t="str">
            <v xml:space="preserve"> </v>
          </cell>
          <cell r="BM48" t="str">
            <v/>
          </cell>
          <cell r="BN48"/>
        </row>
        <row r="49">
          <cell r="B49"/>
          <cell r="C49"/>
          <cell r="D49"/>
          <cell r="E49"/>
          <cell r="F49"/>
          <cell r="G49"/>
          <cell r="H49"/>
          <cell r="I49" t="b">
            <v>0</v>
          </cell>
          <cell r="J49"/>
          <cell r="K49" t="b">
            <v>0</v>
          </cell>
          <cell r="L49"/>
          <cell r="M49" t="b">
            <v>0</v>
          </cell>
          <cell r="N49"/>
          <cell r="O49" t="b">
            <v>0</v>
          </cell>
          <cell r="P49"/>
          <cell r="Q49" t="b">
            <v>0</v>
          </cell>
          <cell r="R49" t="str">
            <v xml:space="preserve">  </v>
          </cell>
          <cell r="S49" t="str">
            <v xml:space="preserve"> </v>
          </cell>
          <cell r="T49"/>
          <cell r="U49"/>
          <cell r="V49"/>
          <cell r="W49" t="b">
            <v>0</v>
          </cell>
          <cell r="X49"/>
          <cell r="Y49" t="b">
            <v>0</v>
          </cell>
          <cell r="Z49"/>
          <cell r="AA49" t="b">
            <v>0</v>
          </cell>
          <cell r="AB49"/>
          <cell r="AC49" t="b">
            <v>0</v>
          </cell>
          <cell r="AD49"/>
          <cell r="AE49" t="b">
            <v>0</v>
          </cell>
          <cell r="AF49"/>
          <cell r="AG49" t="b">
            <v>0</v>
          </cell>
          <cell r="AH49"/>
          <cell r="AI49" t="b">
            <v>0</v>
          </cell>
          <cell r="AJ49"/>
          <cell r="AK49" t="b">
            <v>0</v>
          </cell>
          <cell r="AL49"/>
          <cell r="AM49" t="b">
            <v>0</v>
          </cell>
          <cell r="AN49"/>
          <cell r="AO49" t="b">
            <v>0</v>
          </cell>
          <cell r="AP49"/>
          <cell r="AQ49" t="b">
            <v>0</v>
          </cell>
          <cell r="AR49"/>
          <cell r="AS49" t="b">
            <v>0</v>
          </cell>
          <cell r="AT49"/>
          <cell r="AU49" t="b">
            <v>0</v>
          </cell>
          <cell r="AV49"/>
          <cell r="AW49" t="b">
            <v>0</v>
          </cell>
          <cell r="AX49"/>
          <cell r="AY49" t="b">
            <v>0</v>
          </cell>
          <cell r="AZ49"/>
          <cell r="BA49" t="b">
            <v>0</v>
          </cell>
          <cell r="BB49"/>
          <cell r="BC49" t="b">
            <v>0</v>
          </cell>
          <cell r="BD49"/>
          <cell r="BE49" t="b">
            <v>0</v>
          </cell>
          <cell r="BF49"/>
          <cell r="BG49" t="b">
            <v>0</v>
          </cell>
          <cell r="BH49" t="str">
            <v xml:space="preserve"> </v>
          </cell>
          <cell r="BI49"/>
          <cell r="BJ49" t="b">
            <v>0</v>
          </cell>
          <cell r="BK49" t="str">
            <v xml:space="preserve"> </v>
          </cell>
          <cell r="BL49" t="str">
            <v xml:space="preserve"> </v>
          </cell>
          <cell r="BM49" t="str">
            <v/>
          </cell>
          <cell r="BN49"/>
        </row>
        <row r="50">
          <cell r="B50"/>
          <cell r="C50"/>
          <cell r="D50"/>
          <cell r="E50"/>
          <cell r="F50"/>
          <cell r="G50"/>
          <cell r="H50"/>
          <cell r="I50" t="b">
            <v>0</v>
          </cell>
          <cell r="J50"/>
          <cell r="K50" t="b">
            <v>0</v>
          </cell>
          <cell r="L50"/>
          <cell r="M50" t="b">
            <v>0</v>
          </cell>
          <cell r="N50"/>
          <cell r="O50" t="b">
            <v>0</v>
          </cell>
          <cell r="P50"/>
          <cell r="Q50" t="b">
            <v>0</v>
          </cell>
          <cell r="R50" t="str">
            <v xml:space="preserve">  </v>
          </cell>
          <cell r="S50" t="str">
            <v xml:space="preserve"> </v>
          </cell>
          <cell r="T50"/>
          <cell r="U50"/>
          <cell r="V50"/>
          <cell r="W50" t="b">
            <v>0</v>
          </cell>
          <cell r="X50"/>
          <cell r="Y50" t="b">
            <v>0</v>
          </cell>
          <cell r="Z50"/>
          <cell r="AA50" t="b">
            <v>0</v>
          </cell>
          <cell r="AB50"/>
          <cell r="AC50" t="b">
            <v>0</v>
          </cell>
          <cell r="AD50"/>
          <cell r="AE50" t="b">
            <v>0</v>
          </cell>
          <cell r="AF50"/>
          <cell r="AG50" t="b">
            <v>0</v>
          </cell>
          <cell r="AH50"/>
          <cell r="AI50" t="b">
            <v>0</v>
          </cell>
          <cell r="AJ50"/>
          <cell r="AK50" t="b">
            <v>0</v>
          </cell>
          <cell r="AL50"/>
          <cell r="AM50" t="b">
            <v>0</v>
          </cell>
          <cell r="AN50"/>
          <cell r="AO50" t="b">
            <v>0</v>
          </cell>
          <cell r="AP50"/>
          <cell r="AQ50" t="b">
            <v>0</v>
          </cell>
          <cell r="AR50"/>
          <cell r="AS50" t="b">
            <v>0</v>
          </cell>
          <cell r="AT50"/>
          <cell r="AU50" t="b">
            <v>0</v>
          </cell>
          <cell r="AV50"/>
          <cell r="AW50" t="b">
            <v>0</v>
          </cell>
          <cell r="AX50"/>
          <cell r="AY50" t="b">
            <v>0</v>
          </cell>
          <cell r="AZ50"/>
          <cell r="BA50" t="b">
            <v>0</v>
          </cell>
          <cell r="BB50"/>
          <cell r="BC50" t="b">
            <v>0</v>
          </cell>
          <cell r="BD50"/>
          <cell r="BE50" t="b">
            <v>0</v>
          </cell>
          <cell r="BF50"/>
          <cell r="BG50" t="b">
            <v>0</v>
          </cell>
          <cell r="BH50" t="str">
            <v xml:space="preserve"> </v>
          </cell>
          <cell r="BI50"/>
          <cell r="BJ50" t="b">
            <v>0</v>
          </cell>
          <cell r="BK50" t="str">
            <v xml:space="preserve"> </v>
          </cell>
          <cell r="BL50" t="str">
            <v xml:space="preserve"> </v>
          </cell>
          <cell r="BM50" t="str">
            <v/>
          </cell>
          <cell r="BN50"/>
        </row>
        <row r="51">
          <cell r="B51"/>
          <cell r="C51"/>
          <cell r="D51"/>
          <cell r="E51"/>
          <cell r="F51"/>
          <cell r="G51"/>
          <cell r="H51"/>
          <cell r="I51" t="b">
            <v>0</v>
          </cell>
          <cell r="J51"/>
          <cell r="K51" t="b">
            <v>0</v>
          </cell>
          <cell r="L51"/>
          <cell r="M51" t="b">
            <v>0</v>
          </cell>
          <cell r="N51"/>
          <cell r="O51" t="b">
            <v>0</v>
          </cell>
          <cell r="P51"/>
          <cell r="Q51" t="b">
            <v>0</v>
          </cell>
          <cell r="R51" t="str">
            <v xml:space="preserve">  </v>
          </cell>
          <cell r="S51" t="str">
            <v xml:space="preserve"> </v>
          </cell>
          <cell r="T51"/>
          <cell r="U51"/>
          <cell r="V51"/>
          <cell r="W51" t="b">
            <v>0</v>
          </cell>
          <cell r="X51"/>
          <cell r="Y51" t="b">
            <v>0</v>
          </cell>
          <cell r="Z51"/>
          <cell r="AA51" t="b">
            <v>0</v>
          </cell>
          <cell r="AB51"/>
          <cell r="AC51" t="b">
            <v>0</v>
          </cell>
          <cell r="AD51"/>
          <cell r="AE51" t="b">
            <v>0</v>
          </cell>
          <cell r="AF51"/>
          <cell r="AG51" t="b">
            <v>0</v>
          </cell>
          <cell r="AH51"/>
          <cell r="AI51" t="b">
            <v>0</v>
          </cell>
          <cell r="AJ51"/>
          <cell r="AK51" t="b">
            <v>0</v>
          </cell>
          <cell r="AL51"/>
          <cell r="AM51" t="b">
            <v>0</v>
          </cell>
          <cell r="AN51"/>
          <cell r="AO51" t="b">
            <v>0</v>
          </cell>
          <cell r="AP51"/>
          <cell r="AQ51" t="b">
            <v>0</v>
          </cell>
          <cell r="AR51"/>
          <cell r="AS51" t="b">
            <v>0</v>
          </cell>
          <cell r="AT51"/>
          <cell r="AU51" t="b">
            <v>0</v>
          </cell>
          <cell r="AV51"/>
          <cell r="AW51" t="b">
            <v>0</v>
          </cell>
          <cell r="AX51"/>
          <cell r="AY51" t="b">
            <v>0</v>
          </cell>
          <cell r="AZ51"/>
          <cell r="BA51" t="b">
            <v>0</v>
          </cell>
          <cell r="BB51"/>
          <cell r="BC51" t="b">
            <v>0</v>
          </cell>
          <cell r="BD51"/>
          <cell r="BE51" t="b">
            <v>0</v>
          </cell>
          <cell r="BF51"/>
          <cell r="BG51" t="b">
            <v>0</v>
          </cell>
          <cell r="BH51" t="str">
            <v xml:space="preserve"> </v>
          </cell>
          <cell r="BI51"/>
          <cell r="BJ51" t="b">
            <v>0</v>
          </cell>
          <cell r="BK51" t="str">
            <v xml:space="preserve"> </v>
          </cell>
          <cell r="BL51" t="str">
            <v xml:space="preserve"> </v>
          </cell>
          <cell r="BM51" t="str">
            <v/>
          </cell>
          <cell r="BN51"/>
        </row>
        <row r="52">
          <cell r="B52"/>
          <cell r="C52"/>
          <cell r="D52"/>
          <cell r="E52"/>
          <cell r="F52"/>
          <cell r="G52"/>
          <cell r="H52"/>
          <cell r="I52" t="b">
            <v>0</v>
          </cell>
          <cell r="J52"/>
          <cell r="K52" t="b">
            <v>0</v>
          </cell>
          <cell r="L52"/>
          <cell r="M52" t="b">
            <v>0</v>
          </cell>
          <cell r="N52"/>
          <cell r="O52" t="b">
            <v>0</v>
          </cell>
          <cell r="P52"/>
          <cell r="Q52" t="b">
            <v>0</v>
          </cell>
          <cell r="R52" t="str">
            <v xml:space="preserve">  </v>
          </cell>
          <cell r="S52" t="str">
            <v xml:space="preserve"> </v>
          </cell>
          <cell r="T52"/>
          <cell r="U52"/>
          <cell r="V52"/>
          <cell r="W52" t="b">
            <v>0</v>
          </cell>
          <cell r="X52"/>
          <cell r="Y52" t="b">
            <v>0</v>
          </cell>
          <cell r="Z52"/>
          <cell r="AA52" t="b">
            <v>0</v>
          </cell>
          <cell r="AB52"/>
          <cell r="AC52" t="b">
            <v>0</v>
          </cell>
          <cell r="AD52"/>
          <cell r="AE52" t="b">
            <v>0</v>
          </cell>
          <cell r="AF52"/>
          <cell r="AG52" t="b">
            <v>0</v>
          </cell>
          <cell r="AH52"/>
          <cell r="AI52" t="b">
            <v>0</v>
          </cell>
          <cell r="AJ52"/>
          <cell r="AK52" t="b">
            <v>0</v>
          </cell>
          <cell r="AL52"/>
          <cell r="AM52" t="b">
            <v>0</v>
          </cell>
          <cell r="AN52"/>
          <cell r="AO52" t="b">
            <v>0</v>
          </cell>
          <cell r="AP52"/>
          <cell r="AQ52" t="b">
            <v>0</v>
          </cell>
          <cell r="AR52"/>
          <cell r="AS52" t="b">
            <v>0</v>
          </cell>
          <cell r="AT52"/>
          <cell r="AU52" t="b">
            <v>0</v>
          </cell>
          <cell r="AV52"/>
          <cell r="AW52" t="b">
            <v>0</v>
          </cell>
          <cell r="AX52"/>
          <cell r="AY52" t="b">
            <v>0</v>
          </cell>
          <cell r="AZ52"/>
          <cell r="BA52" t="b">
            <v>0</v>
          </cell>
          <cell r="BB52"/>
          <cell r="BC52" t="b">
            <v>0</v>
          </cell>
          <cell r="BD52"/>
          <cell r="BE52" t="b">
            <v>0</v>
          </cell>
          <cell r="BF52"/>
          <cell r="BG52" t="b">
            <v>0</v>
          </cell>
          <cell r="BH52" t="str">
            <v xml:space="preserve"> </v>
          </cell>
          <cell r="BI52"/>
          <cell r="BJ52" t="b">
            <v>0</v>
          </cell>
          <cell r="BK52" t="str">
            <v xml:space="preserve"> </v>
          </cell>
          <cell r="BL52" t="str">
            <v xml:space="preserve"> </v>
          </cell>
          <cell r="BM52" t="str">
            <v/>
          </cell>
          <cell r="BN52"/>
        </row>
        <row r="53">
          <cell r="B53"/>
          <cell r="C53"/>
          <cell r="D53"/>
          <cell r="E53"/>
          <cell r="F53"/>
          <cell r="G53"/>
          <cell r="H53"/>
          <cell r="I53" t="b">
            <v>0</v>
          </cell>
          <cell r="J53"/>
          <cell r="K53" t="b">
            <v>0</v>
          </cell>
          <cell r="L53"/>
          <cell r="M53" t="b">
            <v>0</v>
          </cell>
          <cell r="N53"/>
          <cell r="O53" t="b">
            <v>0</v>
          </cell>
          <cell r="P53"/>
          <cell r="Q53" t="b">
            <v>0</v>
          </cell>
          <cell r="R53" t="str">
            <v xml:space="preserve">  </v>
          </cell>
          <cell r="S53" t="str">
            <v xml:space="preserve"> </v>
          </cell>
          <cell r="T53"/>
          <cell r="U53"/>
          <cell r="V53"/>
          <cell r="W53" t="b">
            <v>0</v>
          </cell>
          <cell r="X53"/>
          <cell r="Y53" t="b">
            <v>0</v>
          </cell>
          <cell r="Z53"/>
          <cell r="AA53" t="b">
            <v>0</v>
          </cell>
          <cell r="AB53"/>
          <cell r="AC53" t="b">
            <v>0</v>
          </cell>
          <cell r="AD53"/>
          <cell r="AE53" t="b">
            <v>0</v>
          </cell>
          <cell r="AF53"/>
          <cell r="AG53" t="b">
            <v>0</v>
          </cell>
          <cell r="AH53"/>
          <cell r="AI53" t="b">
            <v>0</v>
          </cell>
          <cell r="AJ53"/>
          <cell r="AK53" t="b">
            <v>0</v>
          </cell>
          <cell r="AL53"/>
          <cell r="AM53" t="b">
            <v>0</v>
          </cell>
          <cell r="AN53"/>
          <cell r="AO53" t="b">
            <v>0</v>
          </cell>
          <cell r="AP53"/>
          <cell r="AQ53" t="b">
            <v>0</v>
          </cell>
          <cell r="AR53"/>
          <cell r="AS53" t="b">
            <v>0</v>
          </cell>
          <cell r="AT53"/>
          <cell r="AU53" t="b">
            <v>0</v>
          </cell>
          <cell r="AV53"/>
          <cell r="AW53" t="b">
            <v>0</v>
          </cell>
          <cell r="AX53"/>
          <cell r="AY53" t="b">
            <v>0</v>
          </cell>
          <cell r="AZ53"/>
          <cell r="BA53" t="b">
            <v>0</v>
          </cell>
          <cell r="BB53"/>
          <cell r="BC53" t="b">
            <v>0</v>
          </cell>
          <cell r="BD53"/>
          <cell r="BE53" t="b">
            <v>0</v>
          </cell>
          <cell r="BF53"/>
          <cell r="BG53" t="b">
            <v>0</v>
          </cell>
          <cell r="BH53" t="str">
            <v xml:space="preserve"> </v>
          </cell>
          <cell r="BI53"/>
          <cell r="BJ53" t="b">
            <v>0</v>
          </cell>
          <cell r="BK53" t="str">
            <v xml:space="preserve"> </v>
          </cell>
          <cell r="BL53" t="str">
            <v xml:space="preserve"> </v>
          </cell>
          <cell r="BM53" t="str">
            <v/>
          </cell>
          <cell r="BN53"/>
        </row>
        <row r="54">
          <cell r="B54"/>
          <cell r="C54"/>
          <cell r="D54"/>
          <cell r="E54"/>
          <cell r="F54"/>
          <cell r="G54"/>
          <cell r="H54"/>
          <cell r="I54" t="b">
            <v>0</v>
          </cell>
          <cell r="J54"/>
          <cell r="K54" t="b">
            <v>0</v>
          </cell>
          <cell r="L54"/>
          <cell r="M54" t="b">
            <v>0</v>
          </cell>
          <cell r="N54"/>
          <cell r="O54" t="b">
            <v>0</v>
          </cell>
          <cell r="P54"/>
          <cell r="Q54" t="b">
            <v>0</v>
          </cell>
          <cell r="R54" t="str">
            <v xml:space="preserve">  </v>
          </cell>
          <cell r="S54" t="str">
            <v xml:space="preserve"> </v>
          </cell>
          <cell r="T54"/>
          <cell r="U54"/>
          <cell r="V54"/>
          <cell r="W54" t="b">
            <v>0</v>
          </cell>
          <cell r="X54"/>
          <cell r="Y54" t="b">
            <v>0</v>
          </cell>
          <cell r="Z54"/>
          <cell r="AA54" t="b">
            <v>0</v>
          </cell>
          <cell r="AB54"/>
          <cell r="AC54" t="b">
            <v>0</v>
          </cell>
          <cell r="AD54"/>
          <cell r="AE54" t="b">
            <v>0</v>
          </cell>
          <cell r="AF54"/>
          <cell r="AG54" t="b">
            <v>0</v>
          </cell>
          <cell r="AH54"/>
          <cell r="AI54" t="b">
            <v>0</v>
          </cell>
          <cell r="AJ54"/>
          <cell r="AK54" t="b">
            <v>0</v>
          </cell>
          <cell r="AL54"/>
          <cell r="AM54" t="b">
            <v>0</v>
          </cell>
          <cell r="AN54"/>
          <cell r="AO54" t="b">
            <v>0</v>
          </cell>
          <cell r="AP54"/>
          <cell r="AQ54" t="b">
            <v>0</v>
          </cell>
          <cell r="AR54"/>
          <cell r="AS54" t="b">
            <v>0</v>
          </cell>
          <cell r="AT54"/>
          <cell r="AU54" t="b">
            <v>0</v>
          </cell>
          <cell r="AV54"/>
          <cell r="AW54" t="b">
            <v>0</v>
          </cell>
          <cell r="AX54"/>
          <cell r="AY54" t="b">
            <v>0</v>
          </cell>
          <cell r="AZ54"/>
          <cell r="BA54" t="b">
            <v>0</v>
          </cell>
          <cell r="BB54"/>
          <cell r="BC54" t="b">
            <v>0</v>
          </cell>
          <cell r="BD54"/>
          <cell r="BE54" t="b">
            <v>0</v>
          </cell>
          <cell r="BF54"/>
          <cell r="BG54" t="b">
            <v>0</v>
          </cell>
          <cell r="BH54" t="str">
            <v xml:space="preserve"> </v>
          </cell>
          <cell r="BI54"/>
          <cell r="BJ54" t="b">
            <v>0</v>
          </cell>
          <cell r="BK54" t="str">
            <v xml:space="preserve"> </v>
          </cell>
          <cell r="BL54" t="str">
            <v xml:space="preserve"> </v>
          </cell>
          <cell r="BM54" t="str">
            <v/>
          </cell>
          <cell r="BN54"/>
        </row>
        <row r="55">
          <cell r="B55"/>
          <cell r="C55"/>
          <cell r="D55"/>
          <cell r="E55"/>
          <cell r="F55"/>
          <cell r="G55"/>
          <cell r="H55"/>
          <cell r="I55" t="b">
            <v>0</v>
          </cell>
          <cell r="J55"/>
          <cell r="K55" t="b">
            <v>0</v>
          </cell>
          <cell r="L55"/>
          <cell r="M55" t="b">
            <v>0</v>
          </cell>
          <cell r="N55"/>
          <cell r="O55" t="b">
            <v>0</v>
          </cell>
          <cell r="P55"/>
          <cell r="Q55" t="b">
            <v>0</v>
          </cell>
          <cell r="R55" t="str">
            <v xml:space="preserve">  </v>
          </cell>
          <cell r="S55" t="str">
            <v xml:space="preserve"> </v>
          </cell>
          <cell r="T55"/>
          <cell r="U55"/>
          <cell r="V55"/>
          <cell r="W55" t="b">
            <v>0</v>
          </cell>
          <cell r="X55"/>
          <cell r="Y55" t="b">
            <v>0</v>
          </cell>
          <cell r="Z55"/>
          <cell r="AA55" t="b">
            <v>0</v>
          </cell>
          <cell r="AB55"/>
          <cell r="AC55" t="b">
            <v>0</v>
          </cell>
          <cell r="AD55"/>
          <cell r="AE55" t="b">
            <v>0</v>
          </cell>
          <cell r="AF55"/>
          <cell r="AG55" t="b">
            <v>0</v>
          </cell>
          <cell r="AH55"/>
          <cell r="AI55" t="b">
            <v>0</v>
          </cell>
          <cell r="AJ55"/>
          <cell r="AK55" t="b">
            <v>0</v>
          </cell>
          <cell r="AL55"/>
          <cell r="AM55" t="b">
            <v>0</v>
          </cell>
          <cell r="AN55"/>
          <cell r="AO55" t="b">
            <v>0</v>
          </cell>
          <cell r="AP55"/>
          <cell r="AQ55" t="b">
            <v>0</v>
          </cell>
          <cell r="AR55"/>
          <cell r="AS55" t="b">
            <v>0</v>
          </cell>
          <cell r="AT55"/>
          <cell r="AU55" t="b">
            <v>0</v>
          </cell>
          <cell r="AV55"/>
          <cell r="AW55" t="b">
            <v>0</v>
          </cell>
          <cell r="AX55"/>
          <cell r="AY55" t="b">
            <v>0</v>
          </cell>
          <cell r="AZ55"/>
          <cell r="BA55" t="b">
            <v>0</v>
          </cell>
          <cell r="BB55"/>
          <cell r="BC55" t="b">
            <v>0</v>
          </cell>
          <cell r="BD55"/>
          <cell r="BE55" t="b">
            <v>0</v>
          </cell>
          <cell r="BF55"/>
          <cell r="BG55" t="b">
            <v>0</v>
          </cell>
          <cell r="BH55" t="str">
            <v xml:space="preserve"> </v>
          </cell>
          <cell r="BI55"/>
          <cell r="BJ55" t="b">
            <v>0</v>
          </cell>
          <cell r="BK55" t="str">
            <v xml:space="preserve"> </v>
          </cell>
          <cell r="BL55" t="str">
            <v xml:space="preserve"> </v>
          </cell>
          <cell r="BM55" t="str">
            <v/>
          </cell>
          <cell r="BN55"/>
        </row>
        <row r="56">
          <cell r="B56"/>
          <cell r="C56"/>
          <cell r="D56"/>
          <cell r="E56"/>
          <cell r="F56"/>
          <cell r="G56"/>
          <cell r="H56"/>
          <cell r="I56" t="b">
            <v>0</v>
          </cell>
          <cell r="J56"/>
          <cell r="K56" t="b">
            <v>0</v>
          </cell>
          <cell r="L56"/>
          <cell r="M56" t="b">
            <v>0</v>
          </cell>
          <cell r="N56"/>
          <cell r="O56" t="b">
            <v>0</v>
          </cell>
          <cell r="P56"/>
          <cell r="Q56" t="b">
            <v>0</v>
          </cell>
          <cell r="R56" t="str">
            <v xml:space="preserve">  </v>
          </cell>
          <cell r="S56" t="str">
            <v xml:space="preserve"> </v>
          </cell>
          <cell r="T56"/>
          <cell r="U56"/>
          <cell r="V56"/>
          <cell r="W56" t="b">
            <v>0</v>
          </cell>
          <cell r="X56"/>
          <cell r="Y56" t="b">
            <v>0</v>
          </cell>
          <cell r="Z56"/>
          <cell r="AA56" t="b">
            <v>0</v>
          </cell>
          <cell r="AB56"/>
          <cell r="AC56" t="b">
            <v>0</v>
          </cell>
          <cell r="AD56"/>
          <cell r="AE56" t="b">
            <v>0</v>
          </cell>
          <cell r="AF56"/>
          <cell r="AG56" t="b">
            <v>0</v>
          </cell>
          <cell r="AH56"/>
          <cell r="AI56" t="b">
            <v>0</v>
          </cell>
          <cell r="AJ56"/>
          <cell r="AK56" t="b">
            <v>0</v>
          </cell>
          <cell r="AL56"/>
          <cell r="AM56" t="b">
            <v>0</v>
          </cell>
          <cell r="AN56"/>
          <cell r="AO56" t="b">
            <v>0</v>
          </cell>
          <cell r="AP56"/>
          <cell r="AQ56" t="b">
            <v>0</v>
          </cell>
          <cell r="AR56"/>
          <cell r="AS56" t="b">
            <v>0</v>
          </cell>
          <cell r="AT56"/>
          <cell r="AU56" t="b">
            <v>0</v>
          </cell>
          <cell r="AV56"/>
          <cell r="AW56" t="b">
            <v>0</v>
          </cell>
          <cell r="AX56"/>
          <cell r="AY56" t="b">
            <v>0</v>
          </cell>
          <cell r="AZ56"/>
          <cell r="BA56" t="b">
            <v>0</v>
          </cell>
          <cell r="BB56"/>
          <cell r="BC56" t="b">
            <v>0</v>
          </cell>
          <cell r="BD56"/>
          <cell r="BE56" t="b">
            <v>0</v>
          </cell>
          <cell r="BF56"/>
          <cell r="BG56" t="b">
            <v>0</v>
          </cell>
          <cell r="BH56" t="str">
            <v xml:space="preserve"> </v>
          </cell>
          <cell r="BI56"/>
          <cell r="BJ56" t="b">
            <v>0</v>
          </cell>
          <cell r="BK56" t="str">
            <v xml:space="preserve"> </v>
          </cell>
          <cell r="BL56" t="str">
            <v xml:space="preserve"> </v>
          </cell>
          <cell r="BM56" t="str">
            <v/>
          </cell>
          <cell r="BN56"/>
        </row>
        <row r="57">
          <cell r="B57"/>
          <cell r="C57"/>
          <cell r="D57"/>
          <cell r="E57"/>
          <cell r="F57"/>
          <cell r="G57"/>
          <cell r="H57"/>
          <cell r="I57" t="b">
            <v>0</v>
          </cell>
          <cell r="J57"/>
          <cell r="K57" t="b">
            <v>0</v>
          </cell>
          <cell r="L57"/>
          <cell r="M57" t="b">
            <v>0</v>
          </cell>
          <cell r="N57"/>
          <cell r="O57" t="b">
            <v>0</v>
          </cell>
          <cell r="P57"/>
          <cell r="Q57" t="b">
            <v>0</v>
          </cell>
          <cell r="R57" t="str">
            <v xml:space="preserve">  </v>
          </cell>
          <cell r="S57" t="str">
            <v xml:space="preserve"> </v>
          </cell>
          <cell r="T57"/>
          <cell r="U57"/>
          <cell r="V57"/>
          <cell r="W57" t="b">
            <v>0</v>
          </cell>
          <cell r="X57"/>
          <cell r="Y57" t="b">
            <v>0</v>
          </cell>
          <cell r="Z57"/>
          <cell r="AA57" t="b">
            <v>0</v>
          </cell>
          <cell r="AB57"/>
          <cell r="AC57" t="b">
            <v>0</v>
          </cell>
          <cell r="AD57"/>
          <cell r="AE57" t="b">
            <v>0</v>
          </cell>
          <cell r="AF57"/>
          <cell r="AG57" t="b">
            <v>0</v>
          </cell>
          <cell r="AH57"/>
          <cell r="AI57" t="b">
            <v>0</v>
          </cell>
          <cell r="AJ57"/>
          <cell r="AK57" t="b">
            <v>0</v>
          </cell>
          <cell r="AL57"/>
          <cell r="AM57" t="b">
            <v>0</v>
          </cell>
          <cell r="AN57"/>
          <cell r="AO57" t="b">
            <v>0</v>
          </cell>
          <cell r="AP57"/>
          <cell r="AQ57" t="b">
            <v>0</v>
          </cell>
          <cell r="AR57"/>
          <cell r="AS57" t="b">
            <v>0</v>
          </cell>
          <cell r="AT57"/>
          <cell r="AU57" t="b">
            <v>0</v>
          </cell>
          <cell r="AV57"/>
          <cell r="AW57" t="b">
            <v>0</v>
          </cell>
          <cell r="AX57"/>
          <cell r="AY57" t="b">
            <v>0</v>
          </cell>
          <cell r="AZ57"/>
          <cell r="BA57" t="b">
            <v>0</v>
          </cell>
          <cell r="BB57"/>
          <cell r="BC57" t="b">
            <v>0</v>
          </cell>
          <cell r="BD57"/>
          <cell r="BE57" t="b">
            <v>0</v>
          </cell>
          <cell r="BF57"/>
          <cell r="BG57" t="b">
            <v>0</v>
          </cell>
          <cell r="BH57" t="str">
            <v xml:space="preserve"> </v>
          </cell>
          <cell r="BI57"/>
          <cell r="BJ57" t="b">
            <v>0</v>
          </cell>
          <cell r="BK57" t="str">
            <v xml:space="preserve"> </v>
          </cell>
          <cell r="BL57" t="str">
            <v xml:space="preserve"> </v>
          </cell>
          <cell r="BM57" t="str">
            <v/>
          </cell>
          <cell r="BN57"/>
        </row>
        <row r="58">
          <cell r="B58"/>
          <cell r="C58"/>
          <cell r="D58"/>
          <cell r="E58"/>
          <cell r="F58"/>
          <cell r="G58"/>
          <cell r="H58"/>
          <cell r="I58" t="b">
            <v>0</v>
          </cell>
          <cell r="J58"/>
          <cell r="K58" t="b">
            <v>0</v>
          </cell>
          <cell r="L58"/>
          <cell r="M58" t="b">
            <v>0</v>
          </cell>
          <cell r="N58"/>
          <cell r="O58" t="b">
            <v>0</v>
          </cell>
          <cell r="P58"/>
          <cell r="Q58" t="b">
            <v>0</v>
          </cell>
          <cell r="R58" t="str">
            <v xml:space="preserve">  </v>
          </cell>
          <cell r="S58" t="str">
            <v xml:space="preserve"> </v>
          </cell>
          <cell r="T58"/>
          <cell r="U58"/>
          <cell r="V58"/>
          <cell r="W58" t="b">
            <v>0</v>
          </cell>
          <cell r="X58"/>
          <cell r="Y58" t="b">
            <v>0</v>
          </cell>
          <cell r="Z58"/>
          <cell r="AA58" t="b">
            <v>0</v>
          </cell>
          <cell r="AB58"/>
          <cell r="AC58" t="b">
            <v>0</v>
          </cell>
          <cell r="AD58"/>
          <cell r="AE58" t="b">
            <v>0</v>
          </cell>
          <cell r="AF58"/>
          <cell r="AG58" t="b">
            <v>0</v>
          </cell>
          <cell r="AH58"/>
          <cell r="AI58" t="b">
            <v>0</v>
          </cell>
          <cell r="AJ58"/>
          <cell r="AK58" t="b">
            <v>0</v>
          </cell>
          <cell r="AL58"/>
          <cell r="AM58" t="b">
            <v>0</v>
          </cell>
          <cell r="AN58"/>
          <cell r="AO58" t="b">
            <v>0</v>
          </cell>
          <cell r="AP58"/>
          <cell r="AQ58" t="b">
            <v>0</v>
          </cell>
          <cell r="AR58"/>
          <cell r="AS58" t="b">
            <v>0</v>
          </cell>
          <cell r="AT58"/>
          <cell r="AU58" t="b">
            <v>0</v>
          </cell>
          <cell r="AV58"/>
          <cell r="AW58" t="b">
            <v>0</v>
          </cell>
          <cell r="AX58"/>
          <cell r="AY58" t="b">
            <v>0</v>
          </cell>
          <cell r="AZ58"/>
          <cell r="BA58" t="b">
            <v>0</v>
          </cell>
          <cell r="BB58"/>
          <cell r="BC58" t="b">
            <v>0</v>
          </cell>
          <cell r="BD58"/>
          <cell r="BE58" t="b">
            <v>0</v>
          </cell>
          <cell r="BF58"/>
          <cell r="BG58" t="b">
            <v>0</v>
          </cell>
          <cell r="BH58" t="str">
            <v xml:space="preserve"> </v>
          </cell>
          <cell r="BI58"/>
          <cell r="BJ58" t="b">
            <v>0</v>
          </cell>
          <cell r="BK58" t="str">
            <v xml:space="preserve"> </v>
          </cell>
          <cell r="BL58" t="str">
            <v xml:space="preserve"> </v>
          </cell>
          <cell r="BM58" t="str">
            <v/>
          </cell>
          <cell r="BN58"/>
        </row>
        <row r="59">
          <cell r="B59"/>
          <cell r="C59"/>
          <cell r="D59"/>
          <cell r="E59"/>
          <cell r="F59"/>
          <cell r="G59"/>
          <cell r="H59"/>
          <cell r="I59" t="b">
            <v>0</v>
          </cell>
          <cell r="J59"/>
          <cell r="K59" t="b">
            <v>0</v>
          </cell>
          <cell r="L59"/>
          <cell r="M59" t="b">
            <v>0</v>
          </cell>
          <cell r="N59"/>
          <cell r="O59" t="b">
            <v>0</v>
          </cell>
          <cell r="P59"/>
          <cell r="Q59" t="b">
            <v>0</v>
          </cell>
          <cell r="R59" t="str">
            <v xml:space="preserve">  </v>
          </cell>
          <cell r="S59" t="str">
            <v xml:space="preserve"> </v>
          </cell>
          <cell r="T59"/>
          <cell r="U59"/>
          <cell r="V59"/>
          <cell r="W59" t="b">
            <v>0</v>
          </cell>
          <cell r="X59"/>
          <cell r="Y59" t="b">
            <v>0</v>
          </cell>
          <cell r="Z59"/>
          <cell r="AA59" t="b">
            <v>0</v>
          </cell>
          <cell r="AB59"/>
          <cell r="AC59" t="b">
            <v>0</v>
          </cell>
          <cell r="AD59"/>
          <cell r="AE59" t="b">
            <v>0</v>
          </cell>
          <cell r="AF59"/>
          <cell r="AG59" t="b">
            <v>0</v>
          </cell>
          <cell r="AH59"/>
          <cell r="AI59" t="b">
            <v>0</v>
          </cell>
          <cell r="AJ59"/>
          <cell r="AK59" t="b">
            <v>0</v>
          </cell>
          <cell r="AL59"/>
          <cell r="AM59" t="b">
            <v>0</v>
          </cell>
          <cell r="AN59"/>
          <cell r="AO59" t="b">
            <v>0</v>
          </cell>
          <cell r="AP59"/>
          <cell r="AQ59" t="b">
            <v>0</v>
          </cell>
          <cell r="AR59"/>
          <cell r="AS59" t="b">
            <v>0</v>
          </cell>
          <cell r="AT59"/>
          <cell r="AU59" t="b">
            <v>0</v>
          </cell>
          <cell r="AV59"/>
          <cell r="AW59" t="b">
            <v>0</v>
          </cell>
          <cell r="AX59"/>
          <cell r="AY59" t="b">
            <v>0</v>
          </cell>
          <cell r="AZ59"/>
          <cell r="BA59" t="b">
            <v>0</v>
          </cell>
          <cell r="BB59"/>
          <cell r="BC59" t="b">
            <v>0</v>
          </cell>
          <cell r="BD59"/>
          <cell r="BE59" t="b">
            <v>0</v>
          </cell>
          <cell r="BF59"/>
          <cell r="BG59" t="b">
            <v>0</v>
          </cell>
          <cell r="BH59" t="str">
            <v xml:space="preserve"> </v>
          </cell>
          <cell r="BI59"/>
          <cell r="BJ59" t="b">
            <v>0</v>
          </cell>
          <cell r="BK59" t="str">
            <v xml:space="preserve"> </v>
          </cell>
          <cell r="BL59" t="str">
            <v xml:space="preserve"> </v>
          </cell>
          <cell r="BM59" t="str">
            <v/>
          </cell>
          <cell r="BN59"/>
        </row>
        <row r="60">
          <cell r="B60"/>
          <cell r="C60"/>
          <cell r="D60"/>
          <cell r="E60"/>
          <cell r="F60"/>
          <cell r="G60"/>
          <cell r="H60"/>
          <cell r="I60" t="b">
            <v>0</v>
          </cell>
          <cell r="J60"/>
          <cell r="K60" t="b">
            <v>0</v>
          </cell>
          <cell r="L60"/>
          <cell r="M60" t="b">
            <v>0</v>
          </cell>
          <cell r="N60"/>
          <cell r="O60" t="b">
            <v>0</v>
          </cell>
          <cell r="P60"/>
          <cell r="Q60" t="b">
            <v>0</v>
          </cell>
          <cell r="R60" t="str">
            <v xml:space="preserve">  </v>
          </cell>
          <cell r="S60" t="str">
            <v xml:space="preserve"> </v>
          </cell>
          <cell r="T60"/>
          <cell r="U60"/>
          <cell r="V60"/>
          <cell r="W60" t="b">
            <v>0</v>
          </cell>
          <cell r="X60"/>
          <cell r="Y60" t="b">
            <v>0</v>
          </cell>
          <cell r="Z60"/>
          <cell r="AA60" t="b">
            <v>0</v>
          </cell>
          <cell r="AB60"/>
          <cell r="AC60" t="b">
            <v>0</v>
          </cell>
          <cell r="AD60"/>
          <cell r="AE60" t="b">
            <v>0</v>
          </cell>
          <cell r="AF60"/>
          <cell r="AG60" t="b">
            <v>0</v>
          </cell>
          <cell r="AH60"/>
          <cell r="AI60" t="b">
            <v>0</v>
          </cell>
          <cell r="AJ60"/>
          <cell r="AK60" t="b">
            <v>0</v>
          </cell>
          <cell r="AL60"/>
          <cell r="AM60" t="b">
            <v>0</v>
          </cell>
          <cell r="AN60"/>
          <cell r="AO60" t="b">
            <v>0</v>
          </cell>
          <cell r="AP60"/>
          <cell r="AQ60" t="b">
            <v>0</v>
          </cell>
          <cell r="AR60"/>
          <cell r="AS60" t="b">
            <v>0</v>
          </cell>
          <cell r="AT60"/>
          <cell r="AU60" t="b">
            <v>0</v>
          </cell>
          <cell r="AV60"/>
          <cell r="AW60" t="b">
            <v>0</v>
          </cell>
          <cell r="AX60"/>
          <cell r="AY60" t="b">
            <v>0</v>
          </cell>
          <cell r="AZ60"/>
          <cell r="BA60" t="b">
            <v>0</v>
          </cell>
          <cell r="BB60"/>
          <cell r="BC60" t="b">
            <v>0</v>
          </cell>
          <cell r="BD60"/>
          <cell r="BE60" t="b">
            <v>0</v>
          </cell>
          <cell r="BF60"/>
          <cell r="BG60" t="b">
            <v>0</v>
          </cell>
          <cell r="BH60" t="str">
            <v xml:space="preserve"> </v>
          </cell>
          <cell r="BI60"/>
          <cell r="BJ60" t="b">
            <v>0</v>
          </cell>
          <cell r="BK60" t="str">
            <v xml:space="preserve"> </v>
          </cell>
          <cell r="BL60" t="str">
            <v xml:space="preserve"> </v>
          </cell>
          <cell r="BM60" t="str">
            <v/>
          </cell>
          <cell r="BN60"/>
        </row>
        <row r="61">
          <cell r="B61"/>
          <cell r="C61"/>
          <cell r="D61"/>
          <cell r="E61"/>
          <cell r="F61"/>
          <cell r="G61"/>
          <cell r="H61"/>
          <cell r="I61" t="b">
            <v>0</v>
          </cell>
          <cell r="J61"/>
          <cell r="K61" t="b">
            <v>0</v>
          </cell>
          <cell r="L61"/>
          <cell r="M61" t="b">
            <v>0</v>
          </cell>
          <cell r="N61"/>
          <cell r="O61" t="b">
            <v>0</v>
          </cell>
          <cell r="P61"/>
          <cell r="Q61" t="b">
            <v>0</v>
          </cell>
          <cell r="R61" t="str">
            <v xml:space="preserve">  </v>
          </cell>
          <cell r="S61" t="str">
            <v xml:space="preserve"> </v>
          </cell>
          <cell r="T61"/>
          <cell r="U61"/>
          <cell r="V61"/>
          <cell r="W61" t="b">
            <v>0</v>
          </cell>
          <cell r="X61"/>
          <cell r="Y61" t="b">
            <v>0</v>
          </cell>
          <cell r="Z61"/>
          <cell r="AA61" t="b">
            <v>0</v>
          </cell>
          <cell r="AB61"/>
          <cell r="AC61" t="b">
            <v>0</v>
          </cell>
          <cell r="AD61"/>
          <cell r="AE61" t="b">
            <v>0</v>
          </cell>
          <cell r="AF61"/>
          <cell r="AG61" t="b">
            <v>0</v>
          </cell>
          <cell r="AH61"/>
          <cell r="AI61" t="b">
            <v>0</v>
          </cell>
          <cell r="AJ61"/>
          <cell r="AK61" t="b">
            <v>0</v>
          </cell>
          <cell r="AL61"/>
          <cell r="AM61" t="b">
            <v>0</v>
          </cell>
          <cell r="AN61"/>
          <cell r="AO61" t="b">
            <v>0</v>
          </cell>
          <cell r="AP61"/>
          <cell r="AQ61" t="b">
            <v>0</v>
          </cell>
          <cell r="AR61"/>
          <cell r="AS61" t="b">
            <v>0</v>
          </cell>
          <cell r="AT61"/>
          <cell r="AU61" t="b">
            <v>0</v>
          </cell>
          <cell r="AV61"/>
          <cell r="AW61" t="b">
            <v>0</v>
          </cell>
          <cell r="AX61"/>
          <cell r="AY61" t="b">
            <v>0</v>
          </cell>
          <cell r="AZ61"/>
          <cell r="BA61" t="b">
            <v>0</v>
          </cell>
          <cell r="BB61"/>
          <cell r="BC61" t="b">
            <v>0</v>
          </cell>
          <cell r="BD61"/>
          <cell r="BE61" t="b">
            <v>0</v>
          </cell>
          <cell r="BF61"/>
          <cell r="BG61" t="b">
            <v>0</v>
          </cell>
          <cell r="BH61" t="str">
            <v xml:space="preserve"> </v>
          </cell>
          <cell r="BI61"/>
          <cell r="BJ61" t="b">
            <v>0</v>
          </cell>
          <cell r="BK61" t="str">
            <v xml:space="preserve"> </v>
          </cell>
          <cell r="BL61" t="str">
            <v xml:space="preserve"> </v>
          </cell>
          <cell r="BM61" t="str">
            <v/>
          </cell>
          <cell r="BN61"/>
        </row>
        <row r="62">
          <cell r="B62"/>
          <cell r="C62"/>
          <cell r="D62"/>
          <cell r="E62"/>
          <cell r="F62"/>
          <cell r="G62"/>
          <cell r="H62"/>
          <cell r="I62" t="b">
            <v>0</v>
          </cell>
          <cell r="J62"/>
          <cell r="K62" t="b">
            <v>0</v>
          </cell>
          <cell r="L62"/>
          <cell r="M62" t="b">
            <v>0</v>
          </cell>
          <cell r="N62"/>
          <cell r="O62" t="b">
            <v>0</v>
          </cell>
          <cell r="P62"/>
          <cell r="Q62" t="b">
            <v>0</v>
          </cell>
          <cell r="R62" t="str">
            <v xml:space="preserve">  </v>
          </cell>
          <cell r="S62" t="str">
            <v xml:space="preserve"> </v>
          </cell>
          <cell r="T62"/>
          <cell r="U62"/>
          <cell r="V62"/>
          <cell r="W62" t="b">
            <v>0</v>
          </cell>
          <cell r="X62"/>
          <cell r="Y62" t="b">
            <v>0</v>
          </cell>
          <cell r="Z62"/>
          <cell r="AA62" t="b">
            <v>0</v>
          </cell>
          <cell r="AB62"/>
          <cell r="AC62" t="b">
            <v>0</v>
          </cell>
          <cell r="AD62"/>
          <cell r="AE62" t="b">
            <v>0</v>
          </cell>
          <cell r="AF62"/>
          <cell r="AG62" t="b">
            <v>0</v>
          </cell>
          <cell r="AH62"/>
          <cell r="AI62" t="b">
            <v>0</v>
          </cell>
          <cell r="AJ62"/>
          <cell r="AK62" t="b">
            <v>0</v>
          </cell>
          <cell r="AL62"/>
          <cell r="AM62" t="b">
            <v>0</v>
          </cell>
          <cell r="AN62"/>
          <cell r="AO62" t="b">
            <v>0</v>
          </cell>
          <cell r="AP62"/>
          <cell r="AQ62" t="b">
            <v>0</v>
          </cell>
          <cell r="AR62"/>
          <cell r="AS62" t="b">
            <v>0</v>
          </cell>
          <cell r="AT62"/>
          <cell r="AU62" t="b">
            <v>0</v>
          </cell>
          <cell r="AV62"/>
          <cell r="AW62" t="b">
            <v>0</v>
          </cell>
          <cell r="AX62"/>
          <cell r="AY62" t="b">
            <v>0</v>
          </cell>
          <cell r="AZ62"/>
          <cell r="BA62" t="b">
            <v>0</v>
          </cell>
          <cell r="BB62"/>
          <cell r="BC62" t="b">
            <v>0</v>
          </cell>
          <cell r="BD62"/>
          <cell r="BE62" t="b">
            <v>0</v>
          </cell>
          <cell r="BF62"/>
          <cell r="BG62" t="b">
            <v>0</v>
          </cell>
          <cell r="BH62" t="str">
            <v xml:space="preserve"> </v>
          </cell>
          <cell r="BI62"/>
          <cell r="BJ62" t="b">
            <v>0</v>
          </cell>
          <cell r="BK62" t="str">
            <v xml:space="preserve"> </v>
          </cell>
          <cell r="BL62" t="str">
            <v xml:space="preserve"> </v>
          </cell>
          <cell r="BM62" t="str">
            <v/>
          </cell>
          <cell r="BN62"/>
        </row>
        <row r="63">
          <cell r="B63"/>
          <cell r="C63"/>
          <cell r="D63"/>
          <cell r="E63"/>
          <cell r="F63"/>
          <cell r="G63"/>
          <cell r="H63"/>
          <cell r="I63" t="b">
            <v>0</v>
          </cell>
          <cell r="J63"/>
          <cell r="K63" t="b">
            <v>0</v>
          </cell>
          <cell r="L63"/>
          <cell r="M63" t="b">
            <v>0</v>
          </cell>
          <cell r="N63"/>
          <cell r="O63" t="b">
            <v>0</v>
          </cell>
          <cell r="P63"/>
          <cell r="Q63" t="b">
            <v>0</v>
          </cell>
          <cell r="R63" t="str">
            <v xml:space="preserve">  </v>
          </cell>
          <cell r="S63" t="str">
            <v xml:space="preserve"> </v>
          </cell>
          <cell r="T63"/>
          <cell r="U63"/>
          <cell r="V63"/>
          <cell r="W63" t="b">
            <v>0</v>
          </cell>
          <cell r="X63"/>
          <cell r="Y63" t="b">
            <v>0</v>
          </cell>
          <cell r="Z63"/>
          <cell r="AA63" t="b">
            <v>0</v>
          </cell>
          <cell r="AB63"/>
          <cell r="AC63" t="b">
            <v>0</v>
          </cell>
          <cell r="AD63"/>
          <cell r="AE63" t="b">
            <v>0</v>
          </cell>
          <cell r="AF63"/>
          <cell r="AG63" t="b">
            <v>0</v>
          </cell>
          <cell r="AH63"/>
          <cell r="AI63" t="b">
            <v>0</v>
          </cell>
          <cell r="AJ63"/>
          <cell r="AK63" t="b">
            <v>0</v>
          </cell>
          <cell r="AL63"/>
          <cell r="AM63" t="b">
            <v>0</v>
          </cell>
          <cell r="AN63"/>
          <cell r="AO63" t="b">
            <v>0</v>
          </cell>
          <cell r="AP63"/>
          <cell r="AQ63" t="b">
            <v>0</v>
          </cell>
          <cell r="AR63"/>
          <cell r="AS63" t="b">
            <v>0</v>
          </cell>
          <cell r="AT63"/>
          <cell r="AU63" t="b">
            <v>0</v>
          </cell>
          <cell r="AV63"/>
          <cell r="AW63" t="b">
            <v>0</v>
          </cell>
          <cell r="AX63"/>
          <cell r="AY63" t="b">
            <v>0</v>
          </cell>
          <cell r="AZ63"/>
          <cell r="BA63" t="b">
            <v>0</v>
          </cell>
          <cell r="BB63"/>
          <cell r="BC63" t="b">
            <v>0</v>
          </cell>
          <cell r="BD63"/>
          <cell r="BE63" t="b">
            <v>0</v>
          </cell>
          <cell r="BF63"/>
          <cell r="BG63" t="b">
            <v>0</v>
          </cell>
          <cell r="BH63" t="str">
            <v xml:space="preserve"> </v>
          </cell>
          <cell r="BI63"/>
          <cell r="BJ63" t="b">
            <v>0</v>
          </cell>
          <cell r="BK63" t="str">
            <v xml:space="preserve"> </v>
          </cell>
          <cell r="BL63" t="str">
            <v xml:space="preserve"> </v>
          </cell>
          <cell r="BM63" t="str">
            <v/>
          </cell>
          <cell r="BN63"/>
        </row>
        <row r="64">
          <cell r="B64"/>
          <cell r="C64"/>
          <cell r="D64"/>
          <cell r="E64"/>
          <cell r="F64"/>
          <cell r="G64"/>
          <cell r="H64"/>
          <cell r="I64" t="b">
            <v>0</v>
          </cell>
          <cell r="J64"/>
          <cell r="K64" t="b">
            <v>0</v>
          </cell>
          <cell r="L64"/>
          <cell r="M64" t="b">
            <v>0</v>
          </cell>
          <cell r="N64"/>
          <cell r="O64" t="b">
            <v>0</v>
          </cell>
          <cell r="P64"/>
          <cell r="Q64" t="b">
            <v>0</v>
          </cell>
          <cell r="R64" t="str">
            <v xml:space="preserve">  </v>
          </cell>
          <cell r="S64" t="str">
            <v xml:space="preserve"> </v>
          </cell>
          <cell r="T64"/>
          <cell r="U64"/>
          <cell r="V64"/>
          <cell r="W64" t="b">
            <v>0</v>
          </cell>
          <cell r="X64"/>
          <cell r="Y64" t="b">
            <v>0</v>
          </cell>
          <cell r="Z64"/>
          <cell r="AA64" t="b">
            <v>0</v>
          </cell>
          <cell r="AB64"/>
          <cell r="AC64" t="b">
            <v>0</v>
          </cell>
          <cell r="AD64"/>
          <cell r="AE64" t="b">
            <v>0</v>
          </cell>
          <cell r="AF64"/>
          <cell r="AG64" t="b">
            <v>0</v>
          </cell>
          <cell r="AH64"/>
          <cell r="AI64" t="b">
            <v>0</v>
          </cell>
          <cell r="AJ64"/>
          <cell r="AK64" t="b">
            <v>0</v>
          </cell>
          <cell r="AL64"/>
          <cell r="AM64" t="b">
            <v>0</v>
          </cell>
          <cell r="AN64"/>
          <cell r="AO64" t="b">
            <v>0</v>
          </cell>
          <cell r="AP64"/>
          <cell r="AQ64" t="b">
            <v>0</v>
          </cell>
          <cell r="AR64"/>
          <cell r="AS64" t="b">
            <v>0</v>
          </cell>
          <cell r="AT64"/>
          <cell r="AU64" t="b">
            <v>0</v>
          </cell>
          <cell r="AV64"/>
          <cell r="AW64" t="b">
            <v>0</v>
          </cell>
          <cell r="AX64"/>
          <cell r="AY64" t="b">
            <v>0</v>
          </cell>
          <cell r="AZ64"/>
          <cell r="BA64" t="b">
            <v>0</v>
          </cell>
          <cell r="BB64"/>
          <cell r="BC64" t="b">
            <v>0</v>
          </cell>
          <cell r="BD64"/>
          <cell r="BE64" t="b">
            <v>0</v>
          </cell>
          <cell r="BF64"/>
          <cell r="BG64" t="b">
            <v>0</v>
          </cell>
          <cell r="BH64" t="str">
            <v xml:space="preserve"> </v>
          </cell>
          <cell r="BI64"/>
          <cell r="BJ64" t="b">
            <v>0</v>
          </cell>
          <cell r="BK64" t="str">
            <v xml:space="preserve"> </v>
          </cell>
          <cell r="BL64" t="str">
            <v xml:space="preserve"> </v>
          </cell>
          <cell r="BM64" t="str">
            <v/>
          </cell>
          <cell r="BN64"/>
        </row>
        <row r="65">
          <cell r="B65"/>
          <cell r="C65"/>
          <cell r="D65"/>
          <cell r="E65"/>
          <cell r="F65"/>
          <cell r="G65"/>
          <cell r="H65"/>
          <cell r="I65" t="b">
            <v>0</v>
          </cell>
          <cell r="J65"/>
          <cell r="K65" t="b">
            <v>0</v>
          </cell>
          <cell r="L65"/>
          <cell r="M65" t="b">
            <v>0</v>
          </cell>
          <cell r="N65"/>
          <cell r="O65" t="b">
            <v>0</v>
          </cell>
          <cell r="P65"/>
          <cell r="Q65" t="b">
            <v>0</v>
          </cell>
          <cell r="R65" t="str">
            <v xml:space="preserve">  </v>
          </cell>
          <cell r="S65" t="str">
            <v xml:space="preserve"> </v>
          </cell>
          <cell r="T65"/>
          <cell r="U65"/>
          <cell r="V65"/>
          <cell r="W65" t="b">
            <v>0</v>
          </cell>
          <cell r="X65"/>
          <cell r="Y65" t="b">
            <v>0</v>
          </cell>
          <cell r="Z65"/>
          <cell r="AA65" t="b">
            <v>0</v>
          </cell>
          <cell r="AB65"/>
          <cell r="AC65" t="b">
            <v>0</v>
          </cell>
          <cell r="AD65"/>
          <cell r="AE65" t="b">
            <v>0</v>
          </cell>
          <cell r="AF65"/>
          <cell r="AG65" t="b">
            <v>0</v>
          </cell>
          <cell r="AH65"/>
          <cell r="AI65" t="b">
            <v>0</v>
          </cell>
          <cell r="AJ65"/>
          <cell r="AK65" t="b">
            <v>0</v>
          </cell>
          <cell r="AL65"/>
          <cell r="AM65" t="b">
            <v>0</v>
          </cell>
          <cell r="AN65"/>
          <cell r="AO65" t="b">
            <v>0</v>
          </cell>
          <cell r="AP65"/>
          <cell r="AQ65" t="b">
            <v>0</v>
          </cell>
          <cell r="AR65"/>
          <cell r="AS65" t="b">
            <v>0</v>
          </cell>
          <cell r="AT65"/>
          <cell r="AU65" t="b">
            <v>0</v>
          </cell>
          <cell r="AV65"/>
          <cell r="AW65" t="b">
            <v>0</v>
          </cell>
          <cell r="AX65"/>
          <cell r="AY65" t="b">
            <v>0</v>
          </cell>
          <cell r="AZ65"/>
          <cell r="BA65" t="b">
            <v>0</v>
          </cell>
          <cell r="BB65"/>
          <cell r="BC65" t="b">
            <v>0</v>
          </cell>
          <cell r="BD65"/>
          <cell r="BE65" t="b">
            <v>0</v>
          </cell>
          <cell r="BF65"/>
          <cell r="BG65" t="b">
            <v>0</v>
          </cell>
          <cell r="BH65" t="str">
            <v xml:space="preserve"> </v>
          </cell>
          <cell r="BI65"/>
          <cell r="BJ65" t="b">
            <v>0</v>
          </cell>
          <cell r="BK65" t="str">
            <v xml:space="preserve"> </v>
          </cell>
          <cell r="BL65" t="str">
            <v xml:space="preserve"> </v>
          </cell>
          <cell r="BM65" t="str">
            <v/>
          </cell>
          <cell r="BN65"/>
        </row>
        <row r="66">
          <cell r="B66"/>
          <cell r="C66"/>
          <cell r="D66"/>
          <cell r="E66"/>
          <cell r="F66"/>
          <cell r="G66"/>
          <cell r="H66"/>
          <cell r="I66" t="b">
            <v>0</v>
          </cell>
          <cell r="J66"/>
          <cell r="K66" t="b">
            <v>0</v>
          </cell>
          <cell r="L66"/>
          <cell r="M66" t="b">
            <v>0</v>
          </cell>
          <cell r="N66"/>
          <cell r="O66" t="b">
            <v>0</v>
          </cell>
          <cell r="P66"/>
          <cell r="Q66" t="b">
            <v>0</v>
          </cell>
          <cell r="R66" t="str">
            <v xml:space="preserve">  </v>
          </cell>
          <cell r="S66" t="str">
            <v xml:space="preserve"> </v>
          </cell>
          <cell r="T66"/>
          <cell r="U66"/>
          <cell r="V66"/>
          <cell r="W66" t="b">
            <v>0</v>
          </cell>
          <cell r="X66"/>
          <cell r="Y66" t="b">
            <v>0</v>
          </cell>
          <cell r="Z66"/>
          <cell r="AA66" t="b">
            <v>0</v>
          </cell>
          <cell r="AB66"/>
          <cell r="AC66" t="b">
            <v>0</v>
          </cell>
          <cell r="AD66"/>
          <cell r="AE66" t="b">
            <v>0</v>
          </cell>
          <cell r="AF66"/>
          <cell r="AG66" t="b">
            <v>0</v>
          </cell>
          <cell r="AH66"/>
          <cell r="AI66" t="b">
            <v>0</v>
          </cell>
          <cell r="AJ66"/>
          <cell r="AK66" t="b">
            <v>0</v>
          </cell>
          <cell r="AL66"/>
          <cell r="AM66" t="b">
            <v>0</v>
          </cell>
          <cell r="AN66"/>
          <cell r="AO66" t="b">
            <v>0</v>
          </cell>
          <cell r="AP66"/>
          <cell r="AQ66" t="b">
            <v>0</v>
          </cell>
          <cell r="AR66"/>
          <cell r="AS66" t="b">
            <v>0</v>
          </cell>
          <cell r="AT66"/>
          <cell r="AU66" t="b">
            <v>0</v>
          </cell>
          <cell r="AV66"/>
          <cell r="AW66" t="b">
            <v>0</v>
          </cell>
          <cell r="AX66"/>
          <cell r="AY66" t="b">
            <v>0</v>
          </cell>
          <cell r="AZ66"/>
          <cell r="BA66" t="b">
            <v>0</v>
          </cell>
          <cell r="BB66"/>
          <cell r="BC66" t="b">
            <v>0</v>
          </cell>
          <cell r="BD66"/>
          <cell r="BE66" t="b">
            <v>0</v>
          </cell>
          <cell r="BF66"/>
          <cell r="BG66" t="b">
            <v>0</v>
          </cell>
          <cell r="BH66" t="str">
            <v xml:space="preserve"> </v>
          </cell>
          <cell r="BI66"/>
          <cell r="BJ66" t="b">
            <v>0</v>
          </cell>
          <cell r="BK66" t="str">
            <v xml:space="preserve"> </v>
          </cell>
          <cell r="BL66" t="str">
            <v xml:space="preserve"> </v>
          </cell>
          <cell r="BM66" t="str">
            <v/>
          </cell>
          <cell r="BN66"/>
        </row>
        <row r="67">
          <cell r="B67"/>
          <cell r="C67"/>
          <cell r="D67"/>
          <cell r="E67"/>
          <cell r="F67"/>
          <cell r="G67"/>
          <cell r="H67"/>
          <cell r="I67" t="b">
            <v>0</v>
          </cell>
          <cell r="J67"/>
          <cell r="K67" t="b">
            <v>0</v>
          </cell>
          <cell r="L67"/>
          <cell r="M67" t="b">
            <v>0</v>
          </cell>
          <cell r="N67"/>
          <cell r="O67" t="b">
            <v>0</v>
          </cell>
          <cell r="P67"/>
          <cell r="Q67" t="b">
            <v>0</v>
          </cell>
          <cell r="R67" t="str">
            <v xml:space="preserve">  </v>
          </cell>
          <cell r="S67" t="str">
            <v xml:space="preserve"> </v>
          </cell>
          <cell r="T67"/>
          <cell r="U67"/>
          <cell r="V67"/>
          <cell r="W67" t="b">
            <v>0</v>
          </cell>
          <cell r="X67"/>
          <cell r="Y67" t="b">
            <v>0</v>
          </cell>
          <cell r="Z67"/>
          <cell r="AA67" t="b">
            <v>0</v>
          </cell>
          <cell r="AB67"/>
          <cell r="AC67" t="b">
            <v>0</v>
          </cell>
          <cell r="AD67"/>
          <cell r="AE67" t="b">
            <v>0</v>
          </cell>
          <cell r="AF67"/>
          <cell r="AG67" t="b">
            <v>0</v>
          </cell>
          <cell r="AH67"/>
          <cell r="AI67" t="b">
            <v>0</v>
          </cell>
          <cell r="AJ67"/>
          <cell r="AK67" t="b">
            <v>0</v>
          </cell>
          <cell r="AL67"/>
          <cell r="AM67" t="b">
            <v>0</v>
          </cell>
          <cell r="AN67"/>
          <cell r="AO67" t="b">
            <v>0</v>
          </cell>
          <cell r="AP67"/>
          <cell r="AQ67" t="b">
            <v>0</v>
          </cell>
          <cell r="AR67"/>
          <cell r="AS67" t="b">
            <v>0</v>
          </cell>
          <cell r="AT67"/>
          <cell r="AU67" t="b">
            <v>0</v>
          </cell>
          <cell r="AV67"/>
          <cell r="AW67" t="b">
            <v>0</v>
          </cell>
          <cell r="AX67"/>
          <cell r="AY67" t="b">
            <v>0</v>
          </cell>
          <cell r="AZ67"/>
          <cell r="BA67" t="b">
            <v>0</v>
          </cell>
          <cell r="BB67"/>
          <cell r="BC67" t="b">
            <v>0</v>
          </cell>
          <cell r="BD67"/>
          <cell r="BE67" t="b">
            <v>0</v>
          </cell>
          <cell r="BF67"/>
          <cell r="BG67" t="b">
            <v>0</v>
          </cell>
          <cell r="BH67" t="str">
            <v xml:space="preserve"> </v>
          </cell>
          <cell r="BI67"/>
          <cell r="BJ67" t="b">
            <v>0</v>
          </cell>
          <cell r="BK67" t="str">
            <v xml:space="preserve"> </v>
          </cell>
          <cell r="BL67" t="str">
            <v xml:space="preserve"> </v>
          </cell>
          <cell r="BM67" t="str">
            <v/>
          </cell>
          <cell r="BN67"/>
        </row>
        <row r="68">
          <cell r="B68"/>
          <cell r="C68"/>
          <cell r="D68"/>
          <cell r="E68"/>
          <cell r="F68"/>
          <cell r="G68"/>
          <cell r="H68"/>
          <cell r="I68" t="b">
            <v>0</v>
          </cell>
          <cell r="J68"/>
          <cell r="K68" t="b">
            <v>0</v>
          </cell>
          <cell r="L68"/>
          <cell r="M68" t="b">
            <v>0</v>
          </cell>
          <cell r="N68"/>
          <cell r="O68" t="b">
            <v>0</v>
          </cell>
          <cell r="P68"/>
          <cell r="Q68" t="b">
            <v>0</v>
          </cell>
          <cell r="R68" t="str">
            <v xml:space="preserve">  </v>
          </cell>
          <cell r="S68" t="str">
            <v xml:space="preserve"> </v>
          </cell>
          <cell r="T68"/>
          <cell r="U68"/>
          <cell r="V68"/>
          <cell r="W68" t="b">
            <v>0</v>
          </cell>
          <cell r="X68"/>
          <cell r="Y68" t="b">
            <v>0</v>
          </cell>
          <cell r="Z68"/>
          <cell r="AA68" t="b">
            <v>0</v>
          </cell>
          <cell r="AB68"/>
          <cell r="AC68" t="b">
            <v>0</v>
          </cell>
          <cell r="AD68"/>
          <cell r="AE68" t="b">
            <v>0</v>
          </cell>
          <cell r="AF68"/>
          <cell r="AG68" t="b">
            <v>0</v>
          </cell>
          <cell r="AH68"/>
          <cell r="AI68" t="b">
            <v>0</v>
          </cell>
          <cell r="AJ68"/>
          <cell r="AK68" t="b">
            <v>0</v>
          </cell>
          <cell r="AL68"/>
          <cell r="AM68" t="b">
            <v>0</v>
          </cell>
          <cell r="AN68"/>
          <cell r="AO68" t="b">
            <v>0</v>
          </cell>
          <cell r="AP68"/>
          <cell r="AQ68" t="b">
            <v>0</v>
          </cell>
          <cell r="AR68"/>
          <cell r="AS68" t="b">
            <v>0</v>
          </cell>
          <cell r="AT68"/>
          <cell r="AU68" t="b">
            <v>0</v>
          </cell>
          <cell r="AV68"/>
          <cell r="AW68" t="b">
            <v>0</v>
          </cell>
          <cell r="AX68"/>
          <cell r="AY68" t="b">
            <v>0</v>
          </cell>
          <cell r="AZ68"/>
          <cell r="BA68" t="b">
            <v>0</v>
          </cell>
          <cell r="BB68"/>
          <cell r="BC68" t="b">
            <v>0</v>
          </cell>
          <cell r="BD68"/>
          <cell r="BE68" t="b">
            <v>0</v>
          </cell>
          <cell r="BF68"/>
          <cell r="BG68" t="b">
            <v>0</v>
          </cell>
          <cell r="BH68" t="str">
            <v xml:space="preserve"> </v>
          </cell>
          <cell r="BI68"/>
          <cell r="BJ68" t="b">
            <v>0</v>
          </cell>
          <cell r="BK68" t="str">
            <v xml:space="preserve"> </v>
          </cell>
          <cell r="BL68" t="str">
            <v xml:space="preserve"> </v>
          </cell>
          <cell r="BM68" t="str">
            <v/>
          </cell>
          <cell r="BN68"/>
        </row>
        <row r="69">
          <cell r="B69"/>
          <cell r="C69"/>
          <cell r="D69"/>
          <cell r="E69"/>
          <cell r="F69"/>
          <cell r="G69"/>
          <cell r="H69"/>
          <cell r="I69" t="b">
            <v>0</v>
          </cell>
          <cell r="J69"/>
          <cell r="K69" t="b">
            <v>0</v>
          </cell>
          <cell r="L69"/>
          <cell r="M69" t="b">
            <v>0</v>
          </cell>
          <cell r="N69"/>
          <cell r="O69" t="b">
            <v>0</v>
          </cell>
          <cell r="P69"/>
          <cell r="Q69" t="b">
            <v>0</v>
          </cell>
          <cell r="R69" t="str">
            <v xml:space="preserve">  </v>
          </cell>
          <cell r="S69" t="str">
            <v xml:space="preserve"> </v>
          </cell>
          <cell r="T69"/>
          <cell r="U69"/>
          <cell r="V69"/>
          <cell r="W69" t="b">
            <v>0</v>
          </cell>
          <cell r="X69"/>
          <cell r="Y69" t="b">
            <v>0</v>
          </cell>
          <cell r="Z69"/>
          <cell r="AA69" t="b">
            <v>0</v>
          </cell>
          <cell r="AB69"/>
          <cell r="AC69" t="b">
            <v>0</v>
          </cell>
          <cell r="AD69"/>
          <cell r="AE69" t="b">
            <v>0</v>
          </cell>
          <cell r="AF69"/>
          <cell r="AG69" t="b">
            <v>0</v>
          </cell>
          <cell r="AH69"/>
          <cell r="AI69" t="b">
            <v>0</v>
          </cell>
          <cell r="AJ69"/>
          <cell r="AK69" t="b">
            <v>0</v>
          </cell>
          <cell r="AL69"/>
          <cell r="AM69" t="b">
            <v>0</v>
          </cell>
          <cell r="AN69"/>
          <cell r="AO69" t="b">
            <v>0</v>
          </cell>
          <cell r="AP69"/>
          <cell r="AQ69" t="b">
            <v>0</v>
          </cell>
          <cell r="AR69"/>
          <cell r="AS69" t="b">
            <v>0</v>
          </cell>
          <cell r="AT69"/>
          <cell r="AU69" t="b">
            <v>0</v>
          </cell>
          <cell r="AV69"/>
          <cell r="AW69" t="b">
            <v>0</v>
          </cell>
          <cell r="AX69"/>
          <cell r="AY69" t="b">
            <v>0</v>
          </cell>
          <cell r="AZ69"/>
          <cell r="BA69" t="b">
            <v>0</v>
          </cell>
          <cell r="BB69"/>
          <cell r="BC69" t="b">
            <v>0</v>
          </cell>
          <cell r="BD69"/>
          <cell r="BE69" t="b">
            <v>0</v>
          </cell>
          <cell r="BF69"/>
          <cell r="BG69" t="b">
            <v>0</v>
          </cell>
          <cell r="BH69" t="str">
            <v xml:space="preserve"> </v>
          </cell>
          <cell r="BI69"/>
          <cell r="BJ69" t="b">
            <v>0</v>
          </cell>
          <cell r="BK69" t="str">
            <v xml:space="preserve"> </v>
          </cell>
          <cell r="BL69" t="str">
            <v xml:space="preserve"> </v>
          </cell>
          <cell r="BM69" t="str">
            <v/>
          </cell>
          <cell r="BN69"/>
        </row>
        <row r="70">
          <cell r="B70"/>
          <cell r="C70"/>
          <cell r="D70"/>
          <cell r="E70"/>
          <cell r="F70"/>
          <cell r="G70"/>
          <cell r="H70"/>
          <cell r="I70" t="b">
            <v>0</v>
          </cell>
          <cell r="J70"/>
          <cell r="K70" t="b">
            <v>0</v>
          </cell>
          <cell r="L70"/>
          <cell r="M70" t="b">
            <v>0</v>
          </cell>
          <cell r="N70"/>
          <cell r="O70" t="b">
            <v>0</v>
          </cell>
          <cell r="P70"/>
          <cell r="Q70" t="b">
            <v>0</v>
          </cell>
          <cell r="R70" t="str">
            <v xml:space="preserve">  </v>
          </cell>
          <cell r="S70" t="str">
            <v xml:space="preserve"> </v>
          </cell>
          <cell r="T70"/>
          <cell r="U70"/>
          <cell r="V70"/>
          <cell r="W70" t="b">
            <v>0</v>
          </cell>
          <cell r="X70"/>
          <cell r="Y70" t="b">
            <v>0</v>
          </cell>
          <cell r="Z70"/>
          <cell r="AA70" t="b">
            <v>0</v>
          </cell>
          <cell r="AB70"/>
          <cell r="AC70" t="b">
            <v>0</v>
          </cell>
          <cell r="AD70"/>
          <cell r="AE70" t="b">
            <v>0</v>
          </cell>
          <cell r="AF70"/>
          <cell r="AG70" t="b">
            <v>0</v>
          </cell>
          <cell r="AH70"/>
          <cell r="AI70" t="b">
            <v>0</v>
          </cell>
          <cell r="AJ70"/>
          <cell r="AK70" t="b">
            <v>0</v>
          </cell>
          <cell r="AL70"/>
          <cell r="AM70" t="b">
            <v>0</v>
          </cell>
          <cell r="AN70"/>
          <cell r="AO70" t="b">
            <v>0</v>
          </cell>
          <cell r="AP70"/>
          <cell r="AQ70" t="b">
            <v>0</v>
          </cell>
          <cell r="AR70"/>
          <cell r="AS70" t="b">
            <v>0</v>
          </cell>
          <cell r="AT70"/>
          <cell r="AU70" t="b">
            <v>0</v>
          </cell>
          <cell r="AV70"/>
          <cell r="AW70" t="b">
            <v>0</v>
          </cell>
          <cell r="AX70"/>
          <cell r="AY70" t="b">
            <v>0</v>
          </cell>
          <cell r="AZ70"/>
          <cell r="BA70" t="b">
            <v>0</v>
          </cell>
          <cell r="BB70"/>
          <cell r="BC70" t="b">
            <v>0</v>
          </cell>
          <cell r="BD70"/>
          <cell r="BE70" t="b">
            <v>0</v>
          </cell>
          <cell r="BF70"/>
          <cell r="BG70" t="b">
            <v>0</v>
          </cell>
          <cell r="BH70" t="str">
            <v xml:space="preserve"> </v>
          </cell>
          <cell r="BI70"/>
          <cell r="BJ70" t="b">
            <v>0</v>
          </cell>
          <cell r="BK70" t="str">
            <v xml:space="preserve"> </v>
          </cell>
          <cell r="BL70" t="str">
            <v xml:space="preserve"> </v>
          </cell>
          <cell r="BM70" t="str">
            <v/>
          </cell>
          <cell r="BN70"/>
        </row>
        <row r="71">
          <cell r="B71"/>
          <cell r="C71"/>
          <cell r="D71"/>
          <cell r="E71"/>
          <cell r="F71"/>
          <cell r="G71"/>
          <cell r="H71"/>
          <cell r="I71" t="b">
            <v>0</v>
          </cell>
          <cell r="J71"/>
          <cell r="K71" t="b">
            <v>0</v>
          </cell>
          <cell r="L71"/>
          <cell r="M71" t="b">
            <v>0</v>
          </cell>
          <cell r="N71"/>
          <cell r="O71" t="b">
            <v>0</v>
          </cell>
          <cell r="P71"/>
          <cell r="Q71" t="b">
            <v>0</v>
          </cell>
          <cell r="R71" t="str">
            <v xml:space="preserve">  </v>
          </cell>
          <cell r="S71" t="str">
            <v xml:space="preserve"> </v>
          </cell>
          <cell r="T71"/>
          <cell r="U71"/>
          <cell r="V71"/>
          <cell r="W71" t="b">
            <v>0</v>
          </cell>
          <cell r="X71"/>
          <cell r="Y71" t="b">
            <v>0</v>
          </cell>
          <cell r="Z71"/>
          <cell r="AA71" t="b">
            <v>0</v>
          </cell>
          <cell r="AB71"/>
          <cell r="AC71" t="b">
            <v>0</v>
          </cell>
          <cell r="AD71"/>
          <cell r="AE71" t="b">
            <v>0</v>
          </cell>
          <cell r="AF71"/>
          <cell r="AG71" t="b">
            <v>0</v>
          </cell>
          <cell r="AH71"/>
          <cell r="AI71" t="b">
            <v>0</v>
          </cell>
          <cell r="AJ71"/>
          <cell r="AK71" t="b">
            <v>0</v>
          </cell>
          <cell r="AL71"/>
          <cell r="AM71" t="b">
            <v>0</v>
          </cell>
          <cell r="AN71"/>
          <cell r="AO71" t="b">
            <v>0</v>
          </cell>
          <cell r="AP71"/>
          <cell r="AQ71" t="b">
            <v>0</v>
          </cell>
          <cell r="AR71"/>
          <cell r="AS71" t="b">
            <v>0</v>
          </cell>
          <cell r="AT71"/>
          <cell r="AU71" t="b">
            <v>0</v>
          </cell>
          <cell r="AV71"/>
          <cell r="AW71" t="b">
            <v>0</v>
          </cell>
          <cell r="AX71"/>
          <cell r="AY71" t="b">
            <v>0</v>
          </cell>
          <cell r="AZ71"/>
          <cell r="BA71" t="b">
            <v>0</v>
          </cell>
          <cell r="BB71"/>
          <cell r="BC71" t="b">
            <v>0</v>
          </cell>
          <cell r="BD71"/>
          <cell r="BE71" t="b">
            <v>0</v>
          </cell>
          <cell r="BF71"/>
          <cell r="BG71" t="b">
            <v>0</v>
          </cell>
          <cell r="BH71" t="str">
            <v xml:space="preserve"> </v>
          </cell>
          <cell r="BI71"/>
          <cell r="BJ71" t="b">
            <v>0</v>
          </cell>
          <cell r="BK71" t="str">
            <v xml:space="preserve"> </v>
          </cell>
          <cell r="BL71" t="str">
            <v xml:space="preserve"> </v>
          </cell>
          <cell r="BM71" t="str">
            <v/>
          </cell>
          <cell r="BN71"/>
        </row>
        <row r="72">
          <cell r="B72"/>
          <cell r="C72"/>
          <cell r="D72"/>
          <cell r="E72"/>
          <cell r="F72"/>
          <cell r="G72"/>
          <cell r="H72"/>
          <cell r="I72" t="b">
            <v>0</v>
          </cell>
          <cell r="J72"/>
          <cell r="K72" t="b">
            <v>0</v>
          </cell>
          <cell r="L72"/>
          <cell r="M72" t="b">
            <v>0</v>
          </cell>
          <cell r="N72"/>
          <cell r="O72" t="b">
            <v>0</v>
          </cell>
          <cell r="P72"/>
          <cell r="Q72" t="b">
            <v>0</v>
          </cell>
          <cell r="R72" t="str">
            <v xml:space="preserve">  </v>
          </cell>
          <cell r="S72" t="str">
            <v xml:space="preserve"> </v>
          </cell>
          <cell r="T72"/>
          <cell r="U72"/>
          <cell r="V72"/>
          <cell r="W72" t="b">
            <v>0</v>
          </cell>
          <cell r="X72"/>
          <cell r="Y72" t="b">
            <v>0</v>
          </cell>
          <cell r="Z72"/>
          <cell r="AA72" t="b">
            <v>0</v>
          </cell>
          <cell r="AB72"/>
          <cell r="AC72" t="b">
            <v>0</v>
          </cell>
          <cell r="AD72"/>
          <cell r="AE72" t="b">
            <v>0</v>
          </cell>
          <cell r="AF72"/>
          <cell r="AG72" t="b">
            <v>0</v>
          </cell>
          <cell r="AH72"/>
          <cell r="AI72" t="b">
            <v>0</v>
          </cell>
          <cell r="AJ72"/>
          <cell r="AK72" t="b">
            <v>0</v>
          </cell>
          <cell r="AL72"/>
          <cell r="AM72" t="b">
            <v>0</v>
          </cell>
          <cell r="AN72"/>
          <cell r="AO72" t="b">
            <v>0</v>
          </cell>
          <cell r="AP72"/>
          <cell r="AQ72" t="b">
            <v>0</v>
          </cell>
          <cell r="AR72"/>
          <cell r="AS72" t="b">
            <v>0</v>
          </cell>
          <cell r="AT72"/>
          <cell r="AU72" t="b">
            <v>0</v>
          </cell>
          <cell r="AV72"/>
          <cell r="AW72" t="b">
            <v>0</v>
          </cell>
          <cell r="AX72"/>
          <cell r="AY72" t="b">
            <v>0</v>
          </cell>
          <cell r="AZ72"/>
          <cell r="BA72" t="b">
            <v>0</v>
          </cell>
          <cell r="BB72"/>
          <cell r="BC72" t="b">
            <v>0</v>
          </cell>
          <cell r="BD72"/>
          <cell r="BE72" t="b">
            <v>0</v>
          </cell>
          <cell r="BF72"/>
          <cell r="BG72" t="b">
            <v>0</v>
          </cell>
          <cell r="BH72" t="str">
            <v xml:space="preserve"> </v>
          </cell>
          <cell r="BI72"/>
          <cell r="BJ72" t="b">
            <v>0</v>
          </cell>
          <cell r="BK72" t="str">
            <v xml:space="preserve"> </v>
          </cell>
          <cell r="BL72" t="str">
            <v xml:space="preserve"> </v>
          </cell>
          <cell r="BM72" t="str">
            <v/>
          </cell>
          <cell r="BN72"/>
        </row>
        <row r="73">
          <cell r="B73"/>
          <cell r="C73"/>
          <cell r="D73"/>
          <cell r="E73"/>
          <cell r="F73"/>
          <cell r="G73"/>
          <cell r="H73"/>
          <cell r="I73" t="b">
            <v>0</v>
          </cell>
          <cell r="J73"/>
          <cell r="K73" t="b">
            <v>0</v>
          </cell>
          <cell r="L73"/>
          <cell r="M73" t="b">
            <v>0</v>
          </cell>
          <cell r="N73"/>
          <cell r="O73" t="b">
            <v>0</v>
          </cell>
          <cell r="P73"/>
          <cell r="Q73" t="b">
            <v>0</v>
          </cell>
          <cell r="R73" t="str">
            <v xml:space="preserve">  </v>
          </cell>
          <cell r="S73" t="str">
            <v xml:space="preserve"> </v>
          </cell>
          <cell r="T73"/>
          <cell r="U73"/>
          <cell r="V73"/>
          <cell r="W73" t="b">
            <v>0</v>
          </cell>
          <cell r="X73"/>
          <cell r="Y73" t="b">
            <v>0</v>
          </cell>
          <cell r="Z73"/>
          <cell r="AA73" t="b">
            <v>0</v>
          </cell>
          <cell r="AB73"/>
          <cell r="AC73" t="b">
            <v>0</v>
          </cell>
          <cell r="AD73"/>
          <cell r="AE73" t="b">
            <v>0</v>
          </cell>
          <cell r="AF73"/>
          <cell r="AG73" t="b">
            <v>0</v>
          </cell>
          <cell r="AH73"/>
          <cell r="AI73" t="b">
            <v>0</v>
          </cell>
          <cell r="AJ73"/>
          <cell r="AK73" t="b">
            <v>0</v>
          </cell>
          <cell r="AL73"/>
          <cell r="AM73" t="b">
            <v>0</v>
          </cell>
          <cell r="AN73"/>
          <cell r="AO73" t="b">
            <v>0</v>
          </cell>
          <cell r="AP73"/>
          <cell r="AQ73" t="b">
            <v>0</v>
          </cell>
          <cell r="AR73"/>
          <cell r="AS73" t="b">
            <v>0</v>
          </cell>
          <cell r="AT73"/>
          <cell r="AU73" t="b">
            <v>0</v>
          </cell>
          <cell r="AV73"/>
          <cell r="AW73" t="b">
            <v>0</v>
          </cell>
          <cell r="AX73"/>
          <cell r="AY73" t="b">
            <v>0</v>
          </cell>
          <cell r="AZ73"/>
          <cell r="BA73" t="b">
            <v>0</v>
          </cell>
          <cell r="BB73"/>
          <cell r="BC73" t="b">
            <v>0</v>
          </cell>
          <cell r="BD73"/>
          <cell r="BE73" t="b">
            <v>0</v>
          </cell>
          <cell r="BF73"/>
          <cell r="BG73" t="b">
            <v>0</v>
          </cell>
          <cell r="BH73" t="str">
            <v xml:space="preserve"> </v>
          </cell>
          <cell r="BI73"/>
          <cell r="BJ73" t="b">
            <v>0</v>
          </cell>
          <cell r="BK73" t="str">
            <v xml:space="preserve"> </v>
          </cell>
          <cell r="BL73" t="str">
            <v xml:space="preserve"> </v>
          </cell>
          <cell r="BM73" t="str">
            <v/>
          </cell>
          <cell r="BN73"/>
        </row>
        <row r="74">
          <cell r="B74"/>
          <cell r="C74"/>
          <cell r="D74"/>
          <cell r="E74"/>
          <cell r="F74"/>
          <cell r="G74"/>
          <cell r="H74"/>
          <cell r="I74" t="b">
            <v>0</v>
          </cell>
          <cell r="J74"/>
          <cell r="K74" t="b">
            <v>0</v>
          </cell>
          <cell r="L74"/>
          <cell r="M74" t="b">
            <v>0</v>
          </cell>
          <cell r="N74"/>
          <cell r="O74" t="b">
            <v>0</v>
          </cell>
          <cell r="P74"/>
          <cell r="Q74" t="b">
            <v>0</v>
          </cell>
          <cell r="R74" t="str">
            <v xml:space="preserve">  </v>
          </cell>
          <cell r="S74" t="str">
            <v xml:space="preserve"> </v>
          </cell>
          <cell r="T74"/>
          <cell r="U74"/>
          <cell r="V74"/>
          <cell r="W74" t="b">
            <v>0</v>
          </cell>
          <cell r="X74"/>
          <cell r="Y74" t="b">
            <v>0</v>
          </cell>
          <cell r="Z74"/>
          <cell r="AA74" t="b">
            <v>0</v>
          </cell>
          <cell r="AB74"/>
          <cell r="AC74" t="b">
            <v>0</v>
          </cell>
          <cell r="AD74"/>
          <cell r="AE74" t="b">
            <v>0</v>
          </cell>
          <cell r="AF74"/>
          <cell r="AG74" t="b">
            <v>0</v>
          </cell>
          <cell r="AH74"/>
          <cell r="AI74" t="b">
            <v>0</v>
          </cell>
          <cell r="AJ74"/>
          <cell r="AK74" t="b">
            <v>0</v>
          </cell>
          <cell r="AL74"/>
          <cell r="AM74" t="b">
            <v>0</v>
          </cell>
          <cell r="AN74"/>
          <cell r="AO74" t="b">
            <v>0</v>
          </cell>
          <cell r="AP74"/>
          <cell r="AQ74" t="b">
            <v>0</v>
          </cell>
          <cell r="AR74"/>
          <cell r="AS74" t="b">
            <v>0</v>
          </cell>
          <cell r="AT74"/>
          <cell r="AU74" t="b">
            <v>0</v>
          </cell>
          <cell r="AV74"/>
          <cell r="AW74" t="b">
            <v>0</v>
          </cell>
          <cell r="AX74"/>
          <cell r="AY74" t="b">
            <v>0</v>
          </cell>
          <cell r="AZ74"/>
          <cell r="BA74" t="b">
            <v>0</v>
          </cell>
          <cell r="BB74"/>
          <cell r="BC74" t="b">
            <v>0</v>
          </cell>
          <cell r="BD74"/>
          <cell r="BE74" t="b">
            <v>0</v>
          </cell>
          <cell r="BF74"/>
          <cell r="BG74" t="b">
            <v>0</v>
          </cell>
          <cell r="BH74" t="str">
            <v xml:space="preserve"> </v>
          </cell>
          <cell r="BI74"/>
          <cell r="BJ74" t="b">
            <v>0</v>
          </cell>
          <cell r="BK74" t="str">
            <v xml:space="preserve"> </v>
          </cell>
          <cell r="BL74" t="str">
            <v xml:space="preserve"> </v>
          </cell>
          <cell r="BM74" t="str">
            <v/>
          </cell>
          <cell r="BN74"/>
        </row>
        <row r="75">
          <cell r="B75"/>
          <cell r="C75"/>
          <cell r="D75"/>
          <cell r="E75"/>
          <cell r="F75"/>
          <cell r="G75"/>
          <cell r="H75"/>
          <cell r="I75" t="b">
            <v>0</v>
          </cell>
          <cell r="J75"/>
          <cell r="K75" t="b">
            <v>0</v>
          </cell>
          <cell r="L75"/>
          <cell r="M75" t="b">
            <v>0</v>
          </cell>
          <cell r="N75"/>
          <cell r="O75" t="b">
            <v>0</v>
          </cell>
          <cell r="P75"/>
          <cell r="Q75" t="b">
            <v>0</v>
          </cell>
          <cell r="R75" t="str">
            <v xml:space="preserve">  </v>
          </cell>
          <cell r="S75" t="str">
            <v xml:space="preserve"> </v>
          </cell>
          <cell r="T75"/>
          <cell r="U75"/>
          <cell r="V75"/>
          <cell r="W75" t="b">
            <v>0</v>
          </cell>
          <cell r="X75"/>
          <cell r="Y75" t="b">
            <v>0</v>
          </cell>
          <cell r="Z75"/>
          <cell r="AA75" t="b">
            <v>0</v>
          </cell>
          <cell r="AB75"/>
          <cell r="AC75" t="b">
            <v>0</v>
          </cell>
          <cell r="AD75"/>
          <cell r="AE75" t="b">
            <v>0</v>
          </cell>
          <cell r="AF75"/>
          <cell r="AG75" t="b">
            <v>0</v>
          </cell>
          <cell r="AH75"/>
          <cell r="AI75" t="b">
            <v>0</v>
          </cell>
          <cell r="AJ75"/>
          <cell r="AK75" t="b">
            <v>0</v>
          </cell>
          <cell r="AL75"/>
          <cell r="AM75" t="b">
            <v>0</v>
          </cell>
          <cell r="AN75"/>
          <cell r="AO75" t="b">
            <v>0</v>
          </cell>
          <cell r="AP75"/>
          <cell r="AQ75" t="b">
            <v>0</v>
          </cell>
          <cell r="AR75"/>
          <cell r="AS75" t="b">
            <v>0</v>
          </cell>
          <cell r="AT75"/>
          <cell r="AU75" t="b">
            <v>0</v>
          </cell>
          <cell r="AV75"/>
          <cell r="AW75" t="b">
            <v>0</v>
          </cell>
          <cell r="AX75"/>
          <cell r="AY75" t="b">
            <v>0</v>
          </cell>
          <cell r="AZ75"/>
          <cell r="BA75" t="b">
            <v>0</v>
          </cell>
          <cell r="BB75"/>
          <cell r="BC75" t="b">
            <v>0</v>
          </cell>
          <cell r="BD75"/>
          <cell r="BE75" t="b">
            <v>0</v>
          </cell>
          <cell r="BF75"/>
          <cell r="BG75" t="b">
            <v>0</v>
          </cell>
          <cell r="BH75" t="str">
            <v xml:space="preserve"> </v>
          </cell>
          <cell r="BI75"/>
          <cell r="BJ75" t="b">
            <v>0</v>
          </cell>
          <cell r="BK75" t="str">
            <v xml:space="preserve"> </v>
          </cell>
          <cell r="BL75" t="str">
            <v xml:space="preserve"> </v>
          </cell>
          <cell r="BM75" t="str">
            <v/>
          </cell>
          <cell r="BN75"/>
        </row>
        <row r="76">
          <cell r="B76"/>
          <cell r="C76"/>
          <cell r="D76"/>
          <cell r="E76"/>
          <cell r="F76"/>
          <cell r="G76"/>
          <cell r="H76"/>
          <cell r="I76" t="b">
            <v>0</v>
          </cell>
          <cell r="J76"/>
          <cell r="K76" t="b">
            <v>0</v>
          </cell>
          <cell r="L76"/>
          <cell r="M76" t="b">
            <v>0</v>
          </cell>
          <cell r="N76"/>
          <cell r="O76" t="b">
            <v>0</v>
          </cell>
          <cell r="P76"/>
          <cell r="Q76" t="b">
            <v>0</v>
          </cell>
          <cell r="R76" t="str">
            <v xml:space="preserve">  </v>
          </cell>
          <cell r="S76" t="str">
            <v xml:space="preserve"> </v>
          </cell>
          <cell r="T76"/>
          <cell r="U76"/>
          <cell r="V76"/>
          <cell r="W76" t="b">
            <v>0</v>
          </cell>
          <cell r="X76"/>
          <cell r="Y76" t="b">
            <v>0</v>
          </cell>
          <cell r="Z76"/>
          <cell r="AA76" t="b">
            <v>0</v>
          </cell>
          <cell r="AB76"/>
          <cell r="AC76" t="b">
            <v>0</v>
          </cell>
          <cell r="AD76"/>
          <cell r="AE76" t="b">
            <v>0</v>
          </cell>
          <cell r="AF76"/>
          <cell r="AG76" t="b">
            <v>0</v>
          </cell>
          <cell r="AH76"/>
          <cell r="AI76" t="b">
            <v>0</v>
          </cell>
          <cell r="AJ76"/>
          <cell r="AK76" t="b">
            <v>0</v>
          </cell>
          <cell r="AL76"/>
          <cell r="AM76" t="b">
            <v>0</v>
          </cell>
          <cell r="AN76"/>
          <cell r="AO76" t="b">
            <v>0</v>
          </cell>
          <cell r="AP76"/>
          <cell r="AQ76" t="b">
            <v>0</v>
          </cell>
          <cell r="AR76"/>
          <cell r="AS76" t="b">
            <v>0</v>
          </cell>
          <cell r="AT76"/>
          <cell r="AU76" t="b">
            <v>0</v>
          </cell>
          <cell r="AV76"/>
          <cell r="AW76" t="b">
            <v>0</v>
          </cell>
          <cell r="AX76"/>
          <cell r="AY76" t="b">
            <v>0</v>
          </cell>
          <cell r="AZ76"/>
          <cell r="BA76" t="b">
            <v>0</v>
          </cell>
          <cell r="BB76"/>
          <cell r="BC76" t="b">
            <v>0</v>
          </cell>
          <cell r="BD76"/>
          <cell r="BE76" t="b">
            <v>0</v>
          </cell>
          <cell r="BF76"/>
          <cell r="BG76" t="b">
            <v>0</v>
          </cell>
          <cell r="BH76" t="str">
            <v xml:space="preserve"> </v>
          </cell>
          <cell r="BI76"/>
          <cell r="BJ76" t="b">
            <v>0</v>
          </cell>
          <cell r="BK76" t="str">
            <v xml:space="preserve"> </v>
          </cell>
          <cell r="BL76" t="str">
            <v xml:space="preserve"> </v>
          </cell>
          <cell r="BM76" t="str">
            <v/>
          </cell>
          <cell r="BN76"/>
        </row>
        <row r="77">
          <cell r="B77"/>
          <cell r="C77"/>
          <cell r="D77"/>
          <cell r="E77"/>
          <cell r="F77"/>
          <cell r="G77"/>
          <cell r="H77"/>
          <cell r="I77" t="b">
            <v>0</v>
          </cell>
          <cell r="J77"/>
          <cell r="K77" t="b">
            <v>0</v>
          </cell>
          <cell r="L77"/>
          <cell r="M77" t="b">
            <v>0</v>
          </cell>
          <cell r="N77"/>
          <cell r="O77" t="b">
            <v>0</v>
          </cell>
          <cell r="P77"/>
          <cell r="Q77" t="b">
            <v>0</v>
          </cell>
          <cell r="R77" t="str">
            <v xml:space="preserve">  </v>
          </cell>
          <cell r="S77" t="str">
            <v xml:space="preserve"> </v>
          </cell>
          <cell r="T77"/>
          <cell r="U77"/>
          <cell r="V77"/>
          <cell r="W77" t="b">
            <v>0</v>
          </cell>
          <cell r="X77"/>
          <cell r="Y77" t="b">
            <v>0</v>
          </cell>
          <cell r="Z77"/>
          <cell r="AA77" t="b">
            <v>0</v>
          </cell>
          <cell r="AB77"/>
          <cell r="AC77" t="b">
            <v>0</v>
          </cell>
          <cell r="AD77"/>
          <cell r="AE77" t="b">
            <v>0</v>
          </cell>
          <cell r="AF77"/>
          <cell r="AG77" t="b">
            <v>0</v>
          </cell>
          <cell r="AH77"/>
          <cell r="AI77" t="b">
            <v>0</v>
          </cell>
          <cell r="AJ77"/>
          <cell r="AK77" t="b">
            <v>0</v>
          </cell>
          <cell r="AL77"/>
          <cell r="AM77" t="b">
            <v>0</v>
          </cell>
          <cell r="AN77"/>
          <cell r="AO77" t="b">
            <v>0</v>
          </cell>
          <cell r="AP77"/>
          <cell r="AQ77" t="b">
            <v>0</v>
          </cell>
          <cell r="AR77"/>
          <cell r="AS77" t="b">
            <v>0</v>
          </cell>
          <cell r="AT77"/>
          <cell r="AU77" t="b">
            <v>0</v>
          </cell>
          <cell r="AV77"/>
          <cell r="AW77" t="b">
            <v>0</v>
          </cell>
          <cell r="AX77"/>
          <cell r="AY77" t="b">
            <v>0</v>
          </cell>
          <cell r="AZ77"/>
          <cell r="BA77" t="b">
            <v>0</v>
          </cell>
          <cell r="BB77"/>
          <cell r="BC77" t="b">
            <v>0</v>
          </cell>
          <cell r="BD77"/>
          <cell r="BE77" t="b">
            <v>0</v>
          </cell>
          <cell r="BF77"/>
          <cell r="BG77" t="b">
            <v>0</v>
          </cell>
          <cell r="BH77" t="str">
            <v xml:space="preserve"> </v>
          </cell>
          <cell r="BI77"/>
          <cell r="BJ77" t="b">
            <v>0</v>
          </cell>
          <cell r="BK77" t="str">
            <v xml:space="preserve"> </v>
          </cell>
          <cell r="BL77" t="str">
            <v xml:space="preserve"> </v>
          </cell>
          <cell r="BM77" t="str">
            <v/>
          </cell>
          <cell r="BN77"/>
        </row>
        <row r="78">
          <cell r="B78"/>
          <cell r="C78"/>
          <cell r="D78"/>
          <cell r="E78"/>
          <cell r="F78"/>
          <cell r="G78"/>
          <cell r="H78"/>
          <cell r="I78" t="b">
            <v>0</v>
          </cell>
          <cell r="J78"/>
          <cell r="K78" t="b">
            <v>0</v>
          </cell>
          <cell r="L78"/>
          <cell r="M78" t="b">
            <v>0</v>
          </cell>
          <cell r="N78"/>
          <cell r="O78" t="b">
            <v>0</v>
          </cell>
          <cell r="P78"/>
          <cell r="Q78" t="b">
            <v>0</v>
          </cell>
          <cell r="R78" t="str">
            <v xml:space="preserve">  </v>
          </cell>
          <cell r="S78" t="str">
            <v xml:space="preserve"> </v>
          </cell>
          <cell r="T78"/>
          <cell r="U78"/>
          <cell r="V78"/>
          <cell r="W78" t="b">
            <v>0</v>
          </cell>
          <cell r="X78"/>
          <cell r="Y78" t="b">
            <v>0</v>
          </cell>
          <cell r="Z78"/>
          <cell r="AA78" t="b">
            <v>0</v>
          </cell>
          <cell r="AB78"/>
          <cell r="AC78" t="b">
            <v>0</v>
          </cell>
          <cell r="AD78"/>
          <cell r="AE78" t="b">
            <v>0</v>
          </cell>
          <cell r="AF78"/>
          <cell r="AG78" t="b">
            <v>0</v>
          </cell>
          <cell r="AH78"/>
          <cell r="AI78" t="b">
            <v>0</v>
          </cell>
          <cell r="AJ78"/>
          <cell r="AK78" t="b">
            <v>0</v>
          </cell>
          <cell r="AL78"/>
          <cell r="AM78" t="b">
            <v>0</v>
          </cell>
          <cell r="AN78"/>
          <cell r="AO78" t="b">
            <v>0</v>
          </cell>
          <cell r="AP78"/>
          <cell r="AQ78" t="b">
            <v>0</v>
          </cell>
          <cell r="AR78"/>
          <cell r="AS78" t="b">
            <v>0</v>
          </cell>
          <cell r="AT78"/>
          <cell r="AU78" t="b">
            <v>0</v>
          </cell>
          <cell r="AV78"/>
          <cell r="AW78" t="b">
            <v>0</v>
          </cell>
          <cell r="AX78"/>
          <cell r="AY78" t="b">
            <v>0</v>
          </cell>
          <cell r="AZ78"/>
          <cell r="BA78" t="b">
            <v>0</v>
          </cell>
          <cell r="BB78"/>
          <cell r="BC78" t="b">
            <v>0</v>
          </cell>
          <cell r="BD78"/>
          <cell r="BE78" t="b">
            <v>0</v>
          </cell>
          <cell r="BF78"/>
          <cell r="BG78" t="b">
            <v>0</v>
          </cell>
          <cell r="BH78" t="str">
            <v xml:space="preserve"> </v>
          </cell>
          <cell r="BI78"/>
          <cell r="BJ78" t="b">
            <v>0</v>
          </cell>
          <cell r="BK78" t="str">
            <v xml:space="preserve"> </v>
          </cell>
          <cell r="BL78" t="str">
            <v xml:space="preserve"> </v>
          </cell>
          <cell r="BM78" t="str">
            <v/>
          </cell>
          <cell r="BN78"/>
        </row>
        <row r="79">
          <cell r="B79"/>
          <cell r="C79"/>
          <cell r="D79"/>
          <cell r="E79"/>
          <cell r="F79"/>
          <cell r="G79"/>
          <cell r="H79"/>
          <cell r="I79" t="b">
            <v>0</v>
          </cell>
          <cell r="J79"/>
          <cell r="K79" t="b">
            <v>0</v>
          </cell>
          <cell r="L79"/>
          <cell r="M79" t="b">
            <v>0</v>
          </cell>
          <cell r="N79"/>
          <cell r="O79" t="b">
            <v>0</v>
          </cell>
          <cell r="P79"/>
          <cell r="Q79" t="b">
            <v>0</v>
          </cell>
          <cell r="R79" t="str">
            <v xml:space="preserve">  </v>
          </cell>
          <cell r="S79" t="str">
            <v xml:space="preserve"> </v>
          </cell>
          <cell r="T79"/>
          <cell r="U79"/>
          <cell r="V79"/>
          <cell r="W79" t="b">
            <v>0</v>
          </cell>
          <cell r="X79"/>
          <cell r="Y79" t="b">
            <v>0</v>
          </cell>
          <cell r="Z79"/>
          <cell r="AA79" t="b">
            <v>0</v>
          </cell>
          <cell r="AB79"/>
          <cell r="AC79" t="b">
            <v>0</v>
          </cell>
          <cell r="AD79"/>
          <cell r="AE79" t="b">
            <v>0</v>
          </cell>
          <cell r="AF79"/>
          <cell r="AG79" t="b">
            <v>0</v>
          </cell>
          <cell r="AH79"/>
          <cell r="AI79" t="b">
            <v>0</v>
          </cell>
          <cell r="AJ79"/>
          <cell r="AK79" t="b">
            <v>0</v>
          </cell>
          <cell r="AL79"/>
          <cell r="AM79" t="b">
            <v>0</v>
          </cell>
          <cell r="AN79"/>
          <cell r="AO79" t="b">
            <v>0</v>
          </cell>
          <cell r="AP79"/>
          <cell r="AQ79" t="b">
            <v>0</v>
          </cell>
          <cell r="AR79"/>
          <cell r="AS79" t="b">
            <v>0</v>
          </cell>
          <cell r="AT79"/>
          <cell r="AU79" t="b">
            <v>0</v>
          </cell>
          <cell r="AV79"/>
          <cell r="AW79" t="b">
            <v>0</v>
          </cell>
          <cell r="AX79"/>
          <cell r="AY79" t="b">
            <v>0</v>
          </cell>
          <cell r="AZ79"/>
          <cell r="BA79" t="b">
            <v>0</v>
          </cell>
          <cell r="BB79"/>
          <cell r="BC79" t="b">
            <v>0</v>
          </cell>
          <cell r="BD79"/>
          <cell r="BE79" t="b">
            <v>0</v>
          </cell>
          <cell r="BF79"/>
          <cell r="BG79" t="b">
            <v>0</v>
          </cell>
          <cell r="BH79" t="str">
            <v xml:space="preserve"> </v>
          </cell>
          <cell r="BI79"/>
          <cell r="BJ79" t="b">
            <v>0</v>
          </cell>
          <cell r="BK79" t="str">
            <v xml:space="preserve"> </v>
          </cell>
          <cell r="BL79" t="str">
            <v xml:space="preserve"> </v>
          </cell>
          <cell r="BM79" t="str">
            <v/>
          </cell>
          <cell r="BN79"/>
        </row>
        <row r="80">
          <cell r="B80"/>
          <cell r="C80"/>
          <cell r="D80"/>
          <cell r="E80"/>
          <cell r="F80"/>
          <cell r="G80"/>
          <cell r="H80"/>
          <cell r="I80" t="b">
            <v>0</v>
          </cell>
          <cell r="J80"/>
          <cell r="K80" t="b">
            <v>0</v>
          </cell>
          <cell r="L80"/>
          <cell r="M80" t="b">
            <v>0</v>
          </cell>
          <cell r="N80"/>
          <cell r="O80" t="b">
            <v>0</v>
          </cell>
          <cell r="P80"/>
          <cell r="Q80" t="b">
            <v>0</v>
          </cell>
          <cell r="R80" t="str">
            <v xml:space="preserve">  </v>
          </cell>
          <cell r="S80" t="str">
            <v xml:space="preserve"> </v>
          </cell>
          <cell r="T80"/>
          <cell r="U80"/>
          <cell r="V80"/>
          <cell r="W80" t="b">
            <v>0</v>
          </cell>
          <cell r="X80"/>
          <cell r="Y80" t="b">
            <v>0</v>
          </cell>
          <cell r="Z80"/>
          <cell r="AA80" t="b">
            <v>0</v>
          </cell>
          <cell r="AB80"/>
          <cell r="AC80" t="b">
            <v>0</v>
          </cell>
          <cell r="AD80"/>
          <cell r="AE80" t="b">
            <v>0</v>
          </cell>
          <cell r="AF80"/>
          <cell r="AG80" t="b">
            <v>0</v>
          </cell>
          <cell r="AH80"/>
          <cell r="AI80" t="b">
            <v>0</v>
          </cell>
          <cell r="AJ80"/>
          <cell r="AK80" t="b">
            <v>0</v>
          </cell>
          <cell r="AL80"/>
          <cell r="AM80" t="b">
            <v>0</v>
          </cell>
          <cell r="AN80"/>
          <cell r="AO80" t="b">
            <v>0</v>
          </cell>
          <cell r="AP80"/>
          <cell r="AQ80" t="b">
            <v>0</v>
          </cell>
          <cell r="AR80"/>
          <cell r="AS80" t="b">
            <v>0</v>
          </cell>
          <cell r="AT80"/>
          <cell r="AU80" t="b">
            <v>0</v>
          </cell>
          <cell r="AV80"/>
          <cell r="AW80" t="b">
            <v>0</v>
          </cell>
          <cell r="AX80"/>
          <cell r="AY80" t="b">
            <v>0</v>
          </cell>
          <cell r="AZ80"/>
          <cell r="BA80" t="b">
            <v>0</v>
          </cell>
          <cell r="BB80"/>
          <cell r="BC80" t="b">
            <v>0</v>
          </cell>
          <cell r="BD80"/>
          <cell r="BE80" t="b">
            <v>0</v>
          </cell>
          <cell r="BF80"/>
          <cell r="BG80" t="b">
            <v>0</v>
          </cell>
          <cell r="BH80" t="str">
            <v xml:space="preserve"> </v>
          </cell>
          <cell r="BI80"/>
          <cell r="BJ80" t="b">
            <v>0</v>
          </cell>
          <cell r="BK80" t="str">
            <v xml:space="preserve"> </v>
          </cell>
          <cell r="BL80" t="str">
            <v xml:space="preserve"> </v>
          </cell>
          <cell r="BM80" t="str">
            <v/>
          </cell>
          <cell r="BN80"/>
        </row>
        <row r="81">
          <cell r="B81"/>
          <cell r="C81"/>
          <cell r="D81"/>
          <cell r="E81"/>
          <cell r="F81"/>
          <cell r="G81"/>
          <cell r="H81"/>
          <cell r="I81" t="b">
            <v>0</v>
          </cell>
          <cell r="J81"/>
          <cell r="K81" t="b">
            <v>0</v>
          </cell>
          <cell r="L81"/>
          <cell r="M81" t="b">
            <v>0</v>
          </cell>
          <cell r="N81"/>
          <cell r="O81" t="b">
            <v>0</v>
          </cell>
          <cell r="P81"/>
          <cell r="Q81" t="b">
            <v>0</v>
          </cell>
          <cell r="R81" t="str">
            <v xml:space="preserve">  </v>
          </cell>
          <cell r="S81" t="str">
            <v xml:space="preserve"> </v>
          </cell>
          <cell r="T81"/>
          <cell r="U81"/>
          <cell r="V81"/>
          <cell r="W81" t="b">
            <v>0</v>
          </cell>
          <cell r="X81"/>
          <cell r="Y81" t="b">
            <v>0</v>
          </cell>
          <cell r="Z81"/>
          <cell r="AA81" t="b">
            <v>0</v>
          </cell>
          <cell r="AB81"/>
          <cell r="AC81" t="b">
            <v>0</v>
          </cell>
          <cell r="AD81"/>
          <cell r="AE81" t="b">
            <v>0</v>
          </cell>
          <cell r="AF81"/>
          <cell r="AG81" t="b">
            <v>0</v>
          </cell>
          <cell r="AH81"/>
          <cell r="AI81" t="b">
            <v>0</v>
          </cell>
          <cell r="AJ81"/>
          <cell r="AK81" t="b">
            <v>0</v>
          </cell>
          <cell r="AL81"/>
          <cell r="AM81" t="b">
            <v>0</v>
          </cell>
          <cell r="AN81"/>
          <cell r="AO81" t="b">
            <v>0</v>
          </cell>
          <cell r="AP81"/>
          <cell r="AQ81" t="b">
            <v>0</v>
          </cell>
          <cell r="AR81"/>
          <cell r="AS81" t="b">
            <v>0</v>
          </cell>
          <cell r="AT81"/>
          <cell r="AU81" t="b">
            <v>0</v>
          </cell>
          <cell r="AV81"/>
          <cell r="AW81" t="b">
            <v>0</v>
          </cell>
          <cell r="AX81"/>
          <cell r="AY81" t="b">
            <v>0</v>
          </cell>
          <cell r="AZ81"/>
          <cell r="BA81" t="b">
            <v>0</v>
          </cell>
          <cell r="BB81"/>
          <cell r="BC81" t="b">
            <v>0</v>
          </cell>
          <cell r="BD81"/>
          <cell r="BE81" t="b">
            <v>0</v>
          </cell>
          <cell r="BF81"/>
          <cell r="BG81" t="b">
            <v>0</v>
          </cell>
          <cell r="BH81" t="str">
            <v xml:space="preserve"> </v>
          </cell>
          <cell r="BI81"/>
          <cell r="BJ81" t="b">
            <v>0</v>
          </cell>
          <cell r="BK81" t="str">
            <v xml:space="preserve"> </v>
          </cell>
          <cell r="BL81" t="str">
            <v xml:space="preserve"> </v>
          </cell>
          <cell r="BM81" t="str">
            <v/>
          </cell>
          <cell r="BN81"/>
        </row>
        <row r="82">
          <cell r="B82"/>
          <cell r="C82"/>
          <cell r="D82"/>
          <cell r="E82"/>
          <cell r="F82"/>
          <cell r="G82"/>
          <cell r="H82"/>
          <cell r="I82" t="b">
            <v>0</v>
          </cell>
          <cell r="J82"/>
          <cell r="K82" t="b">
            <v>0</v>
          </cell>
          <cell r="L82"/>
          <cell r="M82" t="b">
            <v>0</v>
          </cell>
          <cell r="N82"/>
          <cell r="O82" t="b">
            <v>0</v>
          </cell>
          <cell r="P82"/>
          <cell r="Q82" t="b">
            <v>0</v>
          </cell>
          <cell r="R82" t="str">
            <v xml:space="preserve">  </v>
          </cell>
          <cell r="S82" t="str">
            <v xml:space="preserve"> </v>
          </cell>
          <cell r="T82"/>
          <cell r="U82"/>
          <cell r="V82"/>
          <cell r="W82" t="b">
            <v>0</v>
          </cell>
          <cell r="X82"/>
          <cell r="Y82" t="b">
            <v>0</v>
          </cell>
          <cell r="Z82"/>
          <cell r="AA82" t="b">
            <v>0</v>
          </cell>
          <cell r="AB82"/>
          <cell r="AC82" t="b">
            <v>0</v>
          </cell>
          <cell r="AD82"/>
          <cell r="AE82" t="b">
            <v>0</v>
          </cell>
          <cell r="AF82"/>
          <cell r="AG82" t="b">
            <v>0</v>
          </cell>
          <cell r="AH82"/>
          <cell r="AI82" t="b">
            <v>0</v>
          </cell>
          <cell r="AJ82"/>
          <cell r="AK82" t="b">
            <v>0</v>
          </cell>
          <cell r="AL82"/>
          <cell r="AM82" t="b">
            <v>0</v>
          </cell>
          <cell r="AN82"/>
          <cell r="AO82" t="b">
            <v>0</v>
          </cell>
          <cell r="AP82"/>
          <cell r="AQ82" t="b">
            <v>0</v>
          </cell>
          <cell r="AR82"/>
          <cell r="AS82" t="b">
            <v>0</v>
          </cell>
          <cell r="AT82"/>
          <cell r="AU82" t="b">
            <v>0</v>
          </cell>
          <cell r="AV82"/>
          <cell r="AW82" t="b">
            <v>0</v>
          </cell>
          <cell r="AX82"/>
          <cell r="AY82" t="b">
            <v>0</v>
          </cell>
          <cell r="AZ82"/>
          <cell r="BA82" t="b">
            <v>0</v>
          </cell>
          <cell r="BB82"/>
          <cell r="BC82" t="b">
            <v>0</v>
          </cell>
          <cell r="BD82"/>
          <cell r="BE82" t="b">
            <v>0</v>
          </cell>
          <cell r="BF82"/>
          <cell r="BG82" t="b">
            <v>0</v>
          </cell>
          <cell r="BH82" t="str">
            <v xml:space="preserve"> </v>
          </cell>
          <cell r="BI82"/>
          <cell r="BJ82" t="b">
            <v>0</v>
          </cell>
          <cell r="BK82" t="str">
            <v xml:space="preserve"> </v>
          </cell>
          <cell r="BL82" t="str">
            <v xml:space="preserve"> </v>
          </cell>
          <cell r="BM82" t="str">
            <v/>
          </cell>
          <cell r="BN82"/>
        </row>
        <row r="83">
          <cell r="B83"/>
          <cell r="C83"/>
          <cell r="D83"/>
          <cell r="E83"/>
          <cell r="F83"/>
          <cell r="G83"/>
          <cell r="H83"/>
          <cell r="I83" t="b">
            <v>0</v>
          </cell>
          <cell r="J83"/>
          <cell r="K83" t="b">
            <v>0</v>
          </cell>
          <cell r="L83"/>
          <cell r="M83" t="b">
            <v>0</v>
          </cell>
          <cell r="N83"/>
          <cell r="O83" t="b">
            <v>0</v>
          </cell>
          <cell r="P83"/>
          <cell r="Q83" t="b">
            <v>0</v>
          </cell>
          <cell r="R83" t="str">
            <v xml:space="preserve">  </v>
          </cell>
          <cell r="S83" t="str">
            <v xml:space="preserve"> </v>
          </cell>
          <cell r="T83"/>
          <cell r="U83"/>
          <cell r="V83"/>
          <cell r="W83" t="b">
            <v>0</v>
          </cell>
          <cell r="X83"/>
          <cell r="Y83" t="b">
            <v>0</v>
          </cell>
          <cell r="Z83"/>
          <cell r="AA83" t="b">
            <v>0</v>
          </cell>
          <cell r="AB83"/>
          <cell r="AC83" t="b">
            <v>0</v>
          </cell>
          <cell r="AD83"/>
          <cell r="AE83" t="b">
            <v>0</v>
          </cell>
          <cell r="AF83"/>
          <cell r="AG83" t="b">
            <v>0</v>
          </cell>
          <cell r="AH83"/>
          <cell r="AI83" t="b">
            <v>0</v>
          </cell>
          <cell r="AJ83"/>
          <cell r="AK83" t="b">
            <v>0</v>
          </cell>
          <cell r="AL83"/>
          <cell r="AM83" t="b">
            <v>0</v>
          </cell>
          <cell r="AN83"/>
          <cell r="AO83" t="b">
            <v>0</v>
          </cell>
          <cell r="AP83"/>
          <cell r="AQ83" t="b">
            <v>0</v>
          </cell>
          <cell r="AR83"/>
          <cell r="AS83" t="b">
            <v>0</v>
          </cell>
          <cell r="AT83"/>
          <cell r="AU83" t="b">
            <v>0</v>
          </cell>
          <cell r="AV83"/>
          <cell r="AW83" t="b">
            <v>0</v>
          </cell>
          <cell r="AX83"/>
          <cell r="AY83" t="b">
            <v>0</v>
          </cell>
          <cell r="AZ83"/>
          <cell r="BA83" t="b">
            <v>0</v>
          </cell>
          <cell r="BB83"/>
          <cell r="BC83" t="b">
            <v>0</v>
          </cell>
          <cell r="BD83"/>
          <cell r="BE83" t="b">
            <v>0</v>
          </cell>
          <cell r="BF83"/>
          <cell r="BG83" t="b">
            <v>0</v>
          </cell>
          <cell r="BH83" t="str">
            <v xml:space="preserve"> </v>
          </cell>
          <cell r="BI83"/>
          <cell r="BJ83" t="b">
            <v>0</v>
          </cell>
          <cell r="BK83" t="str">
            <v xml:space="preserve"> </v>
          </cell>
          <cell r="BL83" t="str">
            <v xml:space="preserve"> </v>
          </cell>
          <cell r="BM83" t="str">
            <v/>
          </cell>
          <cell r="BN83"/>
        </row>
        <row r="84">
          <cell r="B84"/>
          <cell r="C84"/>
          <cell r="D84"/>
          <cell r="E84"/>
          <cell r="F84"/>
          <cell r="G84"/>
          <cell r="H84"/>
          <cell r="I84" t="b">
            <v>0</v>
          </cell>
          <cell r="J84"/>
          <cell r="K84" t="b">
            <v>0</v>
          </cell>
          <cell r="L84"/>
          <cell r="M84" t="b">
            <v>0</v>
          </cell>
          <cell r="N84"/>
          <cell r="O84" t="b">
            <v>0</v>
          </cell>
          <cell r="P84"/>
          <cell r="Q84" t="b">
            <v>0</v>
          </cell>
          <cell r="R84" t="str">
            <v xml:space="preserve">  </v>
          </cell>
          <cell r="S84" t="str">
            <v xml:space="preserve"> </v>
          </cell>
          <cell r="T84"/>
          <cell r="U84"/>
          <cell r="V84"/>
          <cell r="W84" t="b">
            <v>0</v>
          </cell>
          <cell r="X84"/>
          <cell r="Y84" t="b">
            <v>0</v>
          </cell>
          <cell r="Z84"/>
          <cell r="AA84" t="b">
            <v>0</v>
          </cell>
          <cell r="AB84"/>
          <cell r="AC84" t="b">
            <v>0</v>
          </cell>
          <cell r="AD84"/>
          <cell r="AE84" t="b">
            <v>0</v>
          </cell>
          <cell r="AF84"/>
          <cell r="AG84" t="b">
            <v>0</v>
          </cell>
          <cell r="AH84"/>
          <cell r="AI84" t="b">
            <v>0</v>
          </cell>
          <cell r="AJ84"/>
          <cell r="AK84" t="b">
            <v>0</v>
          </cell>
          <cell r="AL84"/>
          <cell r="AM84" t="b">
            <v>0</v>
          </cell>
          <cell r="AN84"/>
          <cell r="AO84" t="b">
            <v>0</v>
          </cell>
          <cell r="AP84"/>
          <cell r="AQ84" t="b">
            <v>0</v>
          </cell>
          <cell r="AR84"/>
          <cell r="AS84" t="b">
            <v>0</v>
          </cell>
          <cell r="AT84"/>
          <cell r="AU84" t="b">
            <v>0</v>
          </cell>
          <cell r="AV84"/>
          <cell r="AW84" t="b">
            <v>0</v>
          </cell>
          <cell r="AX84"/>
          <cell r="AY84" t="b">
            <v>0</v>
          </cell>
          <cell r="AZ84"/>
          <cell r="BA84" t="b">
            <v>0</v>
          </cell>
          <cell r="BB84"/>
          <cell r="BC84" t="b">
            <v>0</v>
          </cell>
          <cell r="BD84"/>
          <cell r="BE84" t="b">
            <v>0</v>
          </cell>
          <cell r="BF84"/>
          <cell r="BG84" t="b">
            <v>0</v>
          </cell>
          <cell r="BH84" t="str">
            <v xml:space="preserve"> </v>
          </cell>
          <cell r="BI84"/>
          <cell r="BJ84" t="b">
            <v>0</v>
          </cell>
          <cell r="BK84" t="str">
            <v xml:space="preserve"> </v>
          </cell>
          <cell r="BL84" t="str">
            <v xml:space="preserve"> </v>
          </cell>
          <cell r="BM84" t="str">
            <v/>
          </cell>
          <cell r="BN84"/>
        </row>
        <row r="85">
          <cell r="B85"/>
          <cell r="C85"/>
          <cell r="D85"/>
          <cell r="E85"/>
          <cell r="F85"/>
          <cell r="G85"/>
          <cell r="H85"/>
          <cell r="I85" t="b">
            <v>0</v>
          </cell>
          <cell r="J85"/>
          <cell r="K85" t="b">
            <v>0</v>
          </cell>
          <cell r="L85"/>
          <cell r="M85" t="b">
            <v>0</v>
          </cell>
          <cell r="N85"/>
          <cell r="O85" t="b">
            <v>0</v>
          </cell>
          <cell r="P85"/>
          <cell r="Q85" t="b">
            <v>0</v>
          </cell>
          <cell r="R85" t="str">
            <v xml:space="preserve">  </v>
          </cell>
          <cell r="S85" t="str">
            <v xml:space="preserve"> </v>
          </cell>
          <cell r="T85"/>
          <cell r="U85"/>
          <cell r="V85"/>
          <cell r="W85" t="b">
            <v>0</v>
          </cell>
          <cell r="X85"/>
          <cell r="Y85" t="b">
            <v>0</v>
          </cell>
          <cell r="Z85"/>
          <cell r="AA85" t="b">
            <v>0</v>
          </cell>
          <cell r="AB85"/>
          <cell r="AC85" t="b">
            <v>0</v>
          </cell>
          <cell r="AD85"/>
          <cell r="AE85" t="b">
            <v>0</v>
          </cell>
          <cell r="AF85"/>
          <cell r="AG85" t="b">
            <v>0</v>
          </cell>
          <cell r="AH85"/>
          <cell r="AI85" t="b">
            <v>0</v>
          </cell>
          <cell r="AJ85"/>
          <cell r="AK85" t="b">
            <v>0</v>
          </cell>
          <cell r="AL85"/>
          <cell r="AM85" t="b">
            <v>0</v>
          </cell>
          <cell r="AN85"/>
          <cell r="AO85" t="b">
            <v>0</v>
          </cell>
          <cell r="AP85"/>
          <cell r="AQ85" t="b">
            <v>0</v>
          </cell>
          <cell r="AR85"/>
          <cell r="AS85" t="b">
            <v>0</v>
          </cell>
          <cell r="AT85"/>
          <cell r="AU85" t="b">
            <v>0</v>
          </cell>
          <cell r="AV85"/>
          <cell r="AW85" t="b">
            <v>0</v>
          </cell>
          <cell r="AX85"/>
          <cell r="AY85" t="b">
            <v>0</v>
          </cell>
          <cell r="AZ85"/>
          <cell r="BA85" t="b">
            <v>0</v>
          </cell>
          <cell r="BB85"/>
          <cell r="BC85" t="b">
            <v>0</v>
          </cell>
          <cell r="BD85"/>
          <cell r="BE85" t="b">
            <v>0</v>
          </cell>
          <cell r="BF85"/>
          <cell r="BG85" t="b">
            <v>0</v>
          </cell>
          <cell r="BH85" t="str">
            <v xml:space="preserve"> </v>
          </cell>
          <cell r="BI85"/>
          <cell r="BJ85" t="b">
            <v>0</v>
          </cell>
          <cell r="BK85" t="str">
            <v xml:space="preserve"> </v>
          </cell>
          <cell r="BL85" t="str">
            <v xml:space="preserve"> </v>
          </cell>
          <cell r="BM85" t="str">
            <v/>
          </cell>
          <cell r="BN85"/>
        </row>
        <row r="86">
          <cell r="B86"/>
          <cell r="C86"/>
          <cell r="D86"/>
          <cell r="E86"/>
          <cell r="F86"/>
          <cell r="G86"/>
          <cell r="H86"/>
          <cell r="I86" t="b">
            <v>0</v>
          </cell>
          <cell r="J86"/>
          <cell r="K86" t="b">
            <v>0</v>
          </cell>
          <cell r="L86"/>
          <cell r="M86" t="b">
            <v>0</v>
          </cell>
          <cell r="N86"/>
          <cell r="O86" t="b">
            <v>0</v>
          </cell>
          <cell r="P86"/>
          <cell r="Q86" t="b">
            <v>0</v>
          </cell>
          <cell r="R86" t="str">
            <v xml:space="preserve">  </v>
          </cell>
          <cell r="S86" t="str">
            <v xml:space="preserve"> </v>
          </cell>
          <cell r="T86"/>
          <cell r="U86"/>
          <cell r="V86"/>
          <cell r="W86" t="b">
            <v>0</v>
          </cell>
          <cell r="X86"/>
          <cell r="Y86" t="b">
            <v>0</v>
          </cell>
          <cell r="Z86"/>
          <cell r="AA86" t="b">
            <v>0</v>
          </cell>
          <cell r="AB86"/>
          <cell r="AC86" t="b">
            <v>0</v>
          </cell>
          <cell r="AD86"/>
          <cell r="AE86" t="b">
            <v>0</v>
          </cell>
          <cell r="AF86"/>
          <cell r="AG86" t="b">
            <v>0</v>
          </cell>
          <cell r="AH86"/>
          <cell r="AI86" t="b">
            <v>0</v>
          </cell>
          <cell r="AJ86"/>
          <cell r="AK86" t="b">
            <v>0</v>
          </cell>
          <cell r="AL86"/>
          <cell r="AM86" t="b">
            <v>0</v>
          </cell>
          <cell r="AN86"/>
          <cell r="AO86" t="b">
            <v>0</v>
          </cell>
          <cell r="AP86"/>
          <cell r="AQ86" t="b">
            <v>0</v>
          </cell>
          <cell r="AR86"/>
          <cell r="AS86" t="b">
            <v>0</v>
          </cell>
          <cell r="AT86"/>
          <cell r="AU86" t="b">
            <v>0</v>
          </cell>
          <cell r="AV86"/>
          <cell r="AW86" t="b">
            <v>0</v>
          </cell>
          <cell r="AX86"/>
          <cell r="AY86" t="b">
            <v>0</v>
          </cell>
          <cell r="AZ86"/>
          <cell r="BA86" t="b">
            <v>0</v>
          </cell>
          <cell r="BB86"/>
          <cell r="BC86" t="b">
            <v>0</v>
          </cell>
          <cell r="BD86"/>
          <cell r="BE86" t="b">
            <v>0</v>
          </cell>
          <cell r="BF86"/>
          <cell r="BG86" t="b">
            <v>0</v>
          </cell>
          <cell r="BH86" t="str">
            <v xml:space="preserve"> </v>
          </cell>
          <cell r="BI86"/>
          <cell r="BJ86" t="b">
            <v>0</v>
          </cell>
          <cell r="BK86" t="str">
            <v xml:space="preserve"> </v>
          </cell>
          <cell r="BL86" t="str">
            <v xml:space="preserve"> </v>
          </cell>
          <cell r="BM86" t="str">
            <v/>
          </cell>
          <cell r="BN86"/>
        </row>
        <row r="87">
          <cell r="B87"/>
          <cell r="C87"/>
          <cell r="D87"/>
          <cell r="E87"/>
          <cell r="F87"/>
          <cell r="G87"/>
          <cell r="H87"/>
          <cell r="I87" t="b">
            <v>0</v>
          </cell>
          <cell r="J87"/>
          <cell r="K87" t="b">
            <v>0</v>
          </cell>
          <cell r="L87"/>
          <cell r="M87" t="b">
            <v>0</v>
          </cell>
          <cell r="N87"/>
          <cell r="O87" t="b">
            <v>0</v>
          </cell>
          <cell r="P87"/>
          <cell r="Q87" t="b">
            <v>0</v>
          </cell>
          <cell r="R87" t="str">
            <v xml:space="preserve">  </v>
          </cell>
          <cell r="S87" t="str">
            <v xml:space="preserve"> </v>
          </cell>
          <cell r="T87"/>
          <cell r="U87"/>
          <cell r="V87"/>
          <cell r="W87" t="b">
            <v>0</v>
          </cell>
          <cell r="X87"/>
          <cell r="Y87" t="b">
            <v>0</v>
          </cell>
          <cell r="Z87"/>
          <cell r="AA87" t="b">
            <v>0</v>
          </cell>
          <cell r="AB87"/>
          <cell r="AC87" t="b">
            <v>0</v>
          </cell>
          <cell r="AD87"/>
          <cell r="AE87" t="b">
            <v>0</v>
          </cell>
          <cell r="AF87"/>
          <cell r="AG87" t="b">
            <v>0</v>
          </cell>
          <cell r="AH87"/>
          <cell r="AI87" t="b">
            <v>0</v>
          </cell>
          <cell r="AJ87"/>
          <cell r="AK87" t="b">
            <v>0</v>
          </cell>
          <cell r="AL87"/>
          <cell r="AM87" t="b">
            <v>0</v>
          </cell>
          <cell r="AN87"/>
          <cell r="AO87" t="b">
            <v>0</v>
          </cell>
          <cell r="AP87"/>
          <cell r="AQ87" t="b">
            <v>0</v>
          </cell>
          <cell r="AR87"/>
          <cell r="AS87" t="b">
            <v>0</v>
          </cell>
          <cell r="AT87"/>
          <cell r="AU87" t="b">
            <v>0</v>
          </cell>
          <cell r="AV87"/>
          <cell r="AW87" t="b">
            <v>0</v>
          </cell>
          <cell r="AX87"/>
          <cell r="AY87" t="b">
            <v>0</v>
          </cell>
          <cell r="AZ87"/>
          <cell r="BA87" t="b">
            <v>0</v>
          </cell>
          <cell r="BB87"/>
          <cell r="BC87" t="b">
            <v>0</v>
          </cell>
          <cell r="BD87"/>
          <cell r="BE87" t="b">
            <v>0</v>
          </cell>
          <cell r="BF87"/>
          <cell r="BG87" t="b">
            <v>0</v>
          </cell>
          <cell r="BH87" t="str">
            <v xml:space="preserve"> </v>
          </cell>
          <cell r="BI87"/>
          <cell r="BJ87" t="b">
            <v>0</v>
          </cell>
          <cell r="BK87" t="str">
            <v xml:space="preserve"> </v>
          </cell>
          <cell r="BL87" t="str">
            <v xml:space="preserve"> </v>
          </cell>
          <cell r="BM87" t="str">
            <v/>
          </cell>
          <cell r="BN87"/>
        </row>
        <row r="88">
          <cell r="B88"/>
          <cell r="C88"/>
          <cell r="D88"/>
          <cell r="E88"/>
          <cell r="F88"/>
          <cell r="G88"/>
          <cell r="H88"/>
          <cell r="I88" t="b">
            <v>0</v>
          </cell>
          <cell r="J88"/>
          <cell r="K88" t="b">
            <v>0</v>
          </cell>
          <cell r="L88"/>
          <cell r="M88" t="b">
            <v>0</v>
          </cell>
          <cell r="N88"/>
          <cell r="O88" t="b">
            <v>0</v>
          </cell>
          <cell r="P88"/>
          <cell r="Q88" t="b">
            <v>0</v>
          </cell>
          <cell r="R88" t="str">
            <v xml:space="preserve">  </v>
          </cell>
          <cell r="S88" t="str">
            <v xml:space="preserve"> </v>
          </cell>
          <cell r="T88"/>
          <cell r="U88"/>
          <cell r="V88"/>
          <cell r="W88" t="b">
            <v>0</v>
          </cell>
          <cell r="X88"/>
          <cell r="Y88" t="b">
            <v>0</v>
          </cell>
          <cell r="Z88"/>
          <cell r="AA88" t="b">
            <v>0</v>
          </cell>
          <cell r="AB88"/>
          <cell r="AC88" t="b">
            <v>0</v>
          </cell>
          <cell r="AD88"/>
          <cell r="AE88" t="b">
            <v>0</v>
          </cell>
          <cell r="AF88"/>
          <cell r="AG88" t="b">
            <v>0</v>
          </cell>
          <cell r="AH88"/>
          <cell r="AI88" t="b">
            <v>0</v>
          </cell>
          <cell r="AJ88"/>
          <cell r="AK88" t="b">
            <v>0</v>
          </cell>
          <cell r="AL88"/>
          <cell r="AM88" t="b">
            <v>0</v>
          </cell>
          <cell r="AN88"/>
          <cell r="AO88" t="b">
            <v>0</v>
          </cell>
          <cell r="AP88"/>
          <cell r="AQ88" t="b">
            <v>0</v>
          </cell>
          <cell r="AR88"/>
          <cell r="AS88" t="b">
            <v>0</v>
          </cell>
          <cell r="AT88"/>
          <cell r="AU88" t="b">
            <v>0</v>
          </cell>
          <cell r="AV88"/>
          <cell r="AW88" t="b">
            <v>0</v>
          </cell>
          <cell r="AX88"/>
          <cell r="AY88" t="b">
            <v>0</v>
          </cell>
          <cell r="AZ88"/>
          <cell r="BA88" t="b">
            <v>0</v>
          </cell>
          <cell r="BB88"/>
          <cell r="BC88" t="b">
            <v>0</v>
          </cell>
          <cell r="BD88"/>
          <cell r="BE88" t="b">
            <v>0</v>
          </cell>
          <cell r="BF88"/>
          <cell r="BG88" t="b">
            <v>0</v>
          </cell>
          <cell r="BH88" t="str">
            <v xml:space="preserve"> </v>
          </cell>
          <cell r="BI88"/>
          <cell r="BJ88" t="b">
            <v>0</v>
          </cell>
          <cell r="BK88" t="str">
            <v xml:space="preserve"> </v>
          </cell>
          <cell r="BL88" t="str">
            <v xml:space="preserve"> </v>
          </cell>
          <cell r="BM88" t="str">
            <v/>
          </cell>
          <cell r="BN88"/>
        </row>
        <row r="89">
          <cell r="B89"/>
          <cell r="C89"/>
          <cell r="D89"/>
          <cell r="E89"/>
          <cell r="F89"/>
          <cell r="G89"/>
          <cell r="H89"/>
          <cell r="I89" t="b">
            <v>0</v>
          </cell>
          <cell r="J89"/>
          <cell r="K89" t="b">
            <v>0</v>
          </cell>
          <cell r="L89"/>
          <cell r="M89" t="b">
            <v>0</v>
          </cell>
          <cell r="N89"/>
          <cell r="O89" t="b">
            <v>0</v>
          </cell>
          <cell r="P89"/>
          <cell r="Q89" t="b">
            <v>0</v>
          </cell>
          <cell r="R89" t="str">
            <v xml:space="preserve">  </v>
          </cell>
          <cell r="S89" t="str">
            <v xml:space="preserve"> </v>
          </cell>
          <cell r="T89"/>
          <cell r="U89"/>
          <cell r="V89"/>
          <cell r="W89" t="b">
            <v>0</v>
          </cell>
          <cell r="X89"/>
          <cell r="Y89" t="b">
            <v>0</v>
          </cell>
          <cell r="Z89"/>
          <cell r="AA89" t="b">
            <v>0</v>
          </cell>
          <cell r="AB89"/>
          <cell r="AC89" t="b">
            <v>0</v>
          </cell>
          <cell r="AD89"/>
          <cell r="AE89" t="b">
            <v>0</v>
          </cell>
          <cell r="AF89"/>
          <cell r="AG89" t="b">
            <v>0</v>
          </cell>
          <cell r="AH89"/>
          <cell r="AI89" t="b">
            <v>0</v>
          </cell>
          <cell r="AJ89"/>
          <cell r="AK89" t="b">
            <v>0</v>
          </cell>
          <cell r="AL89"/>
          <cell r="AM89" t="b">
            <v>0</v>
          </cell>
          <cell r="AN89"/>
          <cell r="AO89" t="b">
            <v>0</v>
          </cell>
          <cell r="AP89"/>
          <cell r="AQ89" t="b">
            <v>0</v>
          </cell>
          <cell r="AR89"/>
          <cell r="AS89" t="b">
            <v>0</v>
          </cell>
          <cell r="AT89"/>
          <cell r="AU89" t="b">
            <v>0</v>
          </cell>
          <cell r="AV89"/>
          <cell r="AW89" t="b">
            <v>0</v>
          </cell>
          <cell r="AX89"/>
          <cell r="AY89" t="b">
            <v>0</v>
          </cell>
          <cell r="AZ89"/>
          <cell r="BA89" t="b">
            <v>0</v>
          </cell>
          <cell r="BB89"/>
          <cell r="BC89" t="b">
            <v>0</v>
          </cell>
          <cell r="BD89"/>
          <cell r="BE89" t="b">
            <v>0</v>
          </cell>
          <cell r="BF89"/>
          <cell r="BG89" t="b">
            <v>0</v>
          </cell>
          <cell r="BH89" t="str">
            <v xml:space="preserve"> </v>
          </cell>
          <cell r="BI89"/>
          <cell r="BJ89" t="b">
            <v>0</v>
          </cell>
          <cell r="BK89" t="str">
            <v xml:space="preserve"> </v>
          </cell>
          <cell r="BL89" t="str">
            <v xml:space="preserve"> </v>
          </cell>
          <cell r="BM89" t="str">
            <v/>
          </cell>
          <cell r="BN89"/>
        </row>
        <row r="90">
          <cell r="B90"/>
          <cell r="C90"/>
          <cell r="D90"/>
          <cell r="E90"/>
          <cell r="F90"/>
          <cell r="G90"/>
          <cell r="H90"/>
          <cell r="I90" t="b">
            <v>0</v>
          </cell>
          <cell r="J90"/>
          <cell r="K90" t="b">
            <v>0</v>
          </cell>
          <cell r="L90"/>
          <cell r="M90" t="b">
            <v>0</v>
          </cell>
          <cell r="N90"/>
          <cell r="O90" t="b">
            <v>0</v>
          </cell>
          <cell r="P90"/>
          <cell r="Q90" t="b">
            <v>0</v>
          </cell>
          <cell r="R90" t="str">
            <v xml:space="preserve">  </v>
          </cell>
          <cell r="S90" t="str">
            <v xml:space="preserve"> </v>
          </cell>
          <cell r="T90"/>
          <cell r="U90"/>
          <cell r="V90"/>
          <cell r="W90" t="b">
            <v>0</v>
          </cell>
          <cell r="X90"/>
          <cell r="Y90" t="b">
            <v>0</v>
          </cell>
          <cell r="Z90"/>
          <cell r="AA90" t="b">
            <v>0</v>
          </cell>
          <cell r="AB90"/>
          <cell r="AC90" t="b">
            <v>0</v>
          </cell>
          <cell r="AD90"/>
          <cell r="AE90" t="b">
            <v>0</v>
          </cell>
          <cell r="AF90"/>
          <cell r="AG90" t="b">
            <v>0</v>
          </cell>
          <cell r="AH90"/>
          <cell r="AI90" t="b">
            <v>0</v>
          </cell>
          <cell r="AJ90"/>
          <cell r="AK90" t="b">
            <v>0</v>
          </cell>
          <cell r="AL90"/>
          <cell r="AM90" t="b">
            <v>0</v>
          </cell>
          <cell r="AN90"/>
          <cell r="AO90" t="b">
            <v>0</v>
          </cell>
          <cell r="AP90"/>
          <cell r="AQ90" t="b">
            <v>0</v>
          </cell>
          <cell r="AR90"/>
          <cell r="AS90" t="b">
            <v>0</v>
          </cell>
          <cell r="AT90"/>
          <cell r="AU90" t="b">
            <v>0</v>
          </cell>
          <cell r="AV90"/>
          <cell r="AW90" t="b">
            <v>0</v>
          </cell>
          <cell r="AX90"/>
          <cell r="AY90" t="b">
            <v>0</v>
          </cell>
          <cell r="AZ90"/>
          <cell r="BA90" t="b">
            <v>0</v>
          </cell>
          <cell r="BB90"/>
          <cell r="BC90" t="b">
            <v>0</v>
          </cell>
          <cell r="BD90"/>
          <cell r="BE90" t="b">
            <v>0</v>
          </cell>
          <cell r="BF90"/>
          <cell r="BG90" t="b">
            <v>0</v>
          </cell>
          <cell r="BH90" t="str">
            <v xml:space="preserve"> </v>
          </cell>
          <cell r="BI90"/>
          <cell r="BJ90" t="b">
            <v>0</v>
          </cell>
          <cell r="BK90" t="str">
            <v xml:space="preserve"> </v>
          </cell>
          <cell r="BL90" t="str">
            <v xml:space="preserve"> </v>
          </cell>
          <cell r="BM90" t="str">
            <v/>
          </cell>
          <cell r="BN90"/>
        </row>
        <row r="91">
          <cell r="B91"/>
          <cell r="C91"/>
          <cell r="D91"/>
          <cell r="E91"/>
          <cell r="F91"/>
          <cell r="G91"/>
          <cell r="H91"/>
          <cell r="I91" t="b">
            <v>0</v>
          </cell>
          <cell r="J91"/>
          <cell r="K91" t="b">
            <v>0</v>
          </cell>
          <cell r="L91"/>
          <cell r="M91" t="b">
            <v>0</v>
          </cell>
          <cell r="N91"/>
          <cell r="O91" t="b">
            <v>0</v>
          </cell>
          <cell r="P91"/>
          <cell r="Q91" t="b">
            <v>0</v>
          </cell>
          <cell r="R91" t="str">
            <v xml:space="preserve">  </v>
          </cell>
          <cell r="S91" t="str">
            <v xml:space="preserve"> </v>
          </cell>
          <cell r="T91"/>
          <cell r="U91"/>
          <cell r="V91"/>
          <cell r="W91" t="b">
            <v>0</v>
          </cell>
          <cell r="X91"/>
          <cell r="Y91" t="b">
            <v>0</v>
          </cell>
          <cell r="Z91"/>
          <cell r="AA91" t="b">
            <v>0</v>
          </cell>
          <cell r="AB91"/>
          <cell r="AC91" t="b">
            <v>0</v>
          </cell>
          <cell r="AD91"/>
          <cell r="AE91" t="b">
            <v>0</v>
          </cell>
          <cell r="AF91"/>
          <cell r="AG91" t="b">
            <v>0</v>
          </cell>
          <cell r="AH91"/>
          <cell r="AI91" t="b">
            <v>0</v>
          </cell>
          <cell r="AJ91"/>
          <cell r="AK91" t="b">
            <v>0</v>
          </cell>
          <cell r="AL91"/>
          <cell r="AM91" t="b">
            <v>0</v>
          </cell>
          <cell r="AN91"/>
          <cell r="AO91" t="b">
            <v>0</v>
          </cell>
          <cell r="AP91"/>
          <cell r="AQ91" t="b">
            <v>0</v>
          </cell>
          <cell r="AR91"/>
          <cell r="AS91" t="b">
            <v>0</v>
          </cell>
          <cell r="AT91"/>
          <cell r="AU91" t="b">
            <v>0</v>
          </cell>
          <cell r="AV91"/>
          <cell r="AW91" t="b">
            <v>0</v>
          </cell>
          <cell r="AX91"/>
          <cell r="AY91" t="b">
            <v>0</v>
          </cell>
          <cell r="AZ91"/>
          <cell r="BA91" t="b">
            <v>0</v>
          </cell>
          <cell r="BB91"/>
          <cell r="BC91" t="b">
            <v>0</v>
          </cell>
          <cell r="BD91"/>
          <cell r="BE91" t="b">
            <v>0</v>
          </cell>
          <cell r="BF91"/>
          <cell r="BG91" t="b">
            <v>0</v>
          </cell>
          <cell r="BH91" t="str">
            <v xml:space="preserve"> </v>
          </cell>
          <cell r="BI91"/>
          <cell r="BJ91" t="b">
            <v>0</v>
          </cell>
          <cell r="BK91" t="str">
            <v xml:space="preserve"> </v>
          </cell>
          <cell r="BL91" t="str">
            <v xml:space="preserve"> </v>
          </cell>
          <cell r="BM91" t="str">
            <v/>
          </cell>
          <cell r="BN91"/>
        </row>
        <row r="92">
          <cell r="B92"/>
          <cell r="C92"/>
          <cell r="D92"/>
          <cell r="E92"/>
          <cell r="F92"/>
          <cell r="G92"/>
          <cell r="H92"/>
          <cell r="I92" t="b">
            <v>0</v>
          </cell>
          <cell r="J92"/>
          <cell r="K92" t="b">
            <v>0</v>
          </cell>
          <cell r="L92"/>
          <cell r="M92" t="b">
            <v>0</v>
          </cell>
          <cell r="N92"/>
          <cell r="O92" t="b">
            <v>0</v>
          </cell>
          <cell r="P92"/>
          <cell r="Q92" t="b">
            <v>0</v>
          </cell>
          <cell r="R92" t="str">
            <v xml:space="preserve">  </v>
          </cell>
          <cell r="S92" t="str">
            <v xml:space="preserve"> </v>
          </cell>
          <cell r="T92"/>
          <cell r="U92"/>
          <cell r="V92"/>
          <cell r="W92" t="b">
            <v>0</v>
          </cell>
          <cell r="X92"/>
          <cell r="Y92" t="b">
            <v>0</v>
          </cell>
          <cell r="Z92"/>
          <cell r="AA92" t="b">
            <v>0</v>
          </cell>
          <cell r="AB92"/>
          <cell r="AC92" t="b">
            <v>0</v>
          </cell>
          <cell r="AD92"/>
          <cell r="AE92" t="b">
            <v>0</v>
          </cell>
          <cell r="AF92"/>
          <cell r="AG92" t="b">
            <v>0</v>
          </cell>
          <cell r="AH92"/>
          <cell r="AI92" t="b">
            <v>0</v>
          </cell>
          <cell r="AJ92"/>
          <cell r="AK92" t="b">
            <v>0</v>
          </cell>
          <cell r="AL92"/>
          <cell r="AM92" t="b">
            <v>0</v>
          </cell>
          <cell r="AN92"/>
          <cell r="AO92" t="b">
            <v>0</v>
          </cell>
          <cell r="AP92"/>
          <cell r="AQ92" t="b">
            <v>0</v>
          </cell>
          <cell r="AR92"/>
          <cell r="AS92" t="b">
            <v>0</v>
          </cell>
          <cell r="AT92"/>
          <cell r="AU92" t="b">
            <v>0</v>
          </cell>
          <cell r="AV92"/>
          <cell r="AW92" t="b">
            <v>0</v>
          </cell>
          <cell r="AX92"/>
          <cell r="AY92" t="b">
            <v>0</v>
          </cell>
          <cell r="AZ92"/>
          <cell r="BA92" t="b">
            <v>0</v>
          </cell>
          <cell r="BB92"/>
          <cell r="BC92" t="b">
            <v>0</v>
          </cell>
          <cell r="BD92"/>
          <cell r="BE92" t="b">
            <v>0</v>
          </cell>
          <cell r="BF92"/>
          <cell r="BG92" t="b">
            <v>0</v>
          </cell>
          <cell r="BH92" t="str">
            <v xml:space="preserve"> </v>
          </cell>
          <cell r="BI92"/>
          <cell r="BJ92" t="b">
            <v>0</v>
          </cell>
          <cell r="BK92" t="str">
            <v xml:space="preserve"> </v>
          </cell>
          <cell r="BL92" t="str">
            <v xml:space="preserve"> </v>
          </cell>
          <cell r="BM92" t="str">
            <v/>
          </cell>
          <cell r="BN92"/>
        </row>
        <row r="93">
          <cell r="B93"/>
          <cell r="C93"/>
          <cell r="D93"/>
          <cell r="E93"/>
          <cell r="F93"/>
          <cell r="G93"/>
          <cell r="H93"/>
          <cell r="I93" t="b">
            <v>0</v>
          </cell>
          <cell r="J93"/>
          <cell r="K93" t="b">
            <v>0</v>
          </cell>
          <cell r="L93"/>
          <cell r="M93" t="b">
            <v>0</v>
          </cell>
          <cell r="N93"/>
          <cell r="O93" t="b">
            <v>0</v>
          </cell>
          <cell r="P93"/>
          <cell r="Q93" t="b">
            <v>0</v>
          </cell>
          <cell r="R93" t="str">
            <v xml:space="preserve">  </v>
          </cell>
          <cell r="S93" t="str">
            <v xml:space="preserve"> </v>
          </cell>
          <cell r="T93"/>
          <cell r="U93"/>
          <cell r="V93"/>
          <cell r="W93" t="b">
            <v>0</v>
          </cell>
          <cell r="X93"/>
          <cell r="Y93" t="b">
            <v>0</v>
          </cell>
          <cell r="Z93"/>
          <cell r="AA93" t="b">
            <v>0</v>
          </cell>
          <cell r="AB93"/>
          <cell r="AC93" t="b">
            <v>0</v>
          </cell>
          <cell r="AD93"/>
          <cell r="AE93" t="b">
            <v>0</v>
          </cell>
          <cell r="AF93"/>
          <cell r="AG93" t="b">
            <v>0</v>
          </cell>
          <cell r="AH93"/>
          <cell r="AI93" t="b">
            <v>0</v>
          </cell>
          <cell r="AJ93"/>
          <cell r="AK93" t="b">
            <v>0</v>
          </cell>
          <cell r="AL93"/>
          <cell r="AM93" t="b">
            <v>0</v>
          </cell>
          <cell r="AN93"/>
          <cell r="AO93" t="b">
            <v>0</v>
          </cell>
          <cell r="AP93"/>
          <cell r="AQ93" t="b">
            <v>0</v>
          </cell>
          <cell r="AR93"/>
          <cell r="AS93" t="b">
            <v>0</v>
          </cell>
          <cell r="AT93"/>
          <cell r="AU93" t="b">
            <v>0</v>
          </cell>
          <cell r="AV93"/>
          <cell r="AW93" t="b">
            <v>0</v>
          </cell>
          <cell r="AX93"/>
          <cell r="AY93" t="b">
            <v>0</v>
          </cell>
          <cell r="AZ93"/>
          <cell r="BA93" t="b">
            <v>0</v>
          </cell>
          <cell r="BB93"/>
          <cell r="BC93" t="b">
            <v>0</v>
          </cell>
          <cell r="BD93"/>
          <cell r="BE93" t="b">
            <v>0</v>
          </cell>
          <cell r="BF93"/>
          <cell r="BG93" t="b">
            <v>0</v>
          </cell>
          <cell r="BH93" t="str">
            <v xml:space="preserve"> </v>
          </cell>
          <cell r="BI93"/>
          <cell r="BJ93" t="b">
            <v>0</v>
          </cell>
          <cell r="BK93" t="str">
            <v xml:space="preserve"> </v>
          </cell>
          <cell r="BL93" t="str">
            <v xml:space="preserve"> </v>
          </cell>
          <cell r="BM93" t="str">
            <v/>
          </cell>
          <cell r="BN93"/>
        </row>
        <row r="94">
          <cell r="B94"/>
          <cell r="C94"/>
          <cell r="D94"/>
          <cell r="E94"/>
          <cell r="F94"/>
          <cell r="G94"/>
          <cell r="H94"/>
          <cell r="I94" t="b">
            <v>0</v>
          </cell>
          <cell r="J94"/>
          <cell r="K94" t="b">
            <v>0</v>
          </cell>
          <cell r="L94"/>
          <cell r="M94" t="b">
            <v>0</v>
          </cell>
          <cell r="N94"/>
          <cell r="O94" t="b">
            <v>0</v>
          </cell>
          <cell r="P94"/>
          <cell r="Q94" t="b">
            <v>0</v>
          </cell>
          <cell r="R94" t="str">
            <v xml:space="preserve">  </v>
          </cell>
          <cell r="S94" t="str">
            <v xml:space="preserve"> </v>
          </cell>
          <cell r="T94"/>
          <cell r="U94"/>
          <cell r="V94"/>
          <cell r="W94" t="b">
            <v>0</v>
          </cell>
          <cell r="X94"/>
          <cell r="Y94" t="b">
            <v>0</v>
          </cell>
          <cell r="Z94"/>
          <cell r="AA94" t="b">
            <v>0</v>
          </cell>
          <cell r="AB94"/>
          <cell r="AC94" t="b">
            <v>0</v>
          </cell>
          <cell r="AD94"/>
          <cell r="AE94" t="b">
            <v>0</v>
          </cell>
          <cell r="AF94"/>
          <cell r="AG94" t="b">
            <v>0</v>
          </cell>
          <cell r="AH94"/>
          <cell r="AI94" t="b">
            <v>0</v>
          </cell>
          <cell r="AJ94"/>
          <cell r="AK94" t="b">
            <v>0</v>
          </cell>
          <cell r="AL94"/>
          <cell r="AM94" t="b">
            <v>0</v>
          </cell>
          <cell r="AN94"/>
          <cell r="AO94" t="b">
            <v>0</v>
          </cell>
          <cell r="AP94"/>
          <cell r="AQ94" t="b">
            <v>0</v>
          </cell>
          <cell r="AR94"/>
          <cell r="AS94" t="b">
            <v>0</v>
          </cell>
          <cell r="AT94"/>
          <cell r="AU94" t="b">
            <v>0</v>
          </cell>
          <cell r="AV94"/>
          <cell r="AW94" t="b">
            <v>0</v>
          </cell>
          <cell r="AX94"/>
          <cell r="AY94" t="b">
            <v>0</v>
          </cell>
          <cell r="AZ94"/>
          <cell r="BA94" t="b">
            <v>0</v>
          </cell>
          <cell r="BB94"/>
          <cell r="BC94" t="b">
            <v>0</v>
          </cell>
          <cell r="BD94"/>
          <cell r="BE94" t="b">
            <v>0</v>
          </cell>
          <cell r="BF94"/>
          <cell r="BG94" t="b">
            <v>0</v>
          </cell>
          <cell r="BH94" t="str">
            <v xml:space="preserve"> </v>
          </cell>
          <cell r="BI94"/>
          <cell r="BJ94" t="b">
            <v>0</v>
          </cell>
          <cell r="BK94" t="str">
            <v xml:space="preserve"> </v>
          </cell>
          <cell r="BL94" t="str">
            <v xml:space="preserve"> </v>
          </cell>
          <cell r="BM94" t="str">
            <v/>
          </cell>
          <cell r="BN94"/>
        </row>
        <row r="95">
          <cell r="B95"/>
          <cell r="C95"/>
          <cell r="D95"/>
          <cell r="E95"/>
          <cell r="F95"/>
          <cell r="G95"/>
          <cell r="H95"/>
          <cell r="I95" t="b">
            <v>0</v>
          </cell>
          <cell r="J95"/>
          <cell r="K95" t="b">
            <v>0</v>
          </cell>
          <cell r="L95"/>
          <cell r="M95" t="b">
            <v>0</v>
          </cell>
          <cell r="N95"/>
          <cell r="O95" t="b">
            <v>0</v>
          </cell>
          <cell r="P95"/>
          <cell r="Q95" t="b">
            <v>0</v>
          </cell>
          <cell r="R95" t="str">
            <v xml:space="preserve">  </v>
          </cell>
          <cell r="S95" t="str">
            <v xml:space="preserve"> </v>
          </cell>
          <cell r="T95"/>
          <cell r="U95"/>
          <cell r="V95"/>
          <cell r="W95" t="b">
            <v>0</v>
          </cell>
          <cell r="X95"/>
          <cell r="Y95" t="b">
            <v>0</v>
          </cell>
          <cell r="Z95"/>
          <cell r="AA95" t="b">
            <v>0</v>
          </cell>
          <cell r="AB95"/>
          <cell r="AC95" t="b">
            <v>0</v>
          </cell>
          <cell r="AD95"/>
          <cell r="AE95" t="b">
            <v>0</v>
          </cell>
          <cell r="AF95"/>
          <cell r="AG95" t="b">
            <v>0</v>
          </cell>
          <cell r="AH95"/>
          <cell r="AI95" t="b">
            <v>0</v>
          </cell>
          <cell r="AJ95"/>
          <cell r="AK95" t="b">
            <v>0</v>
          </cell>
          <cell r="AL95"/>
          <cell r="AM95" t="b">
            <v>0</v>
          </cell>
          <cell r="AN95"/>
          <cell r="AO95" t="b">
            <v>0</v>
          </cell>
          <cell r="AP95"/>
          <cell r="AQ95" t="b">
            <v>0</v>
          </cell>
          <cell r="AR95"/>
          <cell r="AS95" t="b">
            <v>0</v>
          </cell>
          <cell r="AT95"/>
          <cell r="AU95" t="b">
            <v>0</v>
          </cell>
          <cell r="AV95"/>
          <cell r="AW95" t="b">
            <v>0</v>
          </cell>
          <cell r="AX95"/>
          <cell r="AY95" t="b">
            <v>0</v>
          </cell>
          <cell r="AZ95"/>
          <cell r="BA95" t="b">
            <v>0</v>
          </cell>
          <cell r="BB95"/>
          <cell r="BC95" t="b">
            <v>0</v>
          </cell>
          <cell r="BD95"/>
          <cell r="BE95" t="b">
            <v>0</v>
          </cell>
          <cell r="BF95"/>
          <cell r="BG95" t="b">
            <v>0</v>
          </cell>
          <cell r="BH95" t="str">
            <v xml:space="preserve"> </v>
          </cell>
          <cell r="BI95"/>
          <cell r="BJ95" t="b">
            <v>0</v>
          </cell>
          <cell r="BK95" t="str">
            <v xml:space="preserve"> </v>
          </cell>
          <cell r="BL95" t="str">
            <v xml:space="preserve"> </v>
          </cell>
          <cell r="BM95" t="str">
            <v/>
          </cell>
          <cell r="BN95"/>
        </row>
        <row r="96">
          <cell r="B96"/>
          <cell r="C96"/>
          <cell r="D96"/>
          <cell r="E96"/>
          <cell r="F96"/>
          <cell r="G96"/>
          <cell r="H96"/>
          <cell r="I96" t="b">
            <v>0</v>
          </cell>
          <cell r="J96"/>
          <cell r="K96" t="b">
            <v>0</v>
          </cell>
          <cell r="L96"/>
          <cell r="M96" t="b">
            <v>0</v>
          </cell>
          <cell r="N96"/>
          <cell r="O96" t="b">
            <v>0</v>
          </cell>
          <cell r="P96"/>
          <cell r="Q96" t="b">
            <v>0</v>
          </cell>
          <cell r="R96" t="str">
            <v xml:space="preserve">  </v>
          </cell>
          <cell r="S96" t="str">
            <v xml:space="preserve"> </v>
          </cell>
          <cell r="T96"/>
          <cell r="U96"/>
          <cell r="V96"/>
          <cell r="W96" t="b">
            <v>0</v>
          </cell>
          <cell r="X96"/>
          <cell r="Y96" t="b">
            <v>0</v>
          </cell>
          <cell r="Z96"/>
          <cell r="AA96" t="b">
            <v>0</v>
          </cell>
          <cell r="AB96"/>
          <cell r="AC96" t="b">
            <v>0</v>
          </cell>
          <cell r="AD96"/>
          <cell r="AE96" t="b">
            <v>0</v>
          </cell>
          <cell r="AF96"/>
          <cell r="AG96" t="b">
            <v>0</v>
          </cell>
          <cell r="AH96"/>
          <cell r="AI96" t="b">
            <v>0</v>
          </cell>
          <cell r="AJ96"/>
          <cell r="AK96" t="b">
            <v>0</v>
          </cell>
          <cell r="AL96"/>
          <cell r="AM96" t="b">
            <v>0</v>
          </cell>
          <cell r="AN96"/>
          <cell r="AO96" t="b">
            <v>0</v>
          </cell>
          <cell r="AP96"/>
          <cell r="AQ96" t="b">
            <v>0</v>
          </cell>
          <cell r="AR96"/>
          <cell r="AS96" t="b">
            <v>0</v>
          </cell>
          <cell r="AT96"/>
          <cell r="AU96" t="b">
            <v>0</v>
          </cell>
          <cell r="AV96"/>
          <cell r="AW96" t="b">
            <v>0</v>
          </cell>
          <cell r="AX96"/>
          <cell r="AY96" t="b">
            <v>0</v>
          </cell>
          <cell r="AZ96"/>
          <cell r="BA96" t="b">
            <v>0</v>
          </cell>
          <cell r="BB96"/>
          <cell r="BC96" t="b">
            <v>0</v>
          </cell>
          <cell r="BD96"/>
          <cell r="BE96" t="b">
            <v>0</v>
          </cell>
          <cell r="BF96"/>
          <cell r="BG96" t="b">
            <v>0</v>
          </cell>
          <cell r="BH96" t="str">
            <v xml:space="preserve"> </v>
          </cell>
          <cell r="BI96"/>
          <cell r="BJ96" t="b">
            <v>0</v>
          </cell>
          <cell r="BK96" t="str">
            <v xml:space="preserve"> </v>
          </cell>
          <cell r="BL96" t="str">
            <v xml:space="preserve"> </v>
          </cell>
          <cell r="BM96" t="str">
            <v/>
          </cell>
          <cell r="BN96"/>
        </row>
        <row r="97">
          <cell r="B97"/>
          <cell r="C97"/>
          <cell r="D97"/>
          <cell r="E97"/>
          <cell r="F97"/>
          <cell r="G97"/>
          <cell r="H97"/>
          <cell r="I97" t="b">
            <v>0</v>
          </cell>
          <cell r="J97"/>
          <cell r="K97" t="b">
            <v>0</v>
          </cell>
          <cell r="L97"/>
          <cell r="M97" t="b">
            <v>0</v>
          </cell>
          <cell r="N97"/>
          <cell r="O97" t="b">
            <v>0</v>
          </cell>
          <cell r="P97"/>
          <cell r="Q97" t="b">
            <v>0</v>
          </cell>
          <cell r="R97" t="str">
            <v xml:space="preserve">  </v>
          </cell>
          <cell r="S97" t="str">
            <v xml:space="preserve"> </v>
          </cell>
          <cell r="T97"/>
          <cell r="U97"/>
          <cell r="V97"/>
          <cell r="W97" t="b">
            <v>0</v>
          </cell>
          <cell r="X97"/>
          <cell r="Y97" t="b">
            <v>0</v>
          </cell>
          <cell r="Z97"/>
          <cell r="AA97" t="b">
            <v>0</v>
          </cell>
          <cell r="AB97"/>
          <cell r="AC97" t="b">
            <v>0</v>
          </cell>
          <cell r="AD97"/>
          <cell r="AE97" t="b">
            <v>0</v>
          </cell>
          <cell r="AF97"/>
          <cell r="AG97" t="b">
            <v>0</v>
          </cell>
          <cell r="AH97"/>
          <cell r="AI97" t="b">
            <v>0</v>
          </cell>
          <cell r="AJ97"/>
          <cell r="AK97" t="b">
            <v>0</v>
          </cell>
          <cell r="AL97"/>
          <cell r="AM97" t="b">
            <v>0</v>
          </cell>
          <cell r="AN97"/>
          <cell r="AO97" t="b">
            <v>0</v>
          </cell>
          <cell r="AP97"/>
          <cell r="AQ97" t="b">
            <v>0</v>
          </cell>
          <cell r="AR97"/>
          <cell r="AS97" t="b">
            <v>0</v>
          </cell>
          <cell r="AT97"/>
          <cell r="AU97" t="b">
            <v>0</v>
          </cell>
          <cell r="AV97"/>
          <cell r="AW97" t="b">
            <v>0</v>
          </cell>
          <cell r="AX97"/>
          <cell r="AY97" t="b">
            <v>0</v>
          </cell>
          <cell r="AZ97"/>
          <cell r="BA97" t="b">
            <v>0</v>
          </cell>
          <cell r="BB97"/>
          <cell r="BC97" t="b">
            <v>0</v>
          </cell>
          <cell r="BD97"/>
          <cell r="BE97" t="b">
            <v>0</v>
          </cell>
          <cell r="BF97"/>
          <cell r="BG97" t="b">
            <v>0</v>
          </cell>
          <cell r="BH97" t="str">
            <v xml:space="preserve"> </v>
          </cell>
          <cell r="BI97"/>
          <cell r="BJ97" t="b">
            <v>0</v>
          </cell>
          <cell r="BK97" t="str">
            <v xml:space="preserve"> </v>
          </cell>
          <cell r="BL97" t="str">
            <v xml:space="preserve"> </v>
          </cell>
          <cell r="BM97" t="str">
            <v/>
          </cell>
          <cell r="BN97"/>
        </row>
        <row r="98">
          <cell r="B98"/>
          <cell r="C98"/>
          <cell r="D98"/>
          <cell r="E98"/>
          <cell r="F98"/>
          <cell r="G98"/>
          <cell r="H98"/>
          <cell r="I98" t="b">
            <v>0</v>
          </cell>
          <cell r="J98"/>
          <cell r="K98" t="b">
            <v>0</v>
          </cell>
          <cell r="L98"/>
          <cell r="M98" t="b">
            <v>0</v>
          </cell>
          <cell r="N98"/>
          <cell r="O98" t="b">
            <v>0</v>
          </cell>
          <cell r="P98"/>
          <cell r="Q98" t="b">
            <v>0</v>
          </cell>
          <cell r="R98" t="str">
            <v xml:space="preserve">  </v>
          </cell>
          <cell r="S98" t="str">
            <v xml:space="preserve"> </v>
          </cell>
          <cell r="T98"/>
          <cell r="U98"/>
          <cell r="V98"/>
          <cell r="W98" t="b">
            <v>0</v>
          </cell>
          <cell r="X98"/>
          <cell r="Y98" t="b">
            <v>0</v>
          </cell>
          <cell r="Z98"/>
          <cell r="AA98" t="b">
            <v>0</v>
          </cell>
          <cell r="AB98"/>
          <cell r="AC98" t="b">
            <v>0</v>
          </cell>
          <cell r="AD98"/>
          <cell r="AE98" t="b">
            <v>0</v>
          </cell>
          <cell r="AF98"/>
          <cell r="AG98" t="b">
            <v>0</v>
          </cell>
          <cell r="AH98"/>
          <cell r="AI98" t="b">
            <v>0</v>
          </cell>
          <cell r="AJ98"/>
          <cell r="AK98" t="b">
            <v>0</v>
          </cell>
          <cell r="AL98"/>
          <cell r="AM98" t="b">
            <v>0</v>
          </cell>
          <cell r="AN98"/>
          <cell r="AO98" t="b">
            <v>0</v>
          </cell>
          <cell r="AP98"/>
          <cell r="AQ98" t="b">
            <v>0</v>
          </cell>
          <cell r="AR98"/>
          <cell r="AS98" t="b">
            <v>0</v>
          </cell>
          <cell r="AT98"/>
          <cell r="AU98" t="b">
            <v>0</v>
          </cell>
          <cell r="AV98"/>
          <cell r="AW98" t="b">
            <v>0</v>
          </cell>
          <cell r="AX98"/>
          <cell r="AY98" t="b">
            <v>0</v>
          </cell>
          <cell r="AZ98"/>
          <cell r="BA98" t="b">
            <v>0</v>
          </cell>
          <cell r="BB98"/>
          <cell r="BC98" t="b">
            <v>0</v>
          </cell>
          <cell r="BD98"/>
          <cell r="BE98" t="b">
            <v>0</v>
          </cell>
          <cell r="BF98"/>
          <cell r="BG98" t="b">
            <v>0</v>
          </cell>
          <cell r="BH98" t="str">
            <v xml:space="preserve"> </v>
          </cell>
          <cell r="BI98"/>
          <cell r="BJ98" t="b">
            <v>0</v>
          </cell>
          <cell r="BK98" t="str">
            <v xml:space="preserve"> </v>
          </cell>
          <cell r="BL98" t="str">
            <v xml:space="preserve"> </v>
          </cell>
          <cell r="BM98" t="str">
            <v/>
          </cell>
          <cell r="BN98"/>
        </row>
        <row r="99">
          <cell r="B99"/>
          <cell r="C99"/>
          <cell r="D99"/>
          <cell r="E99"/>
          <cell r="F99"/>
          <cell r="G99"/>
          <cell r="H99"/>
          <cell r="I99" t="b">
            <v>0</v>
          </cell>
          <cell r="J99"/>
          <cell r="K99" t="b">
            <v>0</v>
          </cell>
          <cell r="L99"/>
          <cell r="M99" t="b">
            <v>0</v>
          </cell>
          <cell r="N99"/>
          <cell r="O99" t="b">
            <v>0</v>
          </cell>
          <cell r="P99"/>
          <cell r="Q99" t="b">
            <v>0</v>
          </cell>
          <cell r="R99" t="str">
            <v xml:space="preserve">  </v>
          </cell>
          <cell r="S99" t="str">
            <v xml:space="preserve"> </v>
          </cell>
          <cell r="T99"/>
          <cell r="U99"/>
          <cell r="V99"/>
          <cell r="W99" t="b">
            <v>0</v>
          </cell>
          <cell r="X99"/>
          <cell r="Y99" t="b">
            <v>0</v>
          </cell>
          <cell r="Z99"/>
          <cell r="AA99" t="b">
            <v>0</v>
          </cell>
          <cell r="AB99"/>
          <cell r="AC99" t="b">
            <v>0</v>
          </cell>
          <cell r="AD99"/>
          <cell r="AE99" t="b">
            <v>0</v>
          </cell>
          <cell r="AF99"/>
          <cell r="AG99" t="b">
            <v>0</v>
          </cell>
          <cell r="AH99"/>
          <cell r="AI99" t="b">
            <v>0</v>
          </cell>
          <cell r="AJ99"/>
          <cell r="AK99" t="b">
            <v>0</v>
          </cell>
          <cell r="AL99"/>
          <cell r="AM99" t="b">
            <v>0</v>
          </cell>
          <cell r="AN99"/>
          <cell r="AO99" t="b">
            <v>0</v>
          </cell>
          <cell r="AP99"/>
          <cell r="AQ99" t="b">
            <v>0</v>
          </cell>
          <cell r="AR99"/>
          <cell r="AS99" t="b">
            <v>0</v>
          </cell>
          <cell r="AT99"/>
          <cell r="AU99" t="b">
            <v>0</v>
          </cell>
          <cell r="AV99"/>
          <cell r="AW99" t="b">
            <v>0</v>
          </cell>
          <cell r="AX99"/>
          <cell r="AY99" t="b">
            <v>0</v>
          </cell>
          <cell r="AZ99"/>
          <cell r="BA99" t="b">
            <v>0</v>
          </cell>
          <cell r="BB99"/>
          <cell r="BC99" t="b">
            <v>0</v>
          </cell>
          <cell r="BD99"/>
          <cell r="BE99" t="b">
            <v>0</v>
          </cell>
          <cell r="BF99"/>
          <cell r="BG99" t="b">
            <v>0</v>
          </cell>
          <cell r="BH99" t="str">
            <v xml:space="preserve"> </v>
          </cell>
          <cell r="BI99"/>
          <cell r="BJ99" t="b">
            <v>0</v>
          </cell>
          <cell r="BK99" t="str">
            <v xml:space="preserve"> </v>
          </cell>
          <cell r="BL99" t="str">
            <v xml:space="preserve"> </v>
          </cell>
          <cell r="BM99" t="str">
            <v/>
          </cell>
          <cell r="BN99"/>
        </row>
        <row r="100">
          <cell r="B100"/>
          <cell r="C100"/>
          <cell r="D100"/>
          <cell r="E100"/>
          <cell r="F100"/>
          <cell r="G100"/>
          <cell r="H100"/>
          <cell r="I100" t="b">
            <v>0</v>
          </cell>
          <cell r="J100"/>
          <cell r="K100" t="b">
            <v>0</v>
          </cell>
          <cell r="L100"/>
          <cell r="M100" t="b">
            <v>0</v>
          </cell>
          <cell r="N100"/>
          <cell r="O100" t="b">
            <v>0</v>
          </cell>
          <cell r="P100"/>
          <cell r="Q100" t="b">
            <v>0</v>
          </cell>
          <cell r="R100" t="str">
            <v xml:space="preserve">  </v>
          </cell>
          <cell r="S100" t="str">
            <v xml:space="preserve"> </v>
          </cell>
          <cell r="T100"/>
          <cell r="U100"/>
          <cell r="V100"/>
          <cell r="W100" t="b">
            <v>0</v>
          </cell>
          <cell r="X100"/>
          <cell r="Y100" t="b">
            <v>0</v>
          </cell>
          <cell r="Z100"/>
          <cell r="AA100" t="b">
            <v>0</v>
          </cell>
          <cell r="AB100"/>
          <cell r="AC100" t="b">
            <v>0</v>
          </cell>
          <cell r="AD100"/>
          <cell r="AE100" t="b">
            <v>0</v>
          </cell>
          <cell r="AF100"/>
          <cell r="AG100" t="b">
            <v>0</v>
          </cell>
          <cell r="AH100"/>
          <cell r="AI100" t="b">
            <v>0</v>
          </cell>
          <cell r="AJ100"/>
          <cell r="AK100" t="b">
            <v>0</v>
          </cell>
          <cell r="AL100"/>
          <cell r="AM100" t="b">
            <v>0</v>
          </cell>
          <cell r="AN100"/>
          <cell r="AO100" t="b">
            <v>0</v>
          </cell>
          <cell r="AP100"/>
          <cell r="AQ100" t="b">
            <v>0</v>
          </cell>
          <cell r="AR100"/>
          <cell r="AS100" t="b">
            <v>0</v>
          </cell>
          <cell r="AT100"/>
          <cell r="AU100" t="b">
            <v>0</v>
          </cell>
          <cell r="AV100"/>
          <cell r="AW100" t="b">
            <v>0</v>
          </cell>
          <cell r="AX100"/>
          <cell r="AY100" t="b">
            <v>0</v>
          </cell>
          <cell r="AZ100"/>
          <cell r="BA100" t="b">
            <v>0</v>
          </cell>
          <cell r="BB100"/>
          <cell r="BC100" t="b">
            <v>0</v>
          </cell>
          <cell r="BD100"/>
          <cell r="BE100" t="b">
            <v>0</v>
          </cell>
          <cell r="BF100"/>
          <cell r="BG100" t="b">
            <v>0</v>
          </cell>
          <cell r="BH100" t="str">
            <v xml:space="preserve"> </v>
          </cell>
          <cell r="BI100"/>
          <cell r="BJ100" t="b">
            <v>0</v>
          </cell>
          <cell r="BK100" t="str">
            <v xml:space="preserve"> </v>
          </cell>
          <cell r="BL100" t="str">
            <v xml:space="preserve"> </v>
          </cell>
          <cell r="BM100" t="str">
            <v/>
          </cell>
          <cell r="BN100"/>
        </row>
      </sheetData>
      <sheetData sheetId="15">
        <row r="10">
          <cell r="B10" t="str">
            <v>R1-CO1</v>
          </cell>
          <cell r="C10" t="str">
            <v>R1</v>
          </cell>
          <cell r="D10" t="str">
            <v>CA1</v>
          </cell>
          <cell r="E10" t="str">
            <v>CO1</v>
          </cell>
          <cell r="F10" t="str">
            <v>El jefe de la OAP y/o el profesional delegado, realizará Capacitaciones o  socializaciones a los funcionarios involucrados en el proceso en el manejo de los software y aplicaciones que se deban utilizar para la manipulación de los datos en la Oficina Asesora de Planeación. Estas capacitaciones o socializaciones se deben realizar cada vez que exista una actualización o cambio del software utilizado, igualmente los funcionarios que se incorporen al proceso deberán recibir las capacitaciones o socializaciones pertinentes. Todo esto con el fin de fortalecer las competencias de los distintos funcionarios para el manejo responsable de la información. Todos los registros, piezas informativas, correos, y demás medios empleados para estas actividades constituirán las evidencias del control.</v>
          </cell>
          <cell r="G10" t="str">
            <v>Directamente</v>
          </cell>
          <cell r="H10" t="str">
            <v>Directamente</v>
          </cell>
          <cell r="I10" t="str">
            <v>Asignado</v>
          </cell>
          <cell r="J10">
            <v>15</v>
          </cell>
          <cell r="K10" t="str">
            <v>Adecuado</v>
          </cell>
          <cell r="L10">
            <v>15</v>
          </cell>
          <cell r="M10" t="str">
            <v>Oportuna</v>
          </cell>
          <cell r="N10">
            <v>15</v>
          </cell>
          <cell r="O10" t="str">
            <v>Prevenir</v>
          </cell>
          <cell r="P10">
            <v>15</v>
          </cell>
          <cell r="Q10" t="str">
            <v>Confiable</v>
          </cell>
          <cell r="R10">
            <v>15</v>
          </cell>
          <cell r="S10" t="str">
            <v>Se investigan y resuelven oportunamente</v>
          </cell>
          <cell r="T10">
            <v>15</v>
          </cell>
          <cell r="U10" t="str">
            <v>Completa</v>
          </cell>
          <cell r="V10">
            <v>10</v>
          </cell>
          <cell r="W10">
            <v>100</v>
          </cell>
          <cell r="X10" t="str">
            <v>Fuerte</v>
          </cell>
          <cell r="Y10">
            <v>100</v>
          </cell>
          <cell r="Z10" t="str">
            <v>Siempre se ejecuta</v>
          </cell>
          <cell r="AA10" t="str">
            <v>Fuerte</v>
          </cell>
          <cell r="AB10" t="str">
            <v>Fuerte</v>
          </cell>
          <cell r="AC10" t="str">
            <v>No</v>
          </cell>
          <cell r="AD10">
            <v>100</v>
          </cell>
          <cell r="AE10">
            <v>100</v>
          </cell>
          <cell r="AF10" t="str">
            <v>Fuerte</v>
          </cell>
          <cell r="AG10">
            <v>2</v>
          </cell>
          <cell r="AH10">
            <v>2</v>
          </cell>
          <cell r="AI10" t="str">
            <v>Rara vez</v>
          </cell>
          <cell r="AJ10">
            <v>2</v>
          </cell>
          <cell r="AK10">
            <v>2</v>
          </cell>
          <cell r="AL10" t="str">
            <v>Moderado</v>
          </cell>
          <cell r="AM10" t="str">
            <v>Zona Moderada</v>
          </cell>
          <cell r="AN10" t="str">
            <v>Reducir riesgo</v>
          </cell>
          <cell r="AO10" t="str">
            <v>Capacitar o socializar a los funcionarios involucrados en el proceso en el manejo de los software y aplicaciones que se deban utilizar para la manipulación de los datos en la Oficina Asesora de Planeación</v>
          </cell>
          <cell r="AP10" t="str">
            <v>Todos los registros, piezas informativas, correos, y demás medios empleados para estas actividades constituirán las evidencias del control.</v>
          </cell>
          <cell r="AQ10" t="str">
            <v xml:space="preserve">Funcionario responsable de la Oficina Asesora de Planeación </v>
          </cell>
          <cell r="AR10" t="str">
            <v>Cada vez que se requiera</v>
          </cell>
          <cell r="AS10" t="str">
            <v>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v>
          </cell>
          <cell r="AT10" t="str">
            <v>Documentos de revisión y análisis situacional, acciones, memorandos, oficios, correos electrónicos, relacionados con la materialización del riesgo</v>
          </cell>
          <cell r="AU10" t="str">
            <v xml:space="preserve">Funcionario responsable de la Oficina Asesora de Planeación </v>
          </cell>
          <cell r="AV10" t="str">
            <v>De la fecha en que se tiene conocimiento del hecho, hasta la eficacia de la toma de acciones.</v>
          </cell>
          <cell r="AW10" t="str">
            <v>1. Número de materializaciones del riesgo presentadas durante la vigencia
2. Número de inducciones realizadas  sobre manejo de software y Aplicaciones a personal nuevo/ Número de Capacitaciones requeridas</v>
          </cell>
          <cell r="AX10"/>
          <cell r="AY10"/>
          <cell r="AZ10"/>
        </row>
        <row r="11">
          <cell r="B11" t="str">
            <v>R1-CO2</v>
          </cell>
          <cell r="C11" t="str">
            <v>R1</v>
          </cell>
          <cell r="D11" t="str">
            <v>CA2</v>
          </cell>
          <cell r="E11" t="str">
            <v>CO2</v>
          </cell>
          <cell r="F11" t="str">
            <v>El jefe de la OAP y/o el profesional delegado dará a conocer a los funcionarios los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v>
          </cell>
          <cell r="G11" t="str">
            <v>Directamente</v>
          </cell>
          <cell r="H11" t="str">
            <v>Directamente</v>
          </cell>
          <cell r="I11" t="str">
            <v>Asignado</v>
          </cell>
          <cell r="J11">
            <v>15</v>
          </cell>
          <cell r="K11" t="str">
            <v>Adecuado</v>
          </cell>
          <cell r="L11">
            <v>15</v>
          </cell>
          <cell r="M11" t="str">
            <v>Oportuna</v>
          </cell>
          <cell r="N11">
            <v>15</v>
          </cell>
          <cell r="O11" t="str">
            <v>Prevenir</v>
          </cell>
          <cell r="P11">
            <v>15</v>
          </cell>
          <cell r="Q11" t="str">
            <v>Confiable</v>
          </cell>
          <cell r="R11">
            <v>15</v>
          </cell>
          <cell r="S11" t="str">
            <v>Se investigan y resuelven oportunamente</v>
          </cell>
          <cell r="T11">
            <v>15</v>
          </cell>
          <cell r="U11" t="str">
            <v>Completa</v>
          </cell>
          <cell r="V11">
            <v>10</v>
          </cell>
          <cell r="W11">
            <v>100</v>
          </cell>
          <cell r="X11" t="str">
            <v>Fuerte</v>
          </cell>
          <cell r="Y11">
            <v>100</v>
          </cell>
          <cell r="Z11" t="str">
            <v>Siempre se ejecuta</v>
          </cell>
          <cell r="AA11" t="str">
            <v>Fuerte</v>
          </cell>
          <cell r="AB11" t="str">
            <v>Fuerte</v>
          </cell>
          <cell r="AC11" t="str">
            <v>No</v>
          </cell>
          <cell r="AD11">
            <v>100</v>
          </cell>
          <cell r="AE11">
            <v>100</v>
          </cell>
          <cell r="AF11" t="str">
            <v>Fuerte</v>
          </cell>
          <cell r="AG11">
            <v>2</v>
          </cell>
          <cell r="AH11">
            <v>2</v>
          </cell>
          <cell r="AI11" t="str">
            <v>Rara vez</v>
          </cell>
          <cell r="AJ11">
            <v>2</v>
          </cell>
          <cell r="AK11">
            <v>2</v>
          </cell>
          <cell r="AL11" t="str">
            <v>Moderado</v>
          </cell>
          <cell r="AM11" t="str">
            <v>Zona Moderada</v>
          </cell>
          <cell r="AN11" t="str">
            <v>Reducir riesgo</v>
          </cell>
          <cell r="AO11" t="str">
            <v>Dar a conocer a los funcionarios los normas y manuales que regulan la conducta e integridad en las distintas instancias del desarrollo de las actividades laborales de la Entidad.</v>
          </cell>
          <cell r="AP11" t="str">
            <v>Todos los medios de socialización empleados constituirán la evidencia correspondiente al control.</v>
          </cell>
          <cell r="AQ11" t="str">
            <v xml:space="preserve">Funcionario responsable de la Oficina Asesora de Planeación </v>
          </cell>
          <cell r="AR11" t="str">
            <v>Cada vez que se requiera</v>
          </cell>
          <cell r="AS11" t="str">
            <v>El 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v>
          </cell>
          <cell r="AT11" t="str">
            <v>Documentos de revisión y análisis situacional, acciones, memorandos, oficios, correos electrónicos, relacionados con la materialización del riesgo</v>
          </cell>
          <cell r="AU11" t="str">
            <v xml:space="preserve">Funcionario responsable de la Oficina Asesora de Planeación </v>
          </cell>
          <cell r="AV11" t="str">
            <v>De la fecha en que se tiene conocimiento del hecho, hasta la eficacia de la toma de acciones.</v>
          </cell>
          <cell r="AW11" t="str">
            <v>1. Número de materializaciones del riesgo presentadas durante la vigencia
2. Número de Socializaciones realizadas sobre Normas y Manuales de Conducta / Número de socializaciones Requeridas</v>
          </cell>
          <cell r="AX11"/>
          <cell r="AY11"/>
          <cell r="AZ11"/>
        </row>
        <row r="12">
          <cell r="B12" t="str">
            <v>R1-CO2</v>
          </cell>
          <cell r="C12" t="str">
            <v>R1</v>
          </cell>
          <cell r="D12" t="str">
            <v>CA3</v>
          </cell>
          <cell r="E12" t="str">
            <v>CO2</v>
          </cell>
          <cell r="F12" t="str">
            <v>El jefe de la OAP y/o el profesional delegado dará a conocer a los funcionarios los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v>
          </cell>
          <cell r="G12" t="str">
            <v>Directamente</v>
          </cell>
          <cell r="H12" t="str">
            <v>Directamente</v>
          </cell>
          <cell r="I12" t="str">
            <v>Asignado</v>
          </cell>
          <cell r="J12">
            <v>15</v>
          </cell>
          <cell r="K12" t="str">
            <v>Adecuado</v>
          </cell>
          <cell r="L12">
            <v>15</v>
          </cell>
          <cell r="M12" t="str">
            <v>Oportuna</v>
          </cell>
          <cell r="N12">
            <v>15</v>
          </cell>
          <cell r="O12" t="str">
            <v>Prevenir</v>
          </cell>
          <cell r="P12">
            <v>15</v>
          </cell>
          <cell r="Q12" t="str">
            <v>Confiable</v>
          </cell>
          <cell r="R12">
            <v>15</v>
          </cell>
          <cell r="S12" t="str">
            <v>Se investigan y resuelven oportunamente</v>
          </cell>
          <cell r="T12">
            <v>15</v>
          </cell>
          <cell r="U12" t="str">
            <v>Completa</v>
          </cell>
          <cell r="V12">
            <v>10</v>
          </cell>
          <cell r="W12">
            <v>100</v>
          </cell>
          <cell r="X12" t="str">
            <v>Fuerte</v>
          </cell>
          <cell r="Y12">
            <v>100</v>
          </cell>
          <cell r="Z12" t="str">
            <v>Siempre se ejecuta</v>
          </cell>
          <cell r="AA12" t="str">
            <v>Fuerte</v>
          </cell>
          <cell r="AB12" t="str">
            <v>Fuerte</v>
          </cell>
          <cell r="AC12" t="str">
            <v>No</v>
          </cell>
          <cell r="AD12">
            <v>100</v>
          </cell>
          <cell r="AE12">
            <v>100</v>
          </cell>
          <cell r="AF12" t="str">
            <v>Fuerte</v>
          </cell>
          <cell r="AG12">
            <v>2</v>
          </cell>
          <cell r="AH12">
            <v>2</v>
          </cell>
          <cell r="AI12" t="str">
            <v>Rara vez</v>
          </cell>
          <cell r="AJ12">
            <v>2</v>
          </cell>
          <cell r="AK12">
            <v>2</v>
          </cell>
          <cell r="AL12" t="str">
            <v>Moderado</v>
          </cell>
          <cell r="AM12" t="str">
            <v>Zona Moderada</v>
          </cell>
          <cell r="AN12" t="str">
            <v>Reducir riesgo</v>
          </cell>
          <cell r="AO12" t="str">
            <v>Dar a conocer a los funcionarios los normas y manuales que regulan la conducta e integridad en las distintas instancias del desarrollo de las actividades laborales de la Entidad.</v>
          </cell>
          <cell r="AP12" t="str">
            <v>Todos los medios de socialización empleados constituirán la evidencia correspondiente al control.</v>
          </cell>
          <cell r="AQ12" t="str">
            <v xml:space="preserve">Funcionario responsable de la Oficina Asesora de Planeación </v>
          </cell>
          <cell r="AR12" t="str">
            <v>Cada vez que se requiera</v>
          </cell>
          <cell r="AS12" t="str">
            <v>El 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v>
          </cell>
          <cell r="AT12" t="str">
            <v>Documentos de revisión y análisis situacional, acciones, memorandos, oficios, correos electrónicos, relacionados con la materialización del riesgo</v>
          </cell>
          <cell r="AU12" t="str">
            <v xml:space="preserve">Funcionario responsable de la Oficina Asesora de Planeación </v>
          </cell>
          <cell r="AV12" t="str">
            <v>De la fecha en que se tiene conocimiento del hecho, hasta la eficacia de la toma de acciones.</v>
          </cell>
          <cell r="AW12" t="str">
            <v>1. Número de materializaciones del riesgo presentadas durante la vigencia
2. Número de Socializaciones realizadas sobre Normas y Manuales de Conducta / Número de socializaciones Requeridas</v>
          </cell>
          <cell r="AX12"/>
          <cell r="AY12"/>
          <cell r="AZ12"/>
        </row>
        <row r="13">
          <cell r="B13" t="str">
            <v>R1-CO2</v>
          </cell>
          <cell r="C13" t="str">
            <v>R1</v>
          </cell>
          <cell r="D13" t="str">
            <v>CA4</v>
          </cell>
          <cell r="E13" t="str">
            <v>CO2</v>
          </cell>
          <cell r="F13" t="str">
            <v>El jefe de la OAP y/o el profesional delegado dará a conocer a los funcionarios los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v>
          </cell>
          <cell r="G13" t="str">
            <v>Directamente</v>
          </cell>
          <cell r="H13" t="str">
            <v>Directamente</v>
          </cell>
          <cell r="I13" t="str">
            <v>Asignado</v>
          </cell>
          <cell r="J13">
            <v>15</v>
          </cell>
          <cell r="K13" t="str">
            <v>Adecuado</v>
          </cell>
          <cell r="L13">
            <v>15</v>
          </cell>
          <cell r="M13" t="str">
            <v>Oportuna</v>
          </cell>
          <cell r="N13">
            <v>15</v>
          </cell>
          <cell r="O13" t="str">
            <v>Prevenir</v>
          </cell>
          <cell r="P13">
            <v>15</v>
          </cell>
          <cell r="Q13" t="str">
            <v>Confiable</v>
          </cell>
          <cell r="R13">
            <v>15</v>
          </cell>
          <cell r="S13" t="str">
            <v>Se investigan y resuelven oportunamente</v>
          </cell>
          <cell r="T13">
            <v>15</v>
          </cell>
          <cell r="U13" t="str">
            <v>Completa</v>
          </cell>
          <cell r="V13">
            <v>10</v>
          </cell>
          <cell r="W13">
            <v>100</v>
          </cell>
          <cell r="X13" t="str">
            <v>Fuerte</v>
          </cell>
          <cell r="Y13">
            <v>100</v>
          </cell>
          <cell r="Z13" t="str">
            <v>Siempre se ejecuta</v>
          </cell>
          <cell r="AA13" t="str">
            <v>Fuerte</v>
          </cell>
          <cell r="AB13" t="str">
            <v>Fuerte</v>
          </cell>
          <cell r="AC13" t="str">
            <v>No</v>
          </cell>
          <cell r="AD13">
            <v>100</v>
          </cell>
          <cell r="AE13">
            <v>100</v>
          </cell>
          <cell r="AF13" t="str">
            <v>Fuerte</v>
          </cell>
          <cell r="AG13">
            <v>2</v>
          </cell>
          <cell r="AH13">
            <v>2</v>
          </cell>
          <cell r="AI13" t="str">
            <v>Rara vez</v>
          </cell>
          <cell r="AJ13">
            <v>2</v>
          </cell>
          <cell r="AK13">
            <v>2</v>
          </cell>
          <cell r="AL13" t="str">
            <v>Moderado</v>
          </cell>
          <cell r="AM13" t="str">
            <v>Zona Moderada</v>
          </cell>
          <cell r="AN13" t="str">
            <v>Reducir riesgo</v>
          </cell>
          <cell r="AO13" t="str">
            <v>Dar a conocer a los funcionarios los normas y manuales que regulan la conducta e integridad en las distintas instancias del desarrollo de las actividades laborales de la Entidad.</v>
          </cell>
          <cell r="AP13" t="str">
            <v>Todos los medios de socialización empleados constituirán la evidencia correspondiente al control.</v>
          </cell>
          <cell r="AQ13" t="str">
            <v xml:space="preserve">Funcionario responsable de la Oficina Asesora de Planeación </v>
          </cell>
          <cell r="AR13" t="str">
            <v>Cada vez que se requiera</v>
          </cell>
          <cell r="AS13" t="str">
            <v>El 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v>
          </cell>
          <cell r="AT13" t="str">
            <v>Documentos de revisión y análisis situacional, acciones, memorandos, oficios, correos electrónicos, relacionados con la materialización del riesgo</v>
          </cell>
          <cell r="AU13" t="str">
            <v xml:space="preserve">Funcionario responsable de la Oficina Asesora de Planeación </v>
          </cell>
          <cell r="AV13" t="str">
            <v>De la fecha en que se tiene conocimiento del hecho, hasta la eficacia de la toma de acciones.</v>
          </cell>
          <cell r="AW13" t="str">
            <v>1. Número de materializaciones del riesgo presentadas durante la vigencia
2. Número de Socializaciones realizadas sobre Normas y Manuales de Conducta / Número de socializaciones Requeridas</v>
          </cell>
          <cell r="AX13"/>
          <cell r="AY13"/>
          <cell r="AZ13"/>
        </row>
        <row r="14">
          <cell r="B14" t="str">
            <v>-</v>
          </cell>
          <cell r="C14"/>
          <cell r="D14"/>
          <cell r="E14"/>
          <cell r="F14"/>
          <cell r="G14"/>
          <cell r="H14"/>
          <cell r="I14"/>
          <cell r="J14">
            <v>0</v>
          </cell>
          <cell r="K14"/>
          <cell r="L14">
            <v>0</v>
          </cell>
          <cell r="M14"/>
          <cell r="N14">
            <v>0</v>
          </cell>
          <cell r="O14"/>
          <cell r="P14">
            <v>0</v>
          </cell>
          <cell r="Q14"/>
          <cell r="R14">
            <v>0</v>
          </cell>
          <cell r="S14"/>
          <cell r="T14">
            <v>0</v>
          </cell>
          <cell r="U14"/>
          <cell r="V14">
            <v>0</v>
          </cell>
          <cell r="W14" t="str">
            <v xml:space="preserve"> </v>
          </cell>
          <cell r="X14" t="str">
            <v xml:space="preserve"> </v>
          </cell>
          <cell r="Y14" t="str">
            <v/>
          </cell>
          <cell r="Z14"/>
          <cell r="AA14" t="str">
            <v/>
          </cell>
          <cell r="AB14" t="str">
            <v xml:space="preserve"> </v>
          </cell>
          <cell r="AC14" t="str">
            <v/>
          </cell>
          <cell r="AD14" t="str">
            <v xml:space="preserve"> </v>
          </cell>
          <cell r="AE14" t="str">
            <v xml:space="preserve"> </v>
          </cell>
          <cell r="AF14" t="str">
            <v xml:space="preserve"> </v>
          </cell>
          <cell r="AG14">
            <v>0</v>
          </cell>
          <cell r="AH14" t="str">
            <v xml:space="preserve"> </v>
          </cell>
          <cell r="AI14" t="str">
            <v xml:space="preserve"> </v>
          </cell>
          <cell r="AJ14" t="str">
            <v xml:space="preserve"> </v>
          </cell>
          <cell r="AK14" t="str">
            <v xml:space="preserve"> </v>
          </cell>
          <cell r="AL14" t="str">
            <v xml:space="preserve"> </v>
          </cell>
          <cell r="AM14" t="str">
            <v xml:space="preserve"> </v>
          </cell>
          <cell r="AN14" t="str">
            <v xml:space="preserve"> </v>
          </cell>
          <cell r="AO14"/>
          <cell r="AP14"/>
          <cell r="AQ14"/>
          <cell r="AR14"/>
          <cell r="AS14"/>
          <cell r="AT14"/>
          <cell r="AU14"/>
          <cell r="AV14"/>
          <cell r="AW14"/>
          <cell r="AX14"/>
          <cell r="AY14"/>
          <cell r="AZ14"/>
        </row>
        <row r="15">
          <cell r="B15" t="str">
            <v>-</v>
          </cell>
          <cell r="C15"/>
          <cell r="D15"/>
          <cell r="E15"/>
          <cell r="F15"/>
          <cell r="G15"/>
          <cell r="H15"/>
          <cell r="I15"/>
          <cell r="J15">
            <v>0</v>
          </cell>
          <cell r="K15"/>
          <cell r="L15">
            <v>0</v>
          </cell>
          <cell r="M15"/>
          <cell r="N15">
            <v>0</v>
          </cell>
          <cell r="O15"/>
          <cell r="P15">
            <v>0</v>
          </cell>
          <cell r="Q15"/>
          <cell r="R15">
            <v>0</v>
          </cell>
          <cell r="S15"/>
          <cell r="T15">
            <v>0</v>
          </cell>
          <cell r="U15"/>
          <cell r="V15">
            <v>0</v>
          </cell>
          <cell r="W15" t="str">
            <v xml:space="preserve"> </v>
          </cell>
          <cell r="X15" t="str">
            <v xml:space="preserve"> </v>
          </cell>
          <cell r="Y15" t="str">
            <v/>
          </cell>
          <cell r="Z15"/>
          <cell r="AA15" t="str">
            <v/>
          </cell>
          <cell r="AB15" t="str">
            <v xml:space="preserve"> </v>
          </cell>
          <cell r="AC15" t="str">
            <v/>
          </cell>
          <cell r="AD15" t="str">
            <v xml:space="preserve"> </v>
          </cell>
          <cell r="AE15" t="str">
            <v xml:space="preserve"> </v>
          </cell>
          <cell r="AF15" t="str">
            <v xml:space="preserve"> </v>
          </cell>
          <cell r="AG15">
            <v>0</v>
          </cell>
          <cell r="AH15" t="str">
            <v xml:space="preserve"> </v>
          </cell>
          <cell r="AI15" t="str">
            <v xml:space="preserve"> </v>
          </cell>
          <cell r="AJ15" t="str">
            <v xml:space="preserve"> </v>
          </cell>
          <cell r="AK15" t="str">
            <v xml:space="preserve"> </v>
          </cell>
          <cell r="AL15" t="str">
            <v xml:space="preserve"> </v>
          </cell>
          <cell r="AM15" t="str">
            <v xml:space="preserve"> </v>
          </cell>
          <cell r="AN15" t="str">
            <v xml:space="preserve"> </v>
          </cell>
          <cell r="AO15"/>
          <cell r="AP15"/>
          <cell r="AQ15"/>
          <cell r="AR15"/>
          <cell r="AS15"/>
          <cell r="AT15"/>
          <cell r="AU15"/>
          <cell r="AV15"/>
          <cell r="AW15"/>
          <cell r="AX15"/>
          <cell r="AY15"/>
          <cell r="AZ15"/>
        </row>
        <row r="16">
          <cell r="B16" t="str">
            <v>-</v>
          </cell>
          <cell r="C16"/>
          <cell r="D16"/>
          <cell r="E16"/>
          <cell r="F16"/>
          <cell r="G16"/>
          <cell r="H16"/>
          <cell r="I16"/>
          <cell r="J16">
            <v>0</v>
          </cell>
          <cell r="K16"/>
          <cell r="L16">
            <v>0</v>
          </cell>
          <cell r="M16"/>
          <cell r="N16">
            <v>0</v>
          </cell>
          <cell r="O16"/>
          <cell r="P16">
            <v>0</v>
          </cell>
          <cell r="Q16"/>
          <cell r="R16">
            <v>0</v>
          </cell>
          <cell r="S16"/>
          <cell r="T16">
            <v>0</v>
          </cell>
          <cell r="U16"/>
          <cell r="V16">
            <v>0</v>
          </cell>
          <cell r="W16" t="str">
            <v xml:space="preserve"> </v>
          </cell>
          <cell r="X16" t="str">
            <v xml:space="preserve"> </v>
          </cell>
          <cell r="Y16" t="str">
            <v/>
          </cell>
          <cell r="Z16"/>
          <cell r="AA16" t="str">
            <v/>
          </cell>
          <cell r="AB16" t="str">
            <v xml:space="preserve"> </v>
          </cell>
          <cell r="AC16" t="str">
            <v/>
          </cell>
          <cell r="AD16" t="str">
            <v xml:space="preserve"> </v>
          </cell>
          <cell r="AE16" t="str">
            <v xml:space="preserve"> </v>
          </cell>
          <cell r="AF16" t="str">
            <v xml:space="preserve"> </v>
          </cell>
          <cell r="AG16">
            <v>0</v>
          </cell>
          <cell r="AH16" t="str">
            <v xml:space="preserve"> </v>
          </cell>
          <cell r="AI16" t="str">
            <v xml:space="preserve"> </v>
          </cell>
          <cell r="AJ16" t="str">
            <v xml:space="preserve"> </v>
          </cell>
          <cell r="AK16" t="str">
            <v xml:space="preserve"> </v>
          </cell>
          <cell r="AL16" t="str">
            <v xml:space="preserve"> </v>
          </cell>
          <cell r="AM16" t="str">
            <v xml:space="preserve"> </v>
          </cell>
          <cell r="AN16" t="str">
            <v xml:space="preserve"> </v>
          </cell>
          <cell r="AO16"/>
          <cell r="AP16"/>
          <cell r="AQ16"/>
          <cell r="AR16"/>
          <cell r="AS16"/>
          <cell r="AT16"/>
          <cell r="AU16"/>
          <cell r="AV16"/>
          <cell r="AW16"/>
          <cell r="AX16"/>
          <cell r="AY16"/>
          <cell r="AZ16"/>
        </row>
        <row r="17">
          <cell r="B17" t="str">
            <v>-</v>
          </cell>
          <cell r="C17"/>
          <cell r="D17"/>
          <cell r="E17"/>
          <cell r="F17"/>
          <cell r="G17"/>
          <cell r="H17"/>
          <cell r="I17"/>
          <cell r="J17">
            <v>0</v>
          </cell>
          <cell r="K17"/>
          <cell r="L17">
            <v>0</v>
          </cell>
          <cell r="M17"/>
          <cell r="N17">
            <v>0</v>
          </cell>
          <cell r="O17"/>
          <cell r="P17">
            <v>0</v>
          </cell>
          <cell r="Q17"/>
          <cell r="R17">
            <v>0</v>
          </cell>
          <cell r="S17"/>
          <cell r="T17">
            <v>0</v>
          </cell>
          <cell r="U17"/>
          <cell r="V17">
            <v>0</v>
          </cell>
          <cell r="W17" t="str">
            <v xml:space="preserve"> </v>
          </cell>
          <cell r="X17" t="str">
            <v xml:space="preserve"> </v>
          </cell>
          <cell r="Y17" t="str">
            <v/>
          </cell>
          <cell r="Z17"/>
          <cell r="AA17" t="str">
            <v/>
          </cell>
          <cell r="AB17" t="str">
            <v xml:space="preserve"> </v>
          </cell>
          <cell r="AC17" t="str">
            <v/>
          </cell>
          <cell r="AD17" t="str">
            <v xml:space="preserve"> </v>
          </cell>
          <cell r="AE17" t="str">
            <v xml:space="preserve"> </v>
          </cell>
          <cell r="AF17" t="str">
            <v xml:space="preserve"> </v>
          </cell>
          <cell r="AG17">
            <v>0</v>
          </cell>
          <cell r="AH17" t="str">
            <v xml:space="preserve"> </v>
          </cell>
          <cell r="AI17" t="str">
            <v xml:space="preserve"> </v>
          </cell>
          <cell r="AJ17" t="str">
            <v xml:space="preserve"> </v>
          </cell>
          <cell r="AK17" t="str">
            <v xml:space="preserve"> </v>
          </cell>
          <cell r="AL17" t="str">
            <v xml:space="preserve"> </v>
          </cell>
          <cell r="AM17" t="str">
            <v xml:space="preserve"> </v>
          </cell>
          <cell r="AN17" t="str">
            <v xml:space="preserve"> </v>
          </cell>
          <cell r="AO17"/>
          <cell r="AP17"/>
          <cell r="AQ17"/>
          <cell r="AR17"/>
          <cell r="AS17"/>
          <cell r="AT17"/>
          <cell r="AU17"/>
          <cell r="AV17"/>
          <cell r="AW17"/>
          <cell r="AX17"/>
          <cell r="AY17"/>
          <cell r="AZ17"/>
        </row>
        <row r="18">
          <cell r="B18" t="str">
            <v>-</v>
          </cell>
          <cell r="C18"/>
          <cell r="D18"/>
          <cell r="E18"/>
          <cell r="F18"/>
          <cell r="G18"/>
          <cell r="H18"/>
          <cell r="I18"/>
          <cell r="J18">
            <v>0</v>
          </cell>
          <cell r="K18"/>
          <cell r="L18">
            <v>0</v>
          </cell>
          <cell r="M18"/>
          <cell r="N18">
            <v>0</v>
          </cell>
          <cell r="O18"/>
          <cell r="P18">
            <v>0</v>
          </cell>
          <cell r="Q18"/>
          <cell r="R18">
            <v>0</v>
          </cell>
          <cell r="S18"/>
          <cell r="T18">
            <v>0</v>
          </cell>
          <cell r="U18"/>
          <cell r="V18">
            <v>0</v>
          </cell>
          <cell r="W18" t="str">
            <v xml:space="preserve"> </v>
          </cell>
          <cell r="X18" t="str">
            <v xml:space="preserve"> </v>
          </cell>
          <cell r="Y18" t="str">
            <v/>
          </cell>
          <cell r="Z18"/>
          <cell r="AA18" t="str">
            <v/>
          </cell>
          <cell r="AB18" t="str">
            <v xml:space="preserve"> </v>
          </cell>
          <cell r="AC18" t="str">
            <v/>
          </cell>
          <cell r="AD18" t="str">
            <v xml:space="preserve"> </v>
          </cell>
          <cell r="AE18" t="str">
            <v xml:space="preserve"> </v>
          </cell>
          <cell r="AF18" t="str">
            <v xml:space="preserve"> </v>
          </cell>
          <cell r="AG18">
            <v>0</v>
          </cell>
          <cell r="AH18" t="str">
            <v xml:space="preserve"> </v>
          </cell>
          <cell r="AI18" t="str">
            <v xml:space="preserve"> </v>
          </cell>
          <cell r="AJ18" t="str">
            <v xml:space="preserve"> </v>
          </cell>
          <cell r="AK18" t="str">
            <v xml:space="preserve"> </v>
          </cell>
          <cell r="AL18" t="str">
            <v xml:space="preserve"> </v>
          </cell>
          <cell r="AM18" t="str">
            <v xml:space="preserve"> </v>
          </cell>
          <cell r="AN18" t="str">
            <v xml:space="preserve"> </v>
          </cell>
          <cell r="AO18"/>
          <cell r="AP18"/>
          <cell r="AQ18"/>
          <cell r="AR18"/>
          <cell r="AS18"/>
          <cell r="AT18"/>
          <cell r="AU18"/>
          <cell r="AV18"/>
          <cell r="AW18"/>
          <cell r="AX18"/>
          <cell r="AY18"/>
          <cell r="AZ18"/>
        </row>
        <row r="19">
          <cell r="B19" t="str">
            <v>-</v>
          </cell>
          <cell r="C19"/>
          <cell r="D19"/>
          <cell r="E19"/>
          <cell r="F19"/>
          <cell r="G19"/>
          <cell r="H19"/>
          <cell r="I19"/>
          <cell r="J19">
            <v>0</v>
          </cell>
          <cell r="K19"/>
          <cell r="L19">
            <v>0</v>
          </cell>
          <cell r="M19"/>
          <cell r="N19">
            <v>0</v>
          </cell>
          <cell r="O19"/>
          <cell r="P19">
            <v>0</v>
          </cell>
          <cell r="Q19"/>
          <cell r="R19">
            <v>0</v>
          </cell>
          <cell r="S19"/>
          <cell r="T19">
            <v>0</v>
          </cell>
          <cell r="U19"/>
          <cell r="V19">
            <v>0</v>
          </cell>
          <cell r="W19" t="str">
            <v xml:space="preserve"> </v>
          </cell>
          <cell r="X19" t="str">
            <v xml:space="preserve"> </v>
          </cell>
          <cell r="Y19" t="str">
            <v/>
          </cell>
          <cell r="Z19"/>
          <cell r="AA19" t="str">
            <v/>
          </cell>
          <cell r="AB19" t="str">
            <v xml:space="preserve"> </v>
          </cell>
          <cell r="AC19" t="str">
            <v/>
          </cell>
          <cell r="AD19" t="str">
            <v xml:space="preserve"> </v>
          </cell>
          <cell r="AE19" t="str">
            <v xml:space="preserve"> </v>
          </cell>
          <cell r="AF19" t="str">
            <v xml:space="preserve"> </v>
          </cell>
          <cell r="AG19">
            <v>0</v>
          </cell>
          <cell r="AH19" t="str">
            <v xml:space="preserve"> </v>
          </cell>
          <cell r="AI19" t="str">
            <v xml:space="preserve"> </v>
          </cell>
          <cell r="AJ19" t="str">
            <v xml:space="preserve"> </v>
          </cell>
          <cell r="AK19" t="str">
            <v xml:space="preserve"> </v>
          </cell>
          <cell r="AL19" t="str">
            <v xml:space="preserve"> </v>
          </cell>
          <cell r="AM19" t="str">
            <v xml:space="preserve"> </v>
          </cell>
          <cell r="AN19" t="str">
            <v xml:space="preserve"> </v>
          </cell>
          <cell r="AO19"/>
          <cell r="AP19"/>
          <cell r="AQ19"/>
          <cell r="AR19"/>
          <cell r="AS19"/>
          <cell r="AT19"/>
          <cell r="AU19"/>
          <cell r="AV19"/>
          <cell r="AW19"/>
          <cell r="AX19"/>
          <cell r="AY19"/>
          <cell r="AZ19"/>
        </row>
        <row r="20">
          <cell r="B20" t="str">
            <v>-</v>
          </cell>
          <cell r="C20"/>
          <cell r="D20"/>
          <cell r="E20"/>
          <cell r="F20"/>
          <cell r="G20"/>
          <cell r="H20"/>
          <cell r="I20"/>
          <cell r="J20">
            <v>0</v>
          </cell>
          <cell r="K20"/>
          <cell r="L20">
            <v>0</v>
          </cell>
          <cell r="M20"/>
          <cell r="N20">
            <v>0</v>
          </cell>
          <cell r="O20"/>
          <cell r="P20">
            <v>0</v>
          </cell>
          <cell r="Q20"/>
          <cell r="R20">
            <v>0</v>
          </cell>
          <cell r="S20"/>
          <cell r="T20">
            <v>0</v>
          </cell>
          <cell r="U20"/>
          <cell r="V20">
            <v>0</v>
          </cell>
          <cell r="W20" t="str">
            <v xml:space="preserve"> </v>
          </cell>
          <cell r="X20" t="str">
            <v xml:space="preserve"> </v>
          </cell>
          <cell r="Y20" t="str">
            <v/>
          </cell>
          <cell r="Z20"/>
          <cell r="AA20" t="str">
            <v/>
          </cell>
          <cell r="AB20" t="str">
            <v xml:space="preserve"> </v>
          </cell>
          <cell r="AC20" t="str">
            <v/>
          </cell>
          <cell r="AD20" t="str">
            <v xml:space="preserve"> </v>
          </cell>
          <cell r="AE20" t="str">
            <v xml:space="preserve"> </v>
          </cell>
          <cell r="AF20" t="str">
            <v xml:space="preserve"> </v>
          </cell>
          <cell r="AG20">
            <v>0</v>
          </cell>
          <cell r="AH20" t="str">
            <v xml:space="preserve"> </v>
          </cell>
          <cell r="AI20" t="str">
            <v xml:space="preserve"> </v>
          </cell>
          <cell r="AJ20" t="str">
            <v xml:space="preserve"> </v>
          </cell>
          <cell r="AK20" t="str">
            <v xml:space="preserve"> </v>
          </cell>
          <cell r="AL20" t="str">
            <v xml:space="preserve"> </v>
          </cell>
          <cell r="AM20" t="str">
            <v xml:space="preserve"> </v>
          </cell>
          <cell r="AN20" t="str">
            <v xml:space="preserve"> </v>
          </cell>
          <cell r="AO20"/>
          <cell r="AP20"/>
          <cell r="AQ20"/>
          <cell r="AR20"/>
          <cell r="AS20"/>
          <cell r="AT20"/>
          <cell r="AU20"/>
          <cell r="AV20"/>
          <cell r="AW20"/>
          <cell r="AX20"/>
          <cell r="AY20"/>
          <cell r="AZ20"/>
        </row>
        <row r="21">
          <cell r="B21" t="str">
            <v>-</v>
          </cell>
          <cell r="C21"/>
          <cell r="D21"/>
          <cell r="E21"/>
          <cell r="F21"/>
          <cell r="G21"/>
          <cell r="H21"/>
          <cell r="I21"/>
          <cell r="J21">
            <v>0</v>
          </cell>
          <cell r="K21"/>
          <cell r="L21">
            <v>0</v>
          </cell>
          <cell r="M21"/>
          <cell r="N21">
            <v>0</v>
          </cell>
          <cell r="O21"/>
          <cell r="P21">
            <v>0</v>
          </cell>
          <cell r="Q21"/>
          <cell r="R21">
            <v>0</v>
          </cell>
          <cell r="S21"/>
          <cell r="T21">
            <v>0</v>
          </cell>
          <cell r="U21"/>
          <cell r="V21">
            <v>0</v>
          </cell>
          <cell r="W21" t="str">
            <v xml:space="preserve"> </v>
          </cell>
          <cell r="X21" t="str">
            <v xml:space="preserve"> </v>
          </cell>
          <cell r="Y21" t="str">
            <v/>
          </cell>
          <cell r="Z21"/>
          <cell r="AA21" t="str">
            <v/>
          </cell>
          <cell r="AB21" t="str">
            <v xml:space="preserve"> </v>
          </cell>
          <cell r="AC21" t="str">
            <v/>
          </cell>
          <cell r="AD21" t="str">
            <v xml:space="preserve"> </v>
          </cell>
          <cell r="AE21" t="str">
            <v xml:space="preserve"> </v>
          </cell>
          <cell r="AF21" t="str">
            <v xml:space="preserve"> </v>
          </cell>
          <cell r="AG21">
            <v>0</v>
          </cell>
          <cell r="AH21" t="str">
            <v xml:space="preserve"> </v>
          </cell>
          <cell r="AI21" t="str">
            <v xml:space="preserve"> </v>
          </cell>
          <cell r="AJ21" t="str">
            <v xml:space="preserve"> </v>
          </cell>
          <cell r="AK21" t="str">
            <v xml:space="preserve"> </v>
          </cell>
          <cell r="AL21" t="str">
            <v xml:space="preserve"> </v>
          </cell>
          <cell r="AM21" t="str">
            <v xml:space="preserve"> </v>
          </cell>
          <cell r="AN21" t="str">
            <v xml:space="preserve"> </v>
          </cell>
          <cell r="AO21"/>
          <cell r="AP21"/>
          <cell r="AQ21"/>
          <cell r="AR21"/>
          <cell r="AS21"/>
          <cell r="AT21"/>
          <cell r="AU21"/>
          <cell r="AV21"/>
          <cell r="AW21"/>
          <cell r="AX21"/>
          <cell r="AY21"/>
          <cell r="AZ21"/>
        </row>
        <row r="22">
          <cell r="B22" t="str">
            <v>-</v>
          </cell>
          <cell r="C22"/>
          <cell r="D22"/>
          <cell r="E22"/>
          <cell r="F22"/>
          <cell r="G22"/>
          <cell r="H22"/>
          <cell r="I22"/>
          <cell r="J22">
            <v>0</v>
          </cell>
          <cell r="K22"/>
          <cell r="L22">
            <v>0</v>
          </cell>
          <cell r="M22"/>
          <cell r="N22">
            <v>0</v>
          </cell>
          <cell r="O22"/>
          <cell r="P22">
            <v>0</v>
          </cell>
          <cell r="Q22"/>
          <cell r="R22">
            <v>0</v>
          </cell>
          <cell r="S22"/>
          <cell r="T22">
            <v>0</v>
          </cell>
          <cell r="U22"/>
          <cell r="V22">
            <v>0</v>
          </cell>
          <cell r="W22" t="str">
            <v xml:space="preserve"> </v>
          </cell>
          <cell r="X22" t="str">
            <v xml:space="preserve"> </v>
          </cell>
          <cell r="Y22" t="str">
            <v/>
          </cell>
          <cell r="Z22"/>
          <cell r="AA22" t="str">
            <v/>
          </cell>
          <cell r="AB22" t="str">
            <v xml:space="preserve"> </v>
          </cell>
          <cell r="AC22" t="str">
            <v/>
          </cell>
          <cell r="AD22" t="str">
            <v xml:space="preserve"> </v>
          </cell>
          <cell r="AE22" t="str">
            <v xml:space="preserve"> </v>
          </cell>
          <cell r="AF22" t="str">
            <v xml:space="preserve"> </v>
          </cell>
          <cell r="AG22">
            <v>0</v>
          </cell>
          <cell r="AH22" t="str">
            <v xml:space="preserve"> </v>
          </cell>
          <cell r="AI22" t="str">
            <v xml:space="preserve"> </v>
          </cell>
          <cell r="AJ22" t="str">
            <v xml:space="preserve"> </v>
          </cell>
          <cell r="AK22" t="str">
            <v xml:space="preserve"> </v>
          </cell>
          <cell r="AL22" t="str">
            <v xml:space="preserve"> </v>
          </cell>
          <cell r="AM22" t="str">
            <v xml:space="preserve"> </v>
          </cell>
          <cell r="AN22" t="str">
            <v xml:space="preserve"> </v>
          </cell>
          <cell r="AO22"/>
          <cell r="AP22"/>
          <cell r="AQ22"/>
          <cell r="AR22"/>
          <cell r="AS22"/>
          <cell r="AT22"/>
          <cell r="AU22"/>
          <cell r="AV22"/>
          <cell r="AW22"/>
          <cell r="AX22"/>
          <cell r="AY22"/>
          <cell r="AZ22"/>
        </row>
        <row r="23">
          <cell r="B23" t="str">
            <v>-</v>
          </cell>
          <cell r="C23"/>
          <cell r="D23"/>
          <cell r="E23"/>
          <cell r="F23"/>
          <cell r="G23"/>
          <cell r="H23"/>
          <cell r="I23"/>
          <cell r="J23">
            <v>0</v>
          </cell>
          <cell r="K23"/>
          <cell r="L23">
            <v>0</v>
          </cell>
          <cell r="M23"/>
          <cell r="N23">
            <v>0</v>
          </cell>
          <cell r="O23"/>
          <cell r="P23">
            <v>0</v>
          </cell>
          <cell r="Q23"/>
          <cell r="R23">
            <v>0</v>
          </cell>
          <cell r="S23"/>
          <cell r="T23">
            <v>0</v>
          </cell>
          <cell r="U23"/>
          <cell r="V23">
            <v>0</v>
          </cell>
          <cell r="W23" t="str">
            <v xml:space="preserve"> </v>
          </cell>
          <cell r="X23" t="str">
            <v xml:space="preserve"> </v>
          </cell>
          <cell r="Y23" t="str">
            <v/>
          </cell>
          <cell r="Z23"/>
          <cell r="AA23" t="str">
            <v/>
          </cell>
          <cell r="AB23" t="str">
            <v xml:space="preserve"> </v>
          </cell>
          <cell r="AC23" t="str">
            <v/>
          </cell>
          <cell r="AD23" t="str">
            <v xml:space="preserve"> </v>
          </cell>
          <cell r="AE23" t="str">
            <v xml:space="preserve"> </v>
          </cell>
          <cell r="AF23" t="str">
            <v xml:space="preserve"> </v>
          </cell>
          <cell r="AG23">
            <v>0</v>
          </cell>
          <cell r="AH23" t="str">
            <v xml:space="preserve"> </v>
          </cell>
          <cell r="AI23" t="str">
            <v xml:space="preserve"> </v>
          </cell>
          <cell r="AJ23" t="str">
            <v xml:space="preserve"> </v>
          </cell>
          <cell r="AK23" t="str">
            <v xml:space="preserve"> </v>
          </cell>
          <cell r="AL23" t="str">
            <v xml:space="preserve"> </v>
          </cell>
          <cell r="AM23" t="str">
            <v xml:space="preserve"> </v>
          </cell>
          <cell r="AN23" t="str">
            <v xml:space="preserve"> </v>
          </cell>
          <cell r="AO23"/>
          <cell r="AP23"/>
          <cell r="AQ23"/>
          <cell r="AR23"/>
          <cell r="AS23"/>
          <cell r="AT23"/>
          <cell r="AU23"/>
          <cell r="AV23"/>
          <cell r="AW23"/>
          <cell r="AX23"/>
          <cell r="AY23"/>
          <cell r="AZ23"/>
        </row>
        <row r="24">
          <cell r="B24" t="str">
            <v>-</v>
          </cell>
          <cell r="C24"/>
          <cell r="D24"/>
          <cell r="E24"/>
          <cell r="F24"/>
          <cell r="G24"/>
          <cell r="H24"/>
          <cell r="I24"/>
          <cell r="J24">
            <v>0</v>
          </cell>
          <cell r="K24"/>
          <cell r="L24">
            <v>0</v>
          </cell>
          <cell r="M24"/>
          <cell r="N24">
            <v>0</v>
          </cell>
          <cell r="O24"/>
          <cell r="P24">
            <v>0</v>
          </cell>
          <cell r="Q24"/>
          <cell r="R24">
            <v>0</v>
          </cell>
          <cell r="S24"/>
          <cell r="T24">
            <v>0</v>
          </cell>
          <cell r="U24"/>
          <cell r="V24">
            <v>0</v>
          </cell>
          <cell r="W24" t="str">
            <v xml:space="preserve"> </v>
          </cell>
          <cell r="X24" t="str">
            <v xml:space="preserve"> </v>
          </cell>
          <cell r="Y24" t="str">
            <v/>
          </cell>
          <cell r="Z24"/>
          <cell r="AA24" t="str">
            <v/>
          </cell>
          <cell r="AB24" t="str">
            <v xml:space="preserve"> </v>
          </cell>
          <cell r="AC24" t="str">
            <v/>
          </cell>
          <cell r="AD24" t="str">
            <v xml:space="preserve"> </v>
          </cell>
          <cell r="AE24" t="str">
            <v xml:space="preserve"> </v>
          </cell>
          <cell r="AF24" t="str">
            <v xml:space="preserve"> </v>
          </cell>
          <cell r="AG24">
            <v>0</v>
          </cell>
          <cell r="AH24" t="str">
            <v xml:space="preserve"> </v>
          </cell>
          <cell r="AI24" t="str">
            <v xml:space="preserve"> </v>
          </cell>
          <cell r="AJ24" t="str">
            <v xml:space="preserve"> </v>
          </cell>
          <cell r="AK24" t="str">
            <v xml:space="preserve"> </v>
          </cell>
          <cell r="AL24" t="str">
            <v xml:space="preserve"> </v>
          </cell>
          <cell r="AM24" t="str">
            <v xml:space="preserve"> </v>
          </cell>
          <cell r="AN24" t="str">
            <v xml:space="preserve"> </v>
          </cell>
          <cell r="AO24"/>
          <cell r="AP24"/>
          <cell r="AQ24"/>
          <cell r="AR24"/>
          <cell r="AS24"/>
          <cell r="AT24"/>
          <cell r="AU24"/>
          <cell r="AV24"/>
          <cell r="AW24"/>
          <cell r="AX24"/>
          <cell r="AY24"/>
          <cell r="AZ24"/>
        </row>
        <row r="25">
          <cell r="B25" t="str">
            <v>-</v>
          </cell>
          <cell r="C25"/>
          <cell r="D25"/>
          <cell r="E25"/>
          <cell r="F25"/>
          <cell r="G25"/>
          <cell r="H25"/>
          <cell r="I25"/>
          <cell r="J25">
            <v>0</v>
          </cell>
          <cell r="K25"/>
          <cell r="L25">
            <v>0</v>
          </cell>
          <cell r="M25"/>
          <cell r="N25">
            <v>0</v>
          </cell>
          <cell r="O25"/>
          <cell r="P25">
            <v>0</v>
          </cell>
          <cell r="Q25"/>
          <cell r="R25">
            <v>0</v>
          </cell>
          <cell r="S25"/>
          <cell r="T25">
            <v>0</v>
          </cell>
          <cell r="U25"/>
          <cell r="V25">
            <v>0</v>
          </cell>
          <cell r="W25" t="str">
            <v xml:space="preserve"> </v>
          </cell>
          <cell r="X25" t="str">
            <v xml:space="preserve"> </v>
          </cell>
          <cell r="Y25" t="str">
            <v/>
          </cell>
          <cell r="Z25"/>
          <cell r="AA25" t="str">
            <v/>
          </cell>
          <cell r="AB25" t="str">
            <v xml:space="preserve"> </v>
          </cell>
          <cell r="AC25" t="str">
            <v/>
          </cell>
          <cell r="AD25" t="str">
            <v xml:space="preserve"> </v>
          </cell>
          <cell r="AE25" t="str">
            <v xml:space="preserve"> </v>
          </cell>
          <cell r="AF25" t="str">
            <v xml:space="preserve"> </v>
          </cell>
          <cell r="AG25">
            <v>0</v>
          </cell>
          <cell r="AH25" t="str">
            <v xml:space="preserve"> </v>
          </cell>
          <cell r="AI25" t="str">
            <v xml:space="preserve"> </v>
          </cell>
          <cell r="AJ25" t="str">
            <v xml:space="preserve"> </v>
          </cell>
          <cell r="AK25" t="str">
            <v xml:space="preserve"> </v>
          </cell>
          <cell r="AL25" t="str">
            <v xml:space="preserve"> </v>
          </cell>
          <cell r="AM25" t="str">
            <v xml:space="preserve"> </v>
          </cell>
          <cell r="AN25" t="str">
            <v xml:space="preserve"> </v>
          </cell>
          <cell r="AO25"/>
          <cell r="AP25"/>
          <cell r="AQ25"/>
          <cell r="AR25"/>
          <cell r="AS25"/>
          <cell r="AT25"/>
          <cell r="AU25"/>
          <cell r="AV25"/>
          <cell r="AW25"/>
          <cell r="AX25"/>
          <cell r="AY25"/>
          <cell r="AZ25"/>
        </row>
        <row r="26">
          <cell r="B26" t="str">
            <v>-</v>
          </cell>
          <cell r="C26"/>
          <cell r="D26"/>
          <cell r="E26"/>
          <cell r="F26"/>
          <cell r="G26"/>
          <cell r="H26"/>
          <cell r="I26"/>
          <cell r="J26">
            <v>0</v>
          </cell>
          <cell r="K26"/>
          <cell r="L26">
            <v>0</v>
          </cell>
          <cell r="M26"/>
          <cell r="N26">
            <v>0</v>
          </cell>
          <cell r="O26"/>
          <cell r="P26">
            <v>0</v>
          </cell>
          <cell r="Q26"/>
          <cell r="R26">
            <v>0</v>
          </cell>
          <cell r="S26"/>
          <cell r="T26">
            <v>0</v>
          </cell>
          <cell r="U26"/>
          <cell r="V26">
            <v>0</v>
          </cell>
          <cell r="W26" t="str">
            <v xml:space="preserve"> </v>
          </cell>
          <cell r="X26" t="str">
            <v xml:space="preserve"> </v>
          </cell>
          <cell r="Y26" t="str">
            <v/>
          </cell>
          <cell r="Z26"/>
          <cell r="AA26" t="str">
            <v/>
          </cell>
          <cell r="AB26" t="str">
            <v xml:space="preserve"> </v>
          </cell>
          <cell r="AC26" t="str">
            <v/>
          </cell>
          <cell r="AD26" t="str">
            <v xml:space="preserve"> </v>
          </cell>
          <cell r="AE26" t="str">
            <v xml:space="preserve"> </v>
          </cell>
          <cell r="AF26" t="str">
            <v xml:space="preserve"> </v>
          </cell>
          <cell r="AG26">
            <v>0</v>
          </cell>
          <cell r="AH26" t="str">
            <v xml:space="preserve"> </v>
          </cell>
          <cell r="AI26" t="str">
            <v xml:space="preserve"> </v>
          </cell>
          <cell r="AJ26" t="str">
            <v xml:space="preserve"> </v>
          </cell>
          <cell r="AK26" t="str">
            <v xml:space="preserve"> </v>
          </cell>
          <cell r="AL26" t="str">
            <v xml:space="preserve"> </v>
          </cell>
          <cell r="AM26" t="str">
            <v xml:space="preserve"> </v>
          </cell>
          <cell r="AN26" t="str">
            <v xml:space="preserve"> </v>
          </cell>
          <cell r="AO26"/>
          <cell r="AP26"/>
          <cell r="AQ26"/>
          <cell r="AR26"/>
          <cell r="AS26"/>
          <cell r="AT26"/>
          <cell r="AU26"/>
          <cell r="AV26"/>
          <cell r="AW26"/>
          <cell r="AX26"/>
          <cell r="AY26"/>
          <cell r="AZ26"/>
        </row>
        <row r="27">
          <cell r="B27" t="str">
            <v>-</v>
          </cell>
          <cell r="C27"/>
          <cell r="D27"/>
          <cell r="E27"/>
          <cell r="F27"/>
          <cell r="G27"/>
          <cell r="H27"/>
          <cell r="I27"/>
          <cell r="J27">
            <v>0</v>
          </cell>
          <cell r="K27"/>
          <cell r="L27">
            <v>0</v>
          </cell>
          <cell r="M27"/>
          <cell r="N27">
            <v>0</v>
          </cell>
          <cell r="O27"/>
          <cell r="P27">
            <v>0</v>
          </cell>
          <cell r="Q27"/>
          <cell r="R27">
            <v>0</v>
          </cell>
          <cell r="S27"/>
          <cell r="T27">
            <v>0</v>
          </cell>
          <cell r="U27"/>
          <cell r="V27">
            <v>0</v>
          </cell>
          <cell r="W27" t="str">
            <v xml:space="preserve"> </v>
          </cell>
          <cell r="X27" t="str">
            <v xml:space="preserve"> </v>
          </cell>
          <cell r="Y27" t="str">
            <v/>
          </cell>
          <cell r="Z27"/>
          <cell r="AA27" t="str">
            <v/>
          </cell>
          <cell r="AB27" t="str">
            <v xml:space="preserve"> </v>
          </cell>
          <cell r="AC27" t="str">
            <v/>
          </cell>
          <cell r="AD27" t="str">
            <v xml:space="preserve"> </v>
          </cell>
          <cell r="AE27" t="str">
            <v xml:space="preserve"> </v>
          </cell>
          <cell r="AF27" t="str">
            <v xml:space="preserve"> </v>
          </cell>
          <cell r="AG27">
            <v>0</v>
          </cell>
          <cell r="AH27" t="str">
            <v xml:space="preserve"> </v>
          </cell>
          <cell r="AI27" t="str">
            <v xml:space="preserve"> </v>
          </cell>
          <cell r="AJ27" t="str">
            <v xml:space="preserve"> </v>
          </cell>
          <cell r="AK27" t="str">
            <v xml:space="preserve"> </v>
          </cell>
          <cell r="AL27" t="str">
            <v xml:space="preserve"> </v>
          </cell>
          <cell r="AM27" t="str">
            <v xml:space="preserve"> </v>
          </cell>
          <cell r="AN27" t="str">
            <v xml:space="preserve"> </v>
          </cell>
          <cell r="AO27"/>
          <cell r="AP27"/>
          <cell r="AQ27"/>
          <cell r="AR27"/>
          <cell r="AS27"/>
          <cell r="AT27"/>
          <cell r="AU27"/>
          <cell r="AV27"/>
          <cell r="AW27"/>
          <cell r="AX27"/>
          <cell r="AY27"/>
          <cell r="AZ27"/>
        </row>
        <row r="28">
          <cell r="B28" t="str">
            <v>-</v>
          </cell>
          <cell r="C28"/>
          <cell r="D28"/>
          <cell r="E28"/>
          <cell r="F28"/>
          <cell r="G28"/>
          <cell r="H28"/>
          <cell r="I28"/>
          <cell r="J28">
            <v>0</v>
          </cell>
          <cell r="K28"/>
          <cell r="L28">
            <v>0</v>
          </cell>
          <cell r="M28"/>
          <cell r="N28">
            <v>0</v>
          </cell>
          <cell r="O28"/>
          <cell r="P28">
            <v>0</v>
          </cell>
          <cell r="Q28"/>
          <cell r="R28">
            <v>0</v>
          </cell>
          <cell r="S28"/>
          <cell r="T28">
            <v>0</v>
          </cell>
          <cell r="U28"/>
          <cell r="V28">
            <v>0</v>
          </cell>
          <cell r="W28" t="str">
            <v xml:space="preserve"> </v>
          </cell>
          <cell r="X28" t="str">
            <v xml:space="preserve"> </v>
          </cell>
          <cell r="Y28" t="str">
            <v/>
          </cell>
          <cell r="Z28"/>
          <cell r="AA28" t="str">
            <v/>
          </cell>
          <cell r="AB28" t="str">
            <v xml:space="preserve"> </v>
          </cell>
          <cell r="AC28" t="str">
            <v/>
          </cell>
          <cell r="AD28" t="str">
            <v xml:space="preserve"> </v>
          </cell>
          <cell r="AE28" t="str">
            <v xml:space="preserve"> </v>
          </cell>
          <cell r="AF28" t="str">
            <v xml:space="preserve"> </v>
          </cell>
          <cell r="AG28">
            <v>0</v>
          </cell>
          <cell r="AH28" t="str">
            <v xml:space="preserve"> </v>
          </cell>
          <cell r="AI28" t="str">
            <v xml:space="preserve"> </v>
          </cell>
          <cell r="AJ28" t="str">
            <v xml:space="preserve"> </v>
          </cell>
          <cell r="AK28" t="str">
            <v xml:space="preserve"> </v>
          </cell>
          <cell r="AL28" t="str">
            <v xml:space="preserve"> </v>
          </cell>
          <cell r="AM28" t="str">
            <v xml:space="preserve"> </v>
          </cell>
          <cell r="AN28" t="str">
            <v xml:space="preserve"> </v>
          </cell>
          <cell r="AO28"/>
          <cell r="AP28"/>
          <cell r="AQ28"/>
          <cell r="AR28"/>
          <cell r="AS28"/>
          <cell r="AT28"/>
          <cell r="AU28"/>
          <cell r="AV28"/>
          <cell r="AW28"/>
          <cell r="AX28"/>
          <cell r="AY28"/>
          <cell r="AZ28"/>
        </row>
        <row r="29">
          <cell r="B29" t="str">
            <v>-</v>
          </cell>
          <cell r="C29"/>
          <cell r="D29"/>
          <cell r="E29"/>
          <cell r="F29"/>
          <cell r="G29"/>
          <cell r="H29"/>
          <cell r="I29"/>
          <cell r="J29">
            <v>0</v>
          </cell>
          <cell r="K29"/>
          <cell r="L29">
            <v>0</v>
          </cell>
          <cell r="M29"/>
          <cell r="N29">
            <v>0</v>
          </cell>
          <cell r="O29"/>
          <cell r="P29">
            <v>0</v>
          </cell>
          <cell r="Q29"/>
          <cell r="R29">
            <v>0</v>
          </cell>
          <cell r="S29"/>
          <cell r="T29">
            <v>0</v>
          </cell>
          <cell r="U29"/>
          <cell r="V29">
            <v>0</v>
          </cell>
          <cell r="W29" t="str">
            <v xml:space="preserve"> </v>
          </cell>
          <cell r="X29" t="str">
            <v xml:space="preserve"> </v>
          </cell>
          <cell r="Y29" t="str">
            <v/>
          </cell>
          <cell r="Z29"/>
          <cell r="AA29" t="str">
            <v/>
          </cell>
          <cell r="AB29" t="str">
            <v xml:space="preserve"> </v>
          </cell>
          <cell r="AC29" t="str">
            <v/>
          </cell>
          <cell r="AD29" t="str">
            <v xml:space="preserve"> </v>
          </cell>
          <cell r="AE29" t="str">
            <v xml:space="preserve"> </v>
          </cell>
          <cell r="AF29" t="str">
            <v xml:space="preserve"> </v>
          </cell>
          <cell r="AG29">
            <v>0</v>
          </cell>
          <cell r="AH29" t="str">
            <v xml:space="preserve"> </v>
          </cell>
          <cell r="AI29" t="str">
            <v xml:space="preserve"> </v>
          </cell>
          <cell r="AJ29" t="str">
            <v xml:space="preserve"> </v>
          </cell>
          <cell r="AK29" t="str">
            <v xml:space="preserve"> </v>
          </cell>
          <cell r="AL29" t="str">
            <v xml:space="preserve"> </v>
          </cell>
          <cell r="AM29" t="str">
            <v xml:space="preserve"> </v>
          </cell>
          <cell r="AN29" t="str">
            <v xml:space="preserve"> </v>
          </cell>
          <cell r="AO29"/>
          <cell r="AP29"/>
          <cell r="AQ29"/>
          <cell r="AR29"/>
          <cell r="AS29"/>
          <cell r="AT29"/>
          <cell r="AU29"/>
          <cell r="AV29"/>
          <cell r="AW29"/>
          <cell r="AX29"/>
          <cell r="AY29"/>
          <cell r="AZ29"/>
        </row>
        <row r="30">
          <cell r="B30" t="str">
            <v>-</v>
          </cell>
          <cell r="C30"/>
          <cell r="D30"/>
          <cell r="E30"/>
          <cell r="F30"/>
          <cell r="G30"/>
          <cell r="H30"/>
          <cell r="I30"/>
          <cell r="J30">
            <v>0</v>
          </cell>
          <cell r="K30"/>
          <cell r="L30">
            <v>0</v>
          </cell>
          <cell r="M30"/>
          <cell r="N30">
            <v>0</v>
          </cell>
          <cell r="O30"/>
          <cell r="P30">
            <v>0</v>
          </cell>
          <cell r="Q30"/>
          <cell r="R30">
            <v>0</v>
          </cell>
          <cell r="S30"/>
          <cell r="T30">
            <v>0</v>
          </cell>
          <cell r="U30"/>
          <cell r="V30">
            <v>0</v>
          </cell>
          <cell r="W30" t="str">
            <v xml:space="preserve"> </v>
          </cell>
          <cell r="X30" t="str">
            <v xml:space="preserve"> </v>
          </cell>
          <cell r="Y30" t="str">
            <v/>
          </cell>
          <cell r="Z30"/>
          <cell r="AA30" t="str">
            <v/>
          </cell>
          <cell r="AB30" t="str">
            <v xml:space="preserve"> </v>
          </cell>
          <cell r="AC30" t="str">
            <v/>
          </cell>
          <cell r="AD30" t="str">
            <v xml:space="preserve"> </v>
          </cell>
          <cell r="AE30" t="str">
            <v xml:space="preserve"> </v>
          </cell>
          <cell r="AF30" t="str">
            <v xml:space="preserve"> </v>
          </cell>
          <cell r="AG30">
            <v>0</v>
          </cell>
          <cell r="AH30" t="str">
            <v xml:space="preserve"> </v>
          </cell>
          <cell r="AI30" t="str">
            <v xml:space="preserve"> </v>
          </cell>
          <cell r="AJ30" t="str">
            <v xml:space="preserve"> </v>
          </cell>
          <cell r="AK30" t="str">
            <v xml:space="preserve"> </v>
          </cell>
          <cell r="AL30" t="str">
            <v xml:space="preserve"> </v>
          </cell>
          <cell r="AM30" t="str">
            <v xml:space="preserve"> </v>
          </cell>
          <cell r="AN30" t="str">
            <v xml:space="preserve"> </v>
          </cell>
          <cell r="AO30"/>
          <cell r="AP30"/>
          <cell r="AQ30"/>
          <cell r="AR30"/>
          <cell r="AS30"/>
          <cell r="AT30"/>
          <cell r="AU30"/>
          <cell r="AV30"/>
          <cell r="AW30"/>
          <cell r="AX30"/>
          <cell r="AY30"/>
          <cell r="AZ30"/>
        </row>
        <row r="31">
          <cell r="B31" t="str">
            <v>-</v>
          </cell>
          <cell r="C31"/>
          <cell r="D31"/>
          <cell r="E31"/>
          <cell r="F31"/>
          <cell r="G31"/>
          <cell r="H31"/>
          <cell r="I31"/>
          <cell r="J31">
            <v>0</v>
          </cell>
          <cell r="K31"/>
          <cell r="L31">
            <v>0</v>
          </cell>
          <cell r="M31"/>
          <cell r="N31">
            <v>0</v>
          </cell>
          <cell r="O31"/>
          <cell r="P31">
            <v>0</v>
          </cell>
          <cell r="Q31"/>
          <cell r="R31">
            <v>0</v>
          </cell>
          <cell r="S31"/>
          <cell r="T31">
            <v>0</v>
          </cell>
          <cell r="U31"/>
          <cell r="V31">
            <v>0</v>
          </cell>
          <cell r="W31" t="str">
            <v xml:space="preserve"> </v>
          </cell>
          <cell r="X31" t="str">
            <v xml:space="preserve"> </v>
          </cell>
          <cell r="Y31" t="str">
            <v/>
          </cell>
          <cell r="Z31"/>
          <cell r="AA31" t="str">
            <v/>
          </cell>
          <cell r="AB31" t="str">
            <v xml:space="preserve"> </v>
          </cell>
          <cell r="AC31" t="str">
            <v/>
          </cell>
          <cell r="AD31" t="str">
            <v xml:space="preserve"> </v>
          </cell>
          <cell r="AE31" t="str">
            <v xml:space="preserve"> </v>
          </cell>
          <cell r="AF31" t="str">
            <v xml:space="preserve"> </v>
          </cell>
          <cell r="AG31">
            <v>0</v>
          </cell>
          <cell r="AH31" t="str">
            <v xml:space="preserve"> </v>
          </cell>
          <cell r="AI31" t="str">
            <v xml:space="preserve"> </v>
          </cell>
          <cell r="AJ31" t="str">
            <v xml:space="preserve"> </v>
          </cell>
          <cell r="AK31" t="str">
            <v xml:space="preserve"> </v>
          </cell>
          <cell r="AL31" t="str">
            <v xml:space="preserve"> </v>
          </cell>
          <cell r="AM31" t="str">
            <v xml:space="preserve"> </v>
          </cell>
          <cell r="AN31" t="str">
            <v xml:space="preserve"> </v>
          </cell>
          <cell r="AO31"/>
          <cell r="AP31"/>
          <cell r="AQ31"/>
          <cell r="AR31"/>
          <cell r="AS31"/>
          <cell r="AT31"/>
          <cell r="AU31"/>
          <cell r="AV31"/>
          <cell r="AW31"/>
          <cell r="AX31"/>
          <cell r="AY31"/>
          <cell r="AZ31"/>
        </row>
        <row r="32">
          <cell r="B32" t="str">
            <v>-</v>
          </cell>
          <cell r="C32"/>
          <cell r="D32"/>
          <cell r="E32"/>
          <cell r="F32"/>
          <cell r="G32"/>
          <cell r="H32"/>
          <cell r="I32"/>
          <cell r="J32">
            <v>0</v>
          </cell>
          <cell r="K32"/>
          <cell r="L32">
            <v>0</v>
          </cell>
          <cell r="M32"/>
          <cell r="N32">
            <v>0</v>
          </cell>
          <cell r="O32"/>
          <cell r="P32">
            <v>0</v>
          </cell>
          <cell r="Q32"/>
          <cell r="R32">
            <v>0</v>
          </cell>
          <cell r="S32"/>
          <cell r="T32">
            <v>0</v>
          </cell>
          <cell r="U32"/>
          <cell r="V32">
            <v>0</v>
          </cell>
          <cell r="W32" t="str">
            <v xml:space="preserve"> </v>
          </cell>
          <cell r="X32" t="str">
            <v xml:space="preserve"> </v>
          </cell>
          <cell r="Y32" t="str">
            <v/>
          </cell>
          <cell r="Z32"/>
          <cell r="AA32" t="str">
            <v/>
          </cell>
          <cell r="AB32" t="str">
            <v xml:space="preserve"> </v>
          </cell>
          <cell r="AC32" t="str">
            <v/>
          </cell>
          <cell r="AD32" t="str">
            <v xml:space="preserve"> </v>
          </cell>
          <cell r="AE32" t="str">
            <v xml:space="preserve"> </v>
          </cell>
          <cell r="AF32" t="str">
            <v xml:space="preserve"> </v>
          </cell>
          <cell r="AG32">
            <v>0</v>
          </cell>
          <cell r="AH32" t="str">
            <v xml:space="preserve"> </v>
          </cell>
          <cell r="AI32" t="str">
            <v xml:space="preserve"> </v>
          </cell>
          <cell r="AJ32" t="str">
            <v xml:space="preserve"> </v>
          </cell>
          <cell r="AK32" t="str">
            <v xml:space="preserve"> </v>
          </cell>
          <cell r="AL32" t="str">
            <v xml:space="preserve"> </v>
          </cell>
          <cell r="AM32" t="str">
            <v xml:space="preserve"> </v>
          </cell>
          <cell r="AN32" t="str">
            <v xml:space="preserve"> </v>
          </cell>
          <cell r="AO32"/>
          <cell r="AP32"/>
          <cell r="AQ32"/>
          <cell r="AR32"/>
          <cell r="AS32"/>
          <cell r="AT32"/>
          <cell r="AU32"/>
          <cell r="AV32"/>
          <cell r="AW32"/>
          <cell r="AX32"/>
          <cell r="AY32"/>
          <cell r="AZ32"/>
        </row>
        <row r="33">
          <cell r="B33" t="str">
            <v>-</v>
          </cell>
          <cell r="C33"/>
          <cell r="D33"/>
          <cell r="E33"/>
          <cell r="F33"/>
          <cell r="G33"/>
          <cell r="H33"/>
          <cell r="I33"/>
          <cell r="J33">
            <v>0</v>
          </cell>
          <cell r="K33"/>
          <cell r="L33">
            <v>0</v>
          </cell>
          <cell r="M33"/>
          <cell r="N33">
            <v>0</v>
          </cell>
          <cell r="O33"/>
          <cell r="P33">
            <v>0</v>
          </cell>
          <cell r="Q33"/>
          <cell r="R33">
            <v>0</v>
          </cell>
          <cell r="S33"/>
          <cell r="T33">
            <v>0</v>
          </cell>
          <cell r="U33"/>
          <cell r="V33">
            <v>0</v>
          </cell>
          <cell r="W33" t="str">
            <v xml:space="preserve"> </v>
          </cell>
          <cell r="X33" t="str">
            <v xml:space="preserve"> </v>
          </cell>
          <cell r="Y33" t="str">
            <v/>
          </cell>
          <cell r="Z33"/>
          <cell r="AA33" t="str">
            <v/>
          </cell>
          <cell r="AB33" t="str">
            <v xml:space="preserve"> </v>
          </cell>
          <cell r="AC33" t="str">
            <v/>
          </cell>
          <cell r="AD33" t="str">
            <v xml:space="preserve"> </v>
          </cell>
          <cell r="AE33" t="str">
            <v xml:space="preserve"> </v>
          </cell>
          <cell r="AF33" t="str">
            <v xml:space="preserve"> </v>
          </cell>
          <cell r="AG33">
            <v>0</v>
          </cell>
          <cell r="AH33" t="str">
            <v xml:space="preserve"> </v>
          </cell>
          <cell r="AI33" t="str">
            <v xml:space="preserve"> </v>
          </cell>
          <cell r="AJ33" t="str">
            <v xml:space="preserve"> </v>
          </cell>
          <cell r="AK33" t="str">
            <v xml:space="preserve"> </v>
          </cell>
          <cell r="AL33" t="str">
            <v xml:space="preserve"> </v>
          </cell>
          <cell r="AM33" t="str">
            <v xml:space="preserve"> </v>
          </cell>
          <cell r="AN33" t="str">
            <v xml:space="preserve"> </v>
          </cell>
          <cell r="AO33"/>
          <cell r="AP33"/>
          <cell r="AQ33"/>
          <cell r="AR33"/>
          <cell r="AS33"/>
          <cell r="AT33"/>
          <cell r="AU33"/>
          <cell r="AV33"/>
          <cell r="AW33"/>
          <cell r="AX33"/>
          <cell r="AY33"/>
          <cell r="AZ33"/>
        </row>
        <row r="34">
          <cell r="B34" t="str">
            <v>-</v>
          </cell>
          <cell r="C34"/>
          <cell r="D34"/>
          <cell r="E34"/>
          <cell r="F34"/>
          <cell r="G34"/>
          <cell r="H34"/>
          <cell r="I34"/>
          <cell r="J34">
            <v>0</v>
          </cell>
          <cell r="K34"/>
          <cell r="L34">
            <v>0</v>
          </cell>
          <cell r="M34"/>
          <cell r="N34">
            <v>0</v>
          </cell>
          <cell r="O34"/>
          <cell r="P34">
            <v>0</v>
          </cell>
          <cell r="Q34"/>
          <cell r="R34">
            <v>0</v>
          </cell>
          <cell r="S34"/>
          <cell r="T34">
            <v>0</v>
          </cell>
          <cell r="U34"/>
          <cell r="V34">
            <v>0</v>
          </cell>
          <cell r="W34" t="str">
            <v xml:space="preserve"> </v>
          </cell>
          <cell r="X34" t="str">
            <v xml:space="preserve"> </v>
          </cell>
          <cell r="Y34" t="str">
            <v/>
          </cell>
          <cell r="Z34"/>
          <cell r="AA34" t="str">
            <v/>
          </cell>
          <cell r="AB34" t="str">
            <v xml:space="preserve"> </v>
          </cell>
          <cell r="AC34" t="str">
            <v/>
          </cell>
          <cell r="AD34" t="str">
            <v xml:space="preserve"> </v>
          </cell>
          <cell r="AE34" t="str">
            <v xml:space="preserve"> </v>
          </cell>
          <cell r="AF34" t="str">
            <v xml:space="preserve"> </v>
          </cell>
          <cell r="AG34">
            <v>0</v>
          </cell>
          <cell r="AH34" t="str">
            <v xml:space="preserve"> </v>
          </cell>
          <cell r="AI34" t="str">
            <v xml:space="preserve"> </v>
          </cell>
          <cell r="AJ34" t="str">
            <v xml:space="preserve"> </v>
          </cell>
          <cell r="AK34" t="str">
            <v xml:space="preserve"> </v>
          </cell>
          <cell r="AL34" t="str">
            <v xml:space="preserve"> </v>
          </cell>
          <cell r="AM34" t="str">
            <v xml:space="preserve"> </v>
          </cell>
          <cell r="AN34" t="str">
            <v xml:space="preserve"> </v>
          </cell>
          <cell r="AO34"/>
          <cell r="AP34"/>
          <cell r="AQ34"/>
          <cell r="AR34"/>
          <cell r="AS34"/>
          <cell r="AT34"/>
          <cell r="AU34"/>
          <cell r="AV34"/>
          <cell r="AW34"/>
          <cell r="AX34"/>
          <cell r="AY34"/>
          <cell r="AZ34"/>
        </row>
        <row r="35">
          <cell r="B35" t="str">
            <v>-</v>
          </cell>
          <cell r="C35"/>
          <cell r="D35"/>
          <cell r="E35"/>
          <cell r="F35"/>
          <cell r="G35"/>
          <cell r="H35"/>
          <cell r="I35"/>
          <cell r="J35">
            <v>0</v>
          </cell>
          <cell r="K35"/>
          <cell r="L35">
            <v>0</v>
          </cell>
          <cell r="M35"/>
          <cell r="N35">
            <v>0</v>
          </cell>
          <cell r="O35"/>
          <cell r="P35">
            <v>0</v>
          </cell>
          <cell r="Q35"/>
          <cell r="R35">
            <v>0</v>
          </cell>
          <cell r="S35"/>
          <cell r="T35">
            <v>0</v>
          </cell>
          <cell r="U35"/>
          <cell r="V35">
            <v>0</v>
          </cell>
          <cell r="W35" t="str">
            <v xml:space="preserve"> </v>
          </cell>
          <cell r="X35" t="str">
            <v xml:space="preserve"> </v>
          </cell>
          <cell r="Y35" t="str">
            <v/>
          </cell>
          <cell r="Z35"/>
          <cell r="AA35" t="str">
            <v/>
          </cell>
          <cell r="AB35" t="str">
            <v xml:space="preserve"> </v>
          </cell>
          <cell r="AC35" t="str">
            <v/>
          </cell>
          <cell r="AD35" t="str">
            <v xml:space="preserve"> </v>
          </cell>
          <cell r="AE35" t="str">
            <v xml:space="preserve"> </v>
          </cell>
          <cell r="AF35" t="str">
            <v xml:space="preserve"> </v>
          </cell>
          <cell r="AG35">
            <v>0</v>
          </cell>
          <cell r="AH35" t="str">
            <v xml:space="preserve"> </v>
          </cell>
          <cell r="AI35" t="str">
            <v xml:space="preserve"> </v>
          </cell>
          <cell r="AJ35" t="str">
            <v xml:space="preserve"> </v>
          </cell>
          <cell r="AK35" t="str">
            <v xml:space="preserve"> </v>
          </cell>
          <cell r="AL35" t="str">
            <v xml:space="preserve"> </v>
          </cell>
          <cell r="AM35" t="str">
            <v xml:space="preserve"> </v>
          </cell>
          <cell r="AN35" t="str">
            <v xml:space="preserve"> </v>
          </cell>
          <cell r="AO35"/>
          <cell r="AP35"/>
          <cell r="AQ35"/>
          <cell r="AR35"/>
          <cell r="AS35"/>
          <cell r="AT35"/>
          <cell r="AU35"/>
          <cell r="AV35"/>
          <cell r="AW35"/>
          <cell r="AX35"/>
          <cell r="AY35"/>
          <cell r="AZ35"/>
        </row>
        <row r="36">
          <cell r="B36" t="str">
            <v>-</v>
          </cell>
          <cell r="C36"/>
          <cell r="D36"/>
          <cell r="E36"/>
          <cell r="F36"/>
          <cell r="G36"/>
          <cell r="H36"/>
          <cell r="I36"/>
          <cell r="J36">
            <v>0</v>
          </cell>
          <cell r="K36"/>
          <cell r="L36">
            <v>0</v>
          </cell>
          <cell r="M36"/>
          <cell r="N36">
            <v>0</v>
          </cell>
          <cell r="O36"/>
          <cell r="P36">
            <v>0</v>
          </cell>
          <cell r="Q36"/>
          <cell r="R36">
            <v>0</v>
          </cell>
          <cell r="S36"/>
          <cell r="T36">
            <v>0</v>
          </cell>
          <cell r="U36"/>
          <cell r="V36">
            <v>0</v>
          </cell>
          <cell r="W36" t="str">
            <v xml:space="preserve"> </v>
          </cell>
          <cell r="X36" t="str">
            <v xml:space="preserve"> </v>
          </cell>
          <cell r="Y36" t="str">
            <v/>
          </cell>
          <cell r="Z36"/>
          <cell r="AA36" t="str">
            <v/>
          </cell>
          <cell r="AB36" t="str">
            <v xml:space="preserve"> </v>
          </cell>
          <cell r="AC36" t="str">
            <v/>
          </cell>
          <cell r="AD36" t="str">
            <v xml:space="preserve"> </v>
          </cell>
          <cell r="AE36" t="str">
            <v xml:space="preserve"> </v>
          </cell>
          <cell r="AF36" t="str">
            <v xml:space="preserve"> </v>
          </cell>
          <cell r="AG36">
            <v>0</v>
          </cell>
          <cell r="AH36" t="str">
            <v xml:space="preserve"> </v>
          </cell>
          <cell r="AI36" t="str">
            <v xml:space="preserve"> </v>
          </cell>
          <cell r="AJ36" t="str">
            <v xml:space="preserve"> </v>
          </cell>
          <cell r="AK36" t="str">
            <v xml:space="preserve"> </v>
          </cell>
          <cell r="AL36" t="str">
            <v xml:space="preserve"> </v>
          </cell>
          <cell r="AM36" t="str">
            <v xml:space="preserve"> </v>
          </cell>
          <cell r="AN36" t="str">
            <v xml:space="preserve"> </v>
          </cell>
          <cell r="AO36"/>
          <cell r="AP36"/>
          <cell r="AQ36"/>
          <cell r="AR36"/>
          <cell r="AS36"/>
          <cell r="AT36"/>
          <cell r="AU36"/>
          <cell r="AV36"/>
          <cell r="AW36"/>
          <cell r="AX36"/>
          <cell r="AY36"/>
          <cell r="AZ36"/>
        </row>
        <row r="37">
          <cell r="B37" t="str">
            <v>-</v>
          </cell>
          <cell r="C37"/>
          <cell r="D37"/>
          <cell r="E37"/>
          <cell r="F37"/>
          <cell r="G37"/>
          <cell r="H37"/>
          <cell r="I37"/>
          <cell r="J37">
            <v>0</v>
          </cell>
          <cell r="K37"/>
          <cell r="L37">
            <v>0</v>
          </cell>
          <cell r="M37"/>
          <cell r="N37">
            <v>0</v>
          </cell>
          <cell r="O37"/>
          <cell r="P37">
            <v>0</v>
          </cell>
          <cell r="Q37"/>
          <cell r="R37">
            <v>0</v>
          </cell>
          <cell r="S37"/>
          <cell r="T37">
            <v>0</v>
          </cell>
          <cell r="U37"/>
          <cell r="V37">
            <v>0</v>
          </cell>
          <cell r="W37" t="str">
            <v xml:space="preserve"> </v>
          </cell>
          <cell r="X37" t="str">
            <v xml:space="preserve"> </v>
          </cell>
          <cell r="Y37" t="str">
            <v/>
          </cell>
          <cell r="Z37"/>
          <cell r="AA37" t="str">
            <v/>
          </cell>
          <cell r="AB37" t="str">
            <v xml:space="preserve"> </v>
          </cell>
          <cell r="AC37" t="str">
            <v/>
          </cell>
          <cell r="AD37" t="str">
            <v xml:space="preserve"> </v>
          </cell>
          <cell r="AE37" t="str">
            <v xml:space="preserve"> </v>
          </cell>
          <cell r="AF37" t="str">
            <v xml:space="preserve"> </v>
          </cell>
          <cell r="AG37">
            <v>0</v>
          </cell>
          <cell r="AH37" t="str">
            <v xml:space="preserve"> </v>
          </cell>
          <cell r="AI37" t="str">
            <v xml:space="preserve"> </v>
          </cell>
          <cell r="AJ37" t="str">
            <v xml:space="preserve"> </v>
          </cell>
          <cell r="AK37" t="str">
            <v xml:space="preserve"> </v>
          </cell>
          <cell r="AL37" t="str">
            <v xml:space="preserve"> </v>
          </cell>
          <cell r="AM37" t="str">
            <v xml:space="preserve"> </v>
          </cell>
          <cell r="AN37" t="str">
            <v xml:space="preserve"> </v>
          </cell>
          <cell r="AO37"/>
          <cell r="AP37"/>
          <cell r="AQ37"/>
          <cell r="AR37"/>
          <cell r="AS37"/>
          <cell r="AT37"/>
          <cell r="AU37"/>
          <cell r="AV37"/>
          <cell r="AW37"/>
          <cell r="AX37"/>
          <cell r="AY37"/>
          <cell r="AZ37"/>
        </row>
        <row r="38">
          <cell r="B38" t="str">
            <v>-</v>
          </cell>
          <cell r="C38"/>
          <cell r="D38"/>
          <cell r="E38"/>
          <cell r="F38"/>
          <cell r="G38"/>
          <cell r="H38"/>
          <cell r="I38"/>
          <cell r="J38">
            <v>0</v>
          </cell>
          <cell r="K38"/>
          <cell r="L38">
            <v>0</v>
          </cell>
          <cell r="M38"/>
          <cell r="N38">
            <v>0</v>
          </cell>
          <cell r="O38"/>
          <cell r="P38">
            <v>0</v>
          </cell>
          <cell r="Q38"/>
          <cell r="R38">
            <v>0</v>
          </cell>
          <cell r="S38"/>
          <cell r="T38">
            <v>0</v>
          </cell>
          <cell r="U38"/>
          <cell r="V38">
            <v>0</v>
          </cell>
          <cell r="W38" t="str">
            <v xml:space="preserve"> </v>
          </cell>
          <cell r="X38" t="str">
            <v xml:space="preserve"> </v>
          </cell>
          <cell r="Y38" t="str">
            <v/>
          </cell>
          <cell r="Z38"/>
          <cell r="AA38" t="str">
            <v/>
          </cell>
          <cell r="AB38" t="str">
            <v xml:space="preserve"> </v>
          </cell>
          <cell r="AC38" t="str">
            <v/>
          </cell>
          <cell r="AD38" t="str">
            <v xml:space="preserve"> </v>
          </cell>
          <cell r="AE38" t="str">
            <v xml:space="preserve"> </v>
          </cell>
          <cell r="AF38" t="str">
            <v xml:space="preserve"> </v>
          </cell>
          <cell r="AG38">
            <v>0</v>
          </cell>
          <cell r="AH38" t="str">
            <v xml:space="preserve"> </v>
          </cell>
          <cell r="AI38" t="str">
            <v xml:space="preserve"> </v>
          </cell>
          <cell r="AJ38" t="str">
            <v xml:space="preserve"> </v>
          </cell>
          <cell r="AK38" t="str">
            <v xml:space="preserve"> </v>
          </cell>
          <cell r="AL38" t="str">
            <v xml:space="preserve"> </v>
          </cell>
          <cell r="AM38" t="str">
            <v xml:space="preserve"> </v>
          </cell>
          <cell r="AN38" t="str">
            <v xml:space="preserve"> </v>
          </cell>
          <cell r="AO38"/>
          <cell r="AP38"/>
          <cell r="AQ38"/>
          <cell r="AR38"/>
          <cell r="AS38"/>
          <cell r="AT38"/>
          <cell r="AU38"/>
          <cell r="AV38"/>
          <cell r="AW38"/>
          <cell r="AX38"/>
          <cell r="AY38"/>
          <cell r="AZ38"/>
        </row>
        <row r="39">
          <cell r="B39" t="str">
            <v>-</v>
          </cell>
          <cell r="C39"/>
          <cell r="D39"/>
          <cell r="E39"/>
          <cell r="F39"/>
          <cell r="G39"/>
          <cell r="H39"/>
          <cell r="I39"/>
          <cell r="J39">
            <v>0</v>
          </cell>
          <cell r="K39"/>
          <cell r="L39">
            <v>0</v>
          </cell>
          <cell r="M39"/>
          <cell r="N39">
            <v>0</v>
          </cell>
          <cell r="O39"/>
          <cell r="P39">
            <v>0</v>
          </cell>
          <cell r="Q39"/>
          <cell r="R39">
            <v>0</v>
          </cell>
          <cell r="S39"/>
          <cell r="T39">
            <v>0</v>
          </cell>
          <cell r="U39"/>
          <cell r="V39">
            <v>0</v>
          </cell>
          <cell r="W39" t="str">
            <v xml:space="preserve"> </v>
          </cell>
          <cell r="X39" t="str">
            <v xml:space="preserve"> </v>
          </cell>
          <cell r="Y39" t="str">
            <v/>
          </cell>
          <cell r="Z39"/>
          <cell r="AA39" t="str">
            <v/>
          </cell>
          <cell r="AB39" t="str">
            <v xml:space="preserve"> </v>
          </cell>
          <cell r="AC39" t="str">
            <v/>
          </cell>
          <cell r="AD39" t="str">
            <v xml:space="preserve"> </v>
          </cell>
          <cell r="AE39" t="str">
            <v xml:space="preserve"> </v>
          </cell>
          <cell r="AF39" t="str">
            <v xml:space="preserve"> </v>
          </cell>
          <cell r="AG39">
            <v>0</v>
          </cell>
          <cell r="AH39" t="str">
            <v xml:space="preserve"> </v>
          </cell>
          <cell r="AI39" t="str">
            <v xml:space="preserve"> </v>
          </cell>
          <cell r="AJ39" t="str">
            <v xml:space="preserve"> </v>
          </cell>
          <cell r="AK39" t="str">
            <v xml:space="preserve"> </v>
          </cell>
          <cell r="AL39" t="str">
            <v xml:space="preserve"> </v>
          </cell>
          <cell r="AM39" t="str">
            <v xml:space="preserve"> </v>
          </cell>
          <cell r="AN39" t="str">
            <v xml:space="preserve"> </v>
          </cell>
          <cell r="AO39"/>
          <cell r="AP39"/>
          <cell r="AQ39"/>
          <cell r="AR39"/>
          <cell r="AS39"/>
          <cell r="AT39"/>
          <cell r="AU39"/>
          <cell r="AV39"/>
          <cell r="AW39"/>
          <cell r="AX39"/>
          <cell r="AY39"/>
          <cell r="AZ39"/>
        </row>
        <row r="40">
          <cell r="B40" t="str">
            <v>-</v>
          </cell>
          <cell r="C40"/>
          <cell r="D40"/>
          <cell r="E40"/>
          <cell r="F40"/>
          <cell r="G40"/>
          <cell r="H40"/>
          <cell r="I40"/>
          <cell r="J40">
            <v>0</v>
          </cell>
          <cell r="K40"/>
          <cell r="L40">
            <v>0</v>
          </cell>
          <cell r="M40"/>
          <cell r="N40">
            <v>0</v>
          </cell>
          <cell r="O40"/>
          <cell r="P40">
            <v>0</v>
          </cell>
          <cell r="Q40"/>
          <cell r="R40">
            <v>0</v>
          </cell>
          <cell r="S40"/>
          <cell r="T40">
            <v>0</v>
          </cell>
          <cell r="U40"/>
          <cell r="V40">
            <v>0</v>
          </cell>
          <cell r="W40" t="str">
            <v xml:space="preserve"> </v>
          </cell>
          <cell r="X40" t="str">
            <v xml:space="preserve"> </v>
          </cell>
          <cell r="Y40" t="str">
            <v/>
          </cell>
          <cell r="Z40"/>
          <cell r="AA40" t="str">
            <v/>
          </cell>
          <cell r="AB40" t="str">
            <v xml:space="preserve"> </v>
          </cell>
          <cell r="AC40" t="str">
            <v/>
          </cell>
          <cell r="AD40" t="str">
            <v xml:space="preserve"> </v>
          </cell>
          <cell r="AE40" t="str">
            <v xml:space="preserve"> </v>
          </cell>
          <cell r="AF40" t="str">
            <v xml:space="preserve"> </v>
          </cell>
          <cell r="AG40">
            <v>0</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cell r="AP40"/>
          <cell r="AQ40"/>
          <cell r="AR40"/>
          <cell r="AS40"/>
          <cell r="AT40"/>
          <cell r="AU40"/>
          <cell r="AV40"/>
          <cell r="AW40"/>
          <cell r="AX40"/>
          <cell r="AY40"/>
          <cell r="AZ40"/>
        </row>
        <row r="41">
          <cell r="B41" t="str">
            <v>-</v>
          </cell>
          <cell r="C41"/>
          <cell r="D41"/>
          <cell r="E41"/>
          <cell r="F41"/>
          <cell r="G41"/>
          <cell r="H41"/>
          <cell r="I41"/>
          <cell r="J41">
            <v>0</v>
          </cell>
          <cell r="K41"/>
          <cell r="L41">
            <v>0</v>
          </cell>
          <cell r="M41"/>
          <cell r="N41">
            <v>0</v>
          </cell>
          <cell r="O41"/>
          <cell r="P41">
            <v>0</v>
          </cell>
          <cell r="Q41"/>
          <cell r="R41">
            <v>0</v>
          </cell>
          <cell r="S41"/>
          <cell r="T41">
            <v>0</v>
          </cell>
          <cell r="U41"/>
          <cell r="V41">
            <v>0</v>
          </cell>
          <cell r="W41" t="str">
            <v xml:space="preserve"> </v>
          </cell>
          <cell r="X41" t="str">
            <v xml:space="preserve"> </v>
          </cell>
          <cell r="Y41" t="str">
            <v/>
          </cell>
          <cell r="Z41"/>
          <cell r="AA41" t="str">
            <v/>
          </cell>
          <cell r="AB41" t="str">
            <v xml:space="preserve"> </v>
          </cell>
          <cell r="AC41" t="str">
            <v/>
          </cell>
          <cell r="AD41" t="str">
            <v xml:space="preserve"> </v>
          </cell>
          <cell r="AE41" t="str">
            <v xml:space="preserve"> </v>
          </cell>
          <cell r="AF41" t="str">
            <v xml:space="preserve"> </v>
          </cell>
          <cell r="AG41">
            <v>0</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cell r="AP41"/>
          <cell r="AQ41"/>
          <cell r="AR41"/>
          <cell r="AS41"/>
          <cell r="AT41"/>
          <cell r="AU41"/>
          <cell r="AV41"/>
          <cell r="AW41"/>
          <cell r="AX41"/>
          <cell r="AY41"/>
          <cell r="AZ41"/>
        </row>
        <row r="42">
          <cell r="B42" t="str">
            <v>-</v>
          </cell>
          <cell r="C42"/>
          <cell r="D42"/>
          <cell r="E42"/>
          <cell r="F42"/>
          <cell r="G42"/>
          <cell r="H42"/>
          <cell r="I42"/>
          <cell r="J42">
            <v>0</v>
          </cell>
          <cell r="K42"/>
          <cell r="L42">
            <v>0</v>
          </cell>
          <cell r="M42"/>
          <cell r="N42">
            <v>0</v>
          </cell>
          <cell r="O42"/>
          <cell r="P42">
            <v>0</v>
          </cell>
          <cell r="Q42"/>
          <cell r="R42">
            <v>0</v>
          </cell>
          <cell r="S42"/>
          <cell r="T42">
            <v>0</v>
          </cell>
          <cell r="U42"/>
          <cell r="V42">
            <v>0</v>
          </cell>
          <cell r="W42" t="str">
            <v xml:space="preserve"> </v>
          </cell>
          <cell r="X42" t="str">
            <v xml:space="preserve"> </v>
          </cell>
          <cell r="Y42" t="str">
            <v/>
          </cell>
          <cell r="Z42"/>
          <cell r="AA42" t="str">
            <v/>
          </cell>
          <cell r="AB42" t="str">
            <v xml:space="preserve"> </v>
          </cell>
          <cell r="AC42" t="str">
            <v/>
          </cell>
          <cell r="AD42" t="str">
            <v xml:space="preserve"> </v>
          </cell>
          <cell r="AE42" t="str">
            <v xml:space="preserve"> </v>
          </cell>
          <cell r="AF42" t="str">
            <v xml:space="preserve"> </v>
          </cell>
          <cell r="AG42">
            <v>0</v>
          </cell>
          <cell r="AH42" t="str">
            <v xml:space="preserve"> </v>
          </cell>
          <cell r="AI42" t="str">
            <v xml:space="preserve"> </v>
          </cell>
          <cell r="AJ42" t="str">
            <v xml:space="preserve"> </v>
          </cell>
          <cell r="AK42" t="str">
            <v xml:space="preserve"> </v>
          </cell>
          <cell r="AL42" t="str">
            <v xml:space="preserve"> </v>
          </cell>
          <cell r="AM42" t="str">
            <v xml:space="preserve"> </v>
          </cell>
          <cell r="AN42" t="str">
            <v xml:space="preserve"> </v>
          </cell>
          <cell r="AO42"/>
          <cell r="AP42"/>
          <cell r="AQ42"/>
          <cell r="AR42"/>
          <cell r="AS42"/>
          <cell r="AT42"/>
          <cell r="AU42"/>
          <cell r="AV42"/>
          <cell r="AW42"/>
          <cell r="AX42"/>
          <cell r="AY42"/>
          <cell r="AZ42"/>
        </row>
        <row r="43">
          <cell r="B43" t="str">
            <v>-</v>
          </cell>
          <cell r="C43"/>
          <cell r="D43"/>
          <cell r="E43"/>
          <cell r="F43"/>
          <cell r="G43"/>
          <cell r="H43"/>
          <cell r="I43"/>
          <cell r="J43">
            <v>0</v>
          </cell>
          <cell r="K43"/>
          <cell r="L43">
            <v>0</v>
          </cell>
          <cell r="M43"/>
          <cell r="N43">
            <v>0</v>
          </cell>
          <cell r="O43"/>
          <cell r="P43">
            <v>0</v>
          </cell>
          <cell r="Q43"/>
          <cell r="R43">
            <v>0</v>
          </cell>
          <cell r="S43"/>
          <cell r="T43">
            <v>0</v>
          </cell>
          <cell r="U43"/>
          <cell r="V43">
            <v>0</v>
          </cell>
          <cell r="W43" t="str">
            <v xml:space="preserve"> </v>
          </cell>
          <cell r="X43" t="str">
            <v xml:space="preserve"> </v>
          </cell>
          <cell r="Y43" t="str">
            <v/>
          </cell>
          <cell r="Z43"/>
          <cell r="AA43" t="str">
            <v/>
          </cell>
          <cell r="AB43" t="str">
            <v xml:space="preserve"> </v>
          </cell>
          <cell r="AC43" t="str">
            <v/>
          </cell>
          <cell r="AD43" t="str">
            <v xml:space="preserve"> </v>
          </cell>
          <cell r="AE43" t="str">
            <v xml:space="preserve"> </v>
          </cell>
          <cell r="AF43" t="str">
            <v xml:space="preserve"> </v>
          </cell>
          <cell r="AG43">
            <v>0</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cell r="AP43"/>
          <cell r="AQ43"/>
          <cell r="AR43"/>
          <cell r="AS43"/>
          <cell r="AT43"/>
          <cell r="AU43"/>
          <cell r="AV43"/>
          <cell r="AW43"/>
          <cell r="AX43"/>
          <cell r="AY43"/>
          <cell r="AZ43"/>
        </row>
        <row r="44">
          <cell r="B44" t="str">
            <v>-</v>
          </cell>
          <cell r="C44"/>
          <cell r="D44"/>
          <cell r="E44"/>
          <cell r="F44"/>
          <cell r="G44"/>
          <cell r="H44"/>
          <cell r="I44"/>
          <cell r="J44">
            <v>0</v>
          </cell>
          <cell r="K44"/>
          <cell r="L44">
            <v>0</v>
          </cell>
          <cell r="M44"/>
          <cell r="N44">
            <v>0</v>
          </cell>
          <cell r="O44"/>
          <cell r="P44">
            <v>0</v>
          </cell>
          <cell r="Q44"/>
          <cell r="R44">
            <v>0</v>
          </cell>
          <cell r="S44"/>
          <cell r="T44">
            <v>0</v>
          </cell>
          <cell r="U44"/>
          <cell r="V44">
            <v>0</v>
          </cell>
          <cell r="W44" t="str">
            <v xml:space="preserve"> </v>
          </cell>
          <cell r="X44" t="str">
            <v xml:space="preserve"> </v>
          </cell>
          <cell r="Y44" t="str">
            <v/>
          </cell>
          <cell r="Z44"/>
          <cell r="AA44" t="str">
            <v/>
          </cell>
          <cell r="AB44" t="str">
            <v xml:space="preserve"> </v>
          </cell>
          <cell r="AC44" t="str">
            <v/>
          </cell>
          <cell r="AD44" t="str">
            <v xml:space="preserve"> </v>
          </cell>
          <cell r="AE44" t="str">
            <v xml:space="preserve"> </v>
          </cell>
          <cell r="AF44" t="str">
            <v xml:space="preserve"> </v>
          </cell>
          <cell r="AG44">
            <v>0</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cell r="AP44"/>
          <cell r="AQ44"/>
          <cell r="AR44"/>
          <cell r="AS44"/>
          <cell r="AT44"/>
          <cell r="AU44"/>
          <cell r="AV44"/>
          <cell r="AW44"/>
          <cell r="AX44"/>
          <cell r="AY44"/>
          <cell r="AZ44"/>
        </row>
        <row r="45">
          <cell r="B45" t="str">
            <v>-</v>
          </cell>
          <cell r="C45"/>
          <cell r="D45"/>
          <cell r="E45"/>
          <cell r="F45"/>
          <cell r="G45"/>
          <cell r="H45"/>
          <cell r="I45"/>
          <cell r="J45">
            <v>0</v>
          </cell>
          <cell r="K45"/>
          <cell r="L45">
            <v>0</v>
          </cell>
          <cell r="M45"/>
          <cell r="N45">
            <v>0</v>
          </cell>
          <cell r="O45"/>
          <cell r="P45">
            <v>0</v>
          </cell>
          <cell r="Q45"/>
          <cell r="R45">
            <v>0</v>
          </cell>
          <cell r="S45"/>
          <cell r="T45">
            <v>0</v>
          </cell>
          <cell r="U45"/>
          <cell r="V45">
            <v>0</v>
          </cell>
          <cell r="W45" t="str">
            <v xml:space="preserve"> </v>
          </cell>
          <cell r="X45" t="str">
            <v xml:space="preserve"> </v>
          </cell>
          <cell r="Y45" t="str">
            <v/>
          </cell>
          <cell r="Z45"/>
          <cell r="AA45" t="str">
            <v/>
          </cell>
          <cell r="AB45" t="str">
            <v xml:space="preserve"> </v>
          </cell>
          <cell r="AC45" t="str">
            <v/>
          </cell>
          <cell r="AD45" t="str">
            <v xml:space="preserve"> </v>
          </cell>
          <cell r="AE45" t="str">
            <v xml:space="preserve"> </v>
          </cell>
          <cell r="AF45" t="str">
            <v xml:space="preserve"> </v>
          </cell>
          <cell r="AG45">
            <v>0</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cell r="AP45"/>
          <cell r="AQ45"/>
          <cell r="AR45"/>
          <cell r="AS45"/>
          <cell r="AT45"/>
          <cell r="AU45"/>
          <cell r="AV45"/>
          <cell r="AW45"/>
          <cell r="AX45"/>
          <cell r="AY45"/>
          <cell r="AZ45"/>
        </row>
        <row r="46">
          <cell r="B46" t="str">
            <v>-</v>
          </cell>
          <cell r="C46"/>
          <cell r="D46"/>
          <cell r="E46"/>
          <cell r="F46"/>
          <cell r="G46"/>
          <cell r="H46"/>
          <cell r="I46"/>
          <cell r="J46">
            <v>0</v>
          </cell>
          <cell r="K46"/>
          <cell r="L46">
            <v>0</v>
          </cell>
          <cell r="M46"/>
          <cell r="N46">
            <v>0</v>
          </cell>
          <cell r="O46"/>
          <cell r="P46">
            <v>0</v>
          </cell>
          <cell r="Q46"/>
          <cell r="R46">
            <v>0</v>
          </cell>
          <cell r="S46"/>
          <cell r="T46">
            <v>0</v>
          </cell>
          <cell r="U46"/>
          <cell r="V46">
            <v>0</v>
          </cell>
          <cell r="W46" t="str">
            <v xml:space="preserve"> </v>
          </cell>
          <cell r="X46" t="str">
            <v xml:space="preserve"> </v>
          </cell>
          <cell r="Y46" t="str">
            <v/>
          </cell>
          <cell r="Z46"/>
          <cell r="AA46" t="str">
            <v/>
          </cell>
          <cell r="AB46" t="str">
            <v xml:space="preserve"> </v>
          </cell>
          <cell r="AC46" t="str">
            <v/>
          </cell>
          <cell r="AD46" t="str">
            <v xml:space="preserve"> </v>
          </cell>
          <cell r="AE46" t="str">
            <v xml:space="preserve"> </v>
          </cell>
          <cell r="AF46" t="str">
            <v xml:space="preserve"> </v>
          </cell>
          <cell r="AG46">
            <v>0</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cell r="AP46"/>
          <cell r="AQ46"/>
          <cell r="AR46"/>
          <cell r="AS46"/>
          <cell r="AT46"/>
          <cell r="AU46"/>
          <cell r="AV46"/>
          <cell r="AW46"/>
          <cell r="AX46"/>
          <cell r="AY46"/>
          <cell r="AZ46"/>
        </row>
        <row r="47">
          <cell r="B47" t="str">
            <v>-</v>
          </cell>
          <cell r="C47"/>
          <cell r="D47"/>
          <cell r="E47"/>
          <cell r="F47"/>
          <cell r="G47"/>
          <cell r="H47"/>
          <cell r="I47"/>
          <cell r="J47">
            <v>0</v>
          </cell>
          <cell r="K47"/>
          <cell r="L47">
            <v>0</v>
          </cell>
          <cell r="M47"/>
          <cell r="N47">
            <v>0</v>
          </cell>
          <cell r="O47"/>
          <cell r="P47">
            <v>0</v>
          </cell>
          <cell r="Q47"/>
          <cell r="R47">
            <v>0</v>
          </cell>
          <cell r="S47"/>
          <cell r="T47">
            <v>0</v>
          </cell>
          <cell r="U47"/>
          <cell r="V47">
            <v>0</v>
          </cell>
          <cell r="W47" t="str">
            <v xml:space="preserve"> </v>
          </cell>
          <cell r="X47" t="str">
            <v xml:space="preserve"> </v>
          </cell>
          <cell r="Y47" t="str">
            <v/>
          </cell>
          <cell r="Z47"/>
          <cell r="AA47" t="str">
            <v/>
          </cell>
          <cell r="AB47" t="str">
            <v xml:space="preserve"> </v>
          </cell>
          <cell r="AC47" t="str">
            <v/>
          </cell>
          <cell r="AD47" t="str">
            <v xml:space="preserve"> </v>
          </cell>
          <cell r="AE47" t="str">
            <v xml:space="preserve"> </v>
          </cell>
          <cell r="AF47" t="str">
            <v xml:space="preserve"> </v>
          </cell>
          <cell r="AG47">
            <v>0</v>
          </cell>
          <cell r="AH47" t="str">
            <v xml:space="preserve"> </v>
          </cell>
          <cell r="AI47" t="str">
            <v xml:space="preserve"> </v>
          </cell>
          <cell r="AJ47" t="str">
            <v xml:space="preserve"> </v>
          </cell>
          <cell r="AK47" t="str">
            <v xml:space="preserve"> </v>
          </cell>
          <cell r="AL47" t="str">
            <v xml:space="preserve"> </v>
          </cell>
          <cell r="AM47" t="str">
            <v xml:space="preserve"> </v>
          </cell>
          <cell r="AN47" t="str">
            <v xml:space="preserve"> </v>
          </cell>
          <cell r="AO47"/>
          <cell r="AP47"/>
          <cell r="AQ47"/>
          <cell r="AR47"/>
          <cell r="AS47"/>
          <cell r="AT47"/>
          <cell r="AU47"/>
          <cell r="AV47"/>
          <cell r="AW47"/>
          <cell r="AX47"/>
          <cell r="AY47"/>
          <cell r="AZ47"/>
        </row>
        <row r="48">
          <cell r="B48" t="str">
            <v>-</v>
          </cell>
          <cell r="C48"/>
          <cell r="D48"/>
          <cell r="E48"/>
          <cell r="F48"/>
          <cell r="G48"/>
          <cell r="H48"/>
          <cell r="I48"/>
          <cell r="J48">
            <v>0</v>
          </cell>
          <cell r="K48"/>
          <cell r="L48">
            <v>0</v>
          </cell>
          <cell r="M48"/>
          <cell r="N48">
            <v>0</v>
          </cell>
          <cell r="O48"/>
          <cell r="P48">
            <v>0</v>
          </cell>
          <cell r="Q48"/>
          <cell r="R48">
            <v>0</v>
          </cell>
          <cell r="S48"/>
          <cell r="T48">
            <v>0</v>
          </cell>
          <cell r="U48"/>
          <cell r="V48">
            <v>0</v>
          </cell>
          <cell r="W48" t="str">
            <v xml:space="preserve"> </v>
          </cell>
          <cell r="X48" t="str">
            <v xml:space="preserve"> </v>
          </cell>
          <cell r="Y48" t="str">
            <v/>
          </cell>
          <cell r="Z48"/>
          <cell r="AA48" t="str">
            <v/>
          </cell>
          <cell r="AB48" t="str">
            <v xml:space="preserve"> </v>
          </cell>
          <cell r="AC48" t="str">
            <v/>
          </cell>
          <cell r="AD48" t="str">
            <v xml:space="preserve"> </v>
          </cell>
          <cell r="AE48" t="str">
            <v xml:space="preserve"> </v>
          </cell>
          <cell r="AF48" t="str">
            <v xml:space="preserve"> </v>
          </cell>
          <cell r="AG48">
            <v>0</v>
          </cell>
          <cell r="AH48" t="str">
            <v xml:space="preserve"> </v>
          </cell>
          <cell r="AI48" t="str">
            <v xml:space="preserve"> </v>
          </cell>
          <cell r="AJ48" t="str">
            <v xml:space="preserve"> </v>
          </cell>
          <cell r="AK48" t="str">
            <v xml:space="preserve"> </v>
          </cell>
          <cell r="AL48" t="str">
            <v xml:space="preserve"> </v>
          </cell>
          <cell r="AM48" t="str">
            <v xml:space="preserve"> </v>
          </cell>
          <cell r="AN48" t="str">
            <v xml:space="preserve"> </v>
          </cell>
          <cell r="AO48"/>
          <cell r="AP48"/>
          <cell r="AQ48"/>
          <cell r="AR48"/>
          <cell r="AS48"/>
          <cell r="AT48"/>
          <cell r="AU48"/>
          <cell r="AV48"/>
          <cell r="AW48"/>
          <cell r="AX48"/>
          <cell r="AY48"/>
          <cell r="AZ48"/>
        </row>
        <row r="49">
          <cell r="B49" t="str">
            <v>-</v>
          </cell>
          <cell r="C49"/>
          <cell r="D49"/>
          <cell r="E49"/>
          <cell r="F49"/>
          <cell r="G49"/>
          <cell r="H49"/>
          <cell r="I49"/>
          <cell r="J49">
            <v>0</v>
          </cell>
          <cell r="K49"/>
          <cell r="L49">
            <v>0</v>
          </cell>
          <cell r="M49"/>
          <cell r="N49">
            <v>0</v>
          </cell>
          <cell r="O49"/>
          <cell r="P49">
            <v>0</v>
          </cell>
          <cell r="Q49"/>
          <cell r="R49">
            <v>0</v>
          </cell>
          <cell r="S49"/>
          <cell r="T49">
            <v>0</v>
          </cell>
          <cell r="U49"/>
          <cell r="V49">
            <v>0</v>
          </cell>
          <cell r="W49" t="str">
            <v xml:space="preserve"> </v>
          </cell>
          <cell r="X49" t="str">
            <v xml:space="preserve"> </v>
          </cell>
          <cell r="Y49" t="str">
            <v/>
          </cell>
          <cell r="Z49"/>
          <cell r="AA49" t="str">
            <v/>
          </cell>
          <cell r="AB49" t="str">
            <v xml:space="preserve"> </v>
          </cell>
          <cell r="AC49" t="str">
            <v/>
          </cell>
          <cell r="AD49" t="str">
            <v xml:space="preserve"> </v>
          </cell>
          <cell r="AE49" t="str">
            <v xml:space="preserve"> </v>
          </cell>
          <cell r="AF49" t="str">
            <v xml:space="preserve"> </v>
          </cell>
          <cell r="AG49">
            <v>0</v>
          </cell>
          <cell r="AH49" t="str">
            <v xml:space="preserve"> </v>
          </cell>
          <cell r="AI49" t="str">
            <v xml:space="preserve"> </v>
          </cell>
          <cell r="AJ49" t="str">
            <v xml:space="preserve"> </v>
          </cell>
          <cell r="AK49" t="str">
            <v xml:space="preserve"> </v>
          </cell>
          <cell r="AL49" t="str">
            <v xml:space="preserve"> </v>
          </cell>
          <cell r="AM49" t="str">
            <v xml:space="preserve"> </v>
          </cell>
          <cell r="AN49" t="str">
            <v xml:space="preserve"> </v>
          </cell>
          <cell r="AO49"/>
          <cell r="AP49"/>
          <cell r="AQ49"/>
          <cell r="AR49"/>
          <cell r="AS49"/>
          <cell r="AT49"/>
          <cell r="AU49"/>
          <cell r="AV49"/>
          <cell r="AW49"/>
          <cell r="AX49"/>
          <cell r="AY49"/>
          <cell r="AZ49"/>
        </row>
        <row r="50">
          <cell r="B50" t="str">
            <v>-</v>
          </cell>
          <cell r="C50"/>
          <cell r="D50"/>
          <cell r="E50"/>
          <cell r="F50"/>
          <cell r="G50"/>
          <cell r="H50"/>
          <cell r="I50"/>
          <cell r="J50">
            <v>0</v>
          </cell>
          <cell r="K50"/>
          <cell r="L50">
            <v>0</v>
          </cell>
          <cell r="M50"/>
          <cell r="N50">
            <v>0</v>
          </cell>
          <cell r="O50"/>
          <cell r="P50">
            <v>0</v>
          </cell>
          <cell r="Q50"/>
          <cell r="R50">
            <v>0</v>
          </cell>
          <cell r="S50"/>
          <cell r="T50">
            <v>0</v>
          </cell>
          <cell r="U50"/>
          <cell r="V50">
            <v>0</v>
          </cell>
          <cell r="W50" t="str">
            <v xml:space="preserve"> </v>
          </cell>
          <cell r="X50" t="str">
            <v xml:space="preserve"> </v>
          </cell>
          <cell r="Y50" t="str">
            <v/>
          </cell>
          <cell r="Z50"/>
          <cell r="AA50" t="str">
            <v/>
          </cell>
          <cell r="AB50" t="str">
            <v xml:space="preserve"> </v>
          </cell>
          <cell r="AC50" t="str">
            <v/>
          </cell>
          <cell r="AD50" t="str">
            <v xml:space="preserve"> </v>
          </cell>
          <cell r="AE50" t="str">
            <v xml:space="preserve"> </v>
          </cell>
          <cell r="AF50" t="str">
            <v xml:space="preserve"> </v>
          </cell>
          <cell r="AG50">
            <v>0</v>
          </cell>
          <cell r="AH50" t="str">
            <v xml:space="preserve"> </v>
          </cell>
          <cell r="AI50" t="str">
            <v xml:space="preserve"> </v>
          </cell>
          <cell r="AJ50" t="str">
            <v xml:space="preserve"> </v>
          </cell>
          <cell r="AK50" t="str">
            <v xml:space="preserve"> </v>
          </cell>
          <cell r="AL50" t="str">
            <v xml:space="preserve"> </v>
          </cell>
          <cell r="AM50" t="str">
            <v xml:space="preserve"> </v>
          </cell>
          <cell r="AN50" t="str">
            <v xml:space="preserve"> </v>
          </cell>
          <cell r="AO50"/>
          <cell r="AP50"/>
          <cell r="AQ50"/>
          <cell r="AR50"/>
          <cell r="AS50"/>
          <cell r="AT50"/>
          <cell r="AU50"/>
          <cell r="AV50"/>
          <cell r="AW50"/>
          <cell r="AX50"/>
          <cell r="AY50"/>
          <cell r="AZ50"/>
        </row>
        <row r="51">
          <cell r="B51" t="str">
            <v>-</v>
          </cell>
          <cell r="C51"/>
          <cell r="D51"/>
          <cell r="E51"/>
          <cell r="F51"/>
          <cell r="G51"/>
          <cell r="H51"/>
          <cell r="I51"/>
          <cell r="J51">
            <v>0</v>
          </cell>
          <cell r="K51"/>
          <cell r="L51">
            <v>0</v>
          </cell>
          <cell r="M51"/>
          <cell r="N51">
            <v>0</v>
          </cell>
          <cell r="O51"/>
          <cell r="P51">
            <v>0</v>
          </cell>
          <cell r="Q51"/>
          <cell r="R51">
            <v>0</v>
          </cell>
          <cell r="S51"/>
          <cell r="T51">
            <v>0</v>
          </cell>
          <cell r="U51"/>
          <cell r="V51">
            <v>0</v>
          </cell>
          <cell r="W51" t="str">
            <v xml:space="preserve"> </v>
          </cell>
          <cell r="X51" t="str">
            <v xml:space="preserve"> </v>
          </cell>
          <cell r="Y51" t="str">
            <v/>
          </cell>
          <cell r="Z51"/>
          <cell r="AA51" t="str">
            <v/>
          </cell>
          <cell r="AB51" t="str">
            <v xml:space="preserve"> </v>
          </cell>
          <cell r="AC51" t="str">
            <v/>
          </cell>
          <cell r="AD51" t="str">
            <v xml:space="preserve"> </v>
          </cell>
          <cell r="AE51" t="str">
            <v xml:space="preserve"> </v>
          </cell>
          <cell r="AF51" t="str">
            <v xml:space="preserve"> </v>
          </cell>
          <cell r="AG51">
            <v>0</v>
          </cell>
          <cell r="AH51" t="str">
            <v xml:space="preserve"> </v>
          </cell>
          <cell r="AI51" t="str">
            <v xml:space="preserve"> </v>
          </cell>
          <cell r="AJ51" t="str">
            <v xml:space="preserve"> </v>
          </cell>
          <cell r="AK51" t="str">
            <v xml:space="preserve"> </v>
          </cell>
          <cell r="AL51" t="str">
            <v xml:space="preserve"> </v>
          </cell>
          <cell r="AM51" t="str">
            <v xml:space="preserve"> </v>
          </cell>
          <cell r="AN51" t="str">
            <v xml:space="preserve"> </v>
          </cell>
          <cell r="AO51"/>
          <cell r="AP51"/>
          <cell r="AQ51"/>
          <cell r="AR51"/>
          <cell r="AS51"/>
          <cell r="AT51"/>
          <cell r="AU51"/>
          <cell r="AV51"/>
          <cell r="AW51"/>
          <cell r="AX51"/>
          <cell r="AY51"/>
          <cell r="AZ51"/>
        </row>
        <row r="52">
          <cell r="B52" t="str">
            <v>-</v>
          </cell>
          <cell r="C52"/>
          <cell r="D52"/>
          <cell r="E52"/>
          <cell r="F52"/>
          <cell r="G52"/>
          <cell r="H52"/>
          <cell r="I52"/>
          <cell r="J52">
            <v>0</v>
          </cell>
          <cell r="K52"/>
          <cell r="L52">
            <v>0</v>
          </cell>
          <cell r="M52"/>
          <cell r="N52">
            <v>0</v>
          </cell>
          <cell r="O52"/>
          <cell r="P52">
            <v>0</v>
          </cell>
          <cell r="Q52"/>
          <cell r="R52">
            <v>0</v>
          </cell>
          <cell r="S52"/>
          <cell r="T52">
            <v>0</v>
          </cell>
          <cell r="U52"/>
          <cell r="V52">
            <v>0</v>
          </cell>
          <cell r="W52" t="str">
            <v xml:space="preserve"> </v>
          </cell>
          <cell r="X52" t="str">
            <v xml:space="preserve"> </v>
          </cell>
          <cell r="Y52" t="str">
            <v/>
          </cell>
          <cell r="Z52"/>
          <cell r="AA52" t="str">
            <v/>
          </cell>
          <cell r="AB52" t="str">
            <v xml:space="preserve"> </v>
          </cell>
          <cell r="AC52" t="str">
            <v/>
          </cell>
          <cell r="AD52" t="str">
            <v xml:space="preserve"> </v>
          </cell>
          <cell r="AE52" t="str">
            <v xml:space="preserve"> </v>
          </cell>
          <cell r="AF52" t="str">
            <v xml:space="preserve"> </v>
          </cell>
          <cell r="AG52">
            <v>0</v>
          </cell>
          <cell r="AH52" t="str">
            <v xml:space="preserve"> </v>
          </cell>
          <cell r="AI52" t="str">
            <v xml:space="preserve"> </v>
          </cell>
          <cell r="AJ52" t="str">
            <v xml:space="preserve"> </v>
          </cell>
          <cell r="AK52" t="str">
            <v xml:space="preserve"> </v>
          </cell>
          <cell r="AL52" t="str">
            <v xml:space="preserve"> </v>
          </cell>
          <cell r="AM52" t="str">
            <v xml:space="preserve"> </v>
          </cell>
          <cell r="AN52" t="str">
            <v xml:space="preserve"> </v>
          </cell>
          <cell r="AO52"/>
          <cell r="AP52"/>
          <cell r="AQ52"/>
          <cell r="AR52"/>
          <cell r="AS52"/>
          <cell r="AT52"/>
          <cell r="AU52"/>
          <cell r="AV52"/>
          <cell r="AW52"/>
          <cell r="AX52"/>
          <cell r="AY52"/>
          <cell r="AZ52"/>
        </row>
        <row r="53">
          <cell r="B53" t="str">
            <v>-</v>
          </cell>
          <cell r="C53"/>
          <cell r="D53"/>
          <cell r="E53"/>
          <cell r="F53"/>
          <cell r="G53"/>
          <cell r="H53"/>
          <cell r="I53"/>
          <cell r="J53">
            <v>0</v>
          </cell>
          <cell r="K53"/>
          <cell r="L53">
            <v>0</v>
          </cell>
          <cell r="M53"/>
          <cell r="N53">
            <v>0</v>
          </cell>
          <cell r="O53"/>
          <cell r="P53">
            <v>0</v>
          </cell>
          <cell r="Q53"/>
          <cell r="R53">
            <v>0</v>
          </cell>
          <cell r="S53"/>
          <cell r="T53">
            <v>0</v>
          </cell>
          <cell r="U53"/>
          <cell r="V53">
            <v>0</v>
          </cell>
          <cell r="W53" t="str">
            <v xml:space="preserve"> </v>
          </cell>
          <cell r="X53" t="str">
            <v xml:space="preserve"> </v>
          </cell>
          <cell r="Y53" t="str">
            <v/>
          </cell>
          <cell r="Z53"/>
          <cell r="AA53" t="str">
            <v/>
          </cell>
          <cell r="AB53" t="str">
            <v xml:space="preserve"> </v>
          </cell>
          <cell r="AC53" t="str">
            <v/>
          </cell>
          <cell r="AD53" t="str">
            <v xml:space="preserve"> </v>
          </cell>
          <cell r="AE53" t="str">
            <v xml:space="preserve"> </v>
          </cell>
          <cell r="AF53" t="str">
            <v xml:space="preserve"> </v>
          </cell>
          <cell r="AG53">
            <v>0</v>
          </cell>
          <cell r="AH53" t="str">
            <v xml:space="preserve"> </v>
          </cell>
          <cell r="AI53" t="str">
            <v xml:space="preserve"> </v>
          </cell>
          <cell r="AJ53" t="str">
            <v xml:space="preserve"> </v>
          </cell>
          <cell r="AK53" t="str">
            <v xml:space="preserve"> </v>
          </cell>
          <cell r="AL53" t="str">
            <v xml:space="preserve"> </v>
          </cell>
          <cell r="AM53" t="str">
            <v xml:space="preserve"> </v>
          </cell>
          <cell r="AN53" t="str">
            <v xml:space="preserve"> </v>
          </cell>
          <cell r="AO53"/>
          <cell r="AP53"/>
          <cell r="AQ53"/>
          <cell r="AR53"/>
          <cell r="AS53"/>
          <cell r="AT53"/>
          <cell r="AU53"/>
          <cell r="AV53"/>
          <cell r="AW53"/>
          <cell r="AX53"/>
          <cell r="AY53"/>
          <cell r="AZ53"/>
        </row>
        <row r="54">
          <cell r="B54" t="str">
            <v>-</v>
          </cell>
          <cell r="C54"/>
          <cell r="D54"/>
          <cell r="E54"/>
          <cell r="F54"/>
          <cell r="G54"/>
          <cell r="H54"/>
          <cell r="I54"/>
          <cell r="J54">
            <v>0</v>
          </cell>
          <cell r="K54"/>
          <cell r="L54">
            <v>0</v>
          </cell>
          <cell r="M54"/>
          <cell r="N54">
            <v>0</v>
          </cell>
          <cell r="O54"/>
          <cell r="P54">
            <v>0</v>
          </cell>
          <cell r="Q54"/>
          <cell r="R54">
            <v>0</v>
          </cell>
          <cell r="S54"/>
          <cell r="T54">
            <v>0</v>
          </cell>
          <cell r="U54"/>
          <cell r="V54">
            <v>0</v>
          </cell>
          <cell r="W54" t="str">
            <v xml:space="preserve"> </v>
          </cell>
          <cell r="X54" t="str">
            <v xml:space="preserve"> </v>
          </cell>
          <cell r="Y54" t="str">
            <v/>
          </cell>
          <cell r="Z54"/>
          <cell r="AA54" t="str">
            <v/>
          </cell>
          <cell r="AB54" t="str">
            <v xml:space="preserve"> </v>
          </cell>
          <cell r="AC54" t="str">
            <v/>
          </cell>
          <cell r="AD54" t="str">
            <v xml:space="preserve"> </v>
          </cell>
          <cell r="AE54" t="str">
            <v xml:space="preserve"> </v>
          </cell>
          <cell r="AF54" t="str">
            <v xml:space="preserve"> </v>
          </cell>
          <cell r="AG54">
            <v>0</v>
          </cell>
          <cell r="AH54" t="str">
            <v xml:space="preserve"> </v>
          </cell>
          <cell r="AI54" t="str">
            <v xml:space="preserve"> </v>
          </cell>
          <cell r="AJ54" t="str">
            <v xml:space="preserve"> </v>
          </cell>
          <cell r="AK54" t="str">
            <v xml:space="preserve"> </v>
          </cell>
          <cell r="AL54" t="str">
            <v xml:space="preserve"> </v>
          </cell>
          <cell r="AM54" t="str">
            <v xml:space="preserve"> </v>
          </cell>
          <cell r="AN54" t="str">
            <v xml:space="preserve"> </v>
          </cell>
          <cell r="AO54"/>
          <cell r="AP54"/>
          <cell r="AQ54"/>
          <cell r="AR54"/>
          <cell r="AS54"/>
          <cell r="AT54"/>
          <cell r="AU54"/>
          <cell r="AV54"/>
          <cell r="AW54"/>
          <cell r="AX54"/>
          <cell r="AY54"/>
          <cell r="AZ54"/>
        </row>
        <row r="55">
          <cell r="B55" t="str">
            <v>-</v>
          </cell>
          <cell r="C55"/>
          <cell r="D55"/>
          <cell r="E55"/>
          <cell r="F55"/>
          <cell r="G55"/>
          <cell r="H55"/>
          <cell r="I55"/>
          <cell r="J55">
            <v>0</v>
          </cell>
          <cell r="K55"/>
          <cell r="L55">
            <v>0</v>
          </cell>
          <cell r="M55"/>
          <cell r="N55">
            <v>0</v>
          </cell>
          <cell r="O55"/>
          <cell r="P55">
            <v>0</v>
          </cell>
          <cell r="Q55"/>
          <cell r="R55">
            <v>0</v>
          </cell>
          <cell r="S55"/>
          <cell r="T55">
            <v>0</v>
          </cell>
          <cell r="U55"/>
          <cell r="V55">
            <v>0</v>
          </cell>
          <cell r="W55" t="str">
            <v xml:space="preserve"> </v>
          </cell>
          <cell r="X55" t="str">
            <v xml:space="preserve"> </v>
          </cell>
          <cell r="Y55" t="str">
            <v/>
          </cell>
          <cell r="Z55"/>
          <cell r="AA55" t="str">
            <v/>
          </cell>
          <cell r="AB55" t="str">
            <v xml:space="preserve"> </v>
          </cell>
          <cell r="AC55" t="str">
            <v/>
          </cell>
          <cell r="AD55" t="str">
            <v xml:space="preserve"> </v>
          </cell>
          <cell r="AE55" t="str">
            <v xml:space="preserve"> </v>
          </cell>
          <cell r="AF55" t="str">
            <v xml:space="preserve"> </v>
          </cell>
          <cell r="AG55">
            <v>0</v>
          </cell>
          <cell r="AH55" t="str">
            <v xml:space="preserve"> </v>
          </cell>
          <cell r="AI55" t="str">
            <v xml:space="preserve"> </v>
          </cell>
          <cell r="AJ55" t="str">
            <v xml:space="preserve"> </v>
          </cell>
          <cell r="AK55" t="str">
            <v xml:space="preserve"> </v>
          </cell>
          <cell r="AL55" t="str">
            <v xml:space="preserve"> </v>
          </cell>
          <cell r="AM55" t="str">
            <v xml:space="preserve"> </v>
          </cell>
          <cell r="AN55" t="str">
            <v xml:space="preserve"> </v>
          </cell>
          <cell r="AO55"/>
          <cell r="AP55"/>
          <cell r="AQ55"/>
          <cell r="AR55"/>
          <cell r="AS55"/>
          <cell r="AT55"/>
          <cell r="AU55"/>
          <cell r="AV55"/>
          <cell r="AW55"/>
          <cell r="AX55"/>
          <cell r="AY55"/>
          <cell r="AZ55"/>
        </row>
        <row r="56">
          <cell r="B56" t="str">
            <v>-</v>
          </cell>
          <cell r="C56"/>
          <cell r="D56"/>
          <cell r="E56"/>
          <cell r="F56"/>
          <cell r="G56"/>
          <cell r="H56"/>
          <cell r="I56"/>
          <cell r="J56">
            <v>0</v>
          </cell>
          <cell r="K56"/>
          <cell r="L56">
            <v>0</v>
          </cell>
          <cell r="M56"/>
          <cell r="N56">
            <v>0</v>
          </cell>
          <cell r="O56"/>
          <cell r="P56">
            <v>0</v>
          </cell>
          <cell r="Q56"/>
          <cell r="R56">
            <v>0</v>
          </cell>
          <cell r="S56"/>
          <cell r="T56">
            <v>0</v>
          </cell>
          <cell r="U56"/>
          <cell r="V56">
            <v>0</v>
          </cell>
          <cell r="W56" t="str">
            <v xml:space="preserve"> </v>
          </cell>
          <cell r="X56" t="str">
            <v xml:space="preserve"> </v>
          </cell>
          <cell r="Y56" t="str">
            <v/>
          </cell>
          <cell r="Z56"/>
          <cell r="AA56" t="str">
            <v/>
          </cell>
          <cell r="AB56" t="str">
            <v xml:space="preserve"> </v>
          </cell>
          <cell r="AC56" t="str">
            <v/>
          </cell>
          <cell r="AD56" t="str">
            <v xml:space="preserve"> </v>
          </cell>
          <cell r="AE56" t="str">
            <v xml:space="preserve"> </v>
          </cell>
          <cell r="AF56" t="str">
            <v xml:space="preserve"> </v>
          </cell>
          <cell r="AG56">
            <v>0</v>
          </cell>
          <cell r="AH56" t="str">
            <v xml:space="preserve"> </v>
          </cell>
          <cell r="AI56" t="str">
            <v xml:space="preserve"> </v>
          </cell>
          <cell r="AJ56" t="str">
            <v xml:space="preserve"> </v>
          </cell>
          <cell r="AK56" t="str">
            <v xml:space="preserve"> </v>
          </cell>
          <cell r="AL56" t="str">
            <v xml:space="preserve"> </v>
          </cell>
          <cell r="AM56" t="str">
            <v xml:space="preserve"> </v>
          </cell>
          <cell r="AN56" t="str">
            <v xml:space="preserve"> </v>
          </cell>
          <cell r="AO56"/>
          <cell r="AP56"/>
          <cell r="AQ56"/>
          <cell r="AR56"/>
          <cell r="AS56"/>
          <cell r="AT56"/>
          <cell r="AU56"/>
          <cell r="AV56"/>
          <cell r="AW56"/>
          <cell r="AX56"/>
          <cell r="AY56"/>
          <cell r="AZ56"/>
        </row>
        <row r="57">
          <cell r="B57" t="str">
            <v>-</v>
          </cell>
          <cell r="C57"/>
          <cell r="D57"/>
          <cell r="E57"/>
          <cell r="F57"/>
          <cell r="G57"/>
          <cell r="H57"/>
          <cell r="I57"/>
          <cell r="J57">
            <v>0</v>
          </cell>
          <cell r="K57"/>
          <cell r="L57">
            <v>0</v>
          </cell>
          <cell r="M57"/>
          <cell r="N57">
            <v>0</v>
          </cell>
          <cell r="O57"/>
          <cell r="P57">
            <v>0</v>
          </cell>
          <cell r="Q57"/>
          <cell r="R57">
            <v>0</v>
          </cell>
          <cell r="S57"/>
          <cell r="T57">
            <v>0</v>
          </cell>
          <cell r="U57"/>
          <cell r="V57">
            <v>0</v>
          </cell>
          <cell r="W57" t="str">
            <v xml:space="preserve"> </v>
          </cell>
          <cell r="X57" t="str">
            <v xml:space="preserve"> </v>
          </cell>
          <cell r="Y57" t="str">
            <v/>
          </cell>
          <cell r="Z57"/>
          <cell r="AA57" t="str">
            <v/>
          </cell>
          <cell r="AB57" t="str">
            <v xml:space="preserve"> </v>
          </cell>
          <cell r="AC57" t="str">
            <v/>
          </cell>
          <cell r="AD57" t="str">
            <v xml:space="preserve"> </v>
          </cell>
          <cell r="AE57" t="str">
            <v xml:space="preserve"> </v>
          </cell>
          <cell r="AF57" t="str">
            <v xml:space="preserve"> </v>
          </cell>
          <cell r="AG57">
            <v>0</v>
          </cell>
          <cell r="AH57" t="str">
            <v xml:space="preserve"> </v>
          </cell>
          <cell r="AI57" t="str">
            <v xml:space="preserve"> </v>
          </cell>
          <cell r="AJ57" t="str">
            <v xml:space="preserve"> </v>
          </cell>
          <cell r="AK57" t="str">
            <v xml:space="preserve"> </v>
          </cell>
          <cell r="AL57" t="str">
            <v xml:space="preserve"> </v>
          </cell>
          <cell r="AM57" t="str">
            <v xml:space="preserve"> </v>
          </cell>
          <cell r="AN57" t="str">
            <v xml:space="preserve"> </v>
          </cell>
          <cell r="AO57"/>
          <cell r="AP57"/>
          <cell r="AQ57"/>
          <cell r="AR57"/>
          <cell r="AS57"/>
          <cell r="AT57"/>
          <cell r="AU57"/>
          <cell r="AV57"/>
          <cell r="AW57"/>
          <cell r="AX57"/>
          <cell r="AY57"/>
          <cell r="AZ57"/>
        </row>
        <row r="58">
          <cell r="B58" t="str">
            <v>-</v>
          </cell>
          <cell r="C58"/>
          <cell r="D58"/>
          <cell r="E58"/>
          <cell r="F58"/>
          <cell r="G58"/>
          <cell r="H58"/>
          <cell r="I58"/>
          <cell r="J58">
            <v>0</v>
          </cell>
          <cell r="K58"/>
          <cell r="L58">
            <v>0</v>
          </cell>
          <cell r="M58"/>
          <cell r="N58">
            <v>0</v>
          </cell>
          <cell r="O58"/>
          <cell r="P58">
            <v>0</v>
          </cell>
          <cell r="Q58"/>
          <cell r="R58">
            <v>0</v>
          </cell>
          <cell r="S58"/>
          <cell r="T58">
            <v>0</v>
          </cell>
          <cell r="U58"/>
          <cell r="V58">
            <v>0</v>
          </cell>
          <cell r="W58" t="str">
            <v xml:space="preserve"> </v>
          </cell>
          <cell r="X58" t="str">
            <v xml:space="preserve"> </v>
          </cell>
          <cell r="Y58" t="str">
            <v/>
          </cell>
          <cell r="Z58"/>
          <cell r="AA58" t="str">
            <v/>
          </cell>
          <cell r="AB58" t="str">
            <v xml:space="preserve"> </v>
          </cell>
          <cell r="AC58" t="str">
            <v/>
          </cell>
          <cell r="AD58" t="str">
            <v xml:space="preserve"> </v>
          </cell>
          <cell r="AE58" t="str">
            <v xml:space="preserve"> </v>
          </cell>
          <cell r="AF58" t="str">
            <v xml:space="preserve"> </v>
          </cell>
          <cell r="AG58">
            <v>0</v>
          </cell>
          <cell r="AH58" t="str">
            <v xml:space="preserve"> </v>
          </cell>
          <cell r="AI58" t="str">
            <v xml:space="preserve"> </v>
          </cell>
          <cell r="AJ58" t="str">
            <v xml:space="preserve"> </v>
          </cell>
          <cell r="AK58" t="str">
            <v xml:space="preserve"> </v>
          </cell>
          <cell r="AL58" t="str">
            <v xml:space="preserve"> </v>
          </cell>
          <cell r="AM58" t="str">
            <v xml:space="preserve"> </v>
          </cell>
          <cell r="AN58" t="str">
            <v xml:space="preserve"> </v>
          </cell>
          <cell r="AO58"/>
          <cell r="AP58"/>
          <cell r="AQ58"/>
          <cell r="AR58"/>
          <cell r="AS58"/>
          <cell r="AT58"/>
          <cell r="AU58"/>
          <cell r="AV58"/>
          <cell r="AW58"/>
          <cell r="AX58"/>
          <cell r="AY58"/>
          <cell r="AZ58"/>
        </row>
        <row r="59">
          <cell r="B59" t="str">
            <v>-</v>
          </cell>
          <cell r="C59"/>
          <cell r="D59"/>
          <cell r="E59"/>
          <cell r="F59"/>
          <cell r="G59"/>
          <cell r="H59"/>
          <cell r="I59"/>
          <cell r="J59">
            <v>0</v>
          </cell>
          <cell r="K59"/>
          <cell r="L59">
            <v>0</v>
          </cell>
          <cell r="M59"/>
          <cell r="N59">
            <v>0</v>
          </cell>
          <cell r="O59"/>
          <cell r="P59">
            <v>0</v>
          </cell>
          <cell r="Q59"/>
          <cell r="R59">
            <v>0</v>
          </cell>
          <cell r="S59"/>
          <cell r="T59">
            <v>0</v>
          </cell>
          <cell r="U59"/>
          <cell r="V59">
            <v>0</v>
          </cell>
          <cell r="W59" t="str">
            <v xml:space="preserve"> </v>
          </cell>
          <cell r="X59" t="str">
            <v xml:space="preserve"> </v>
          </cell>
          <cell r="Y59" t="str">
            <v/>
          </cell>
          <cell r="Z59"/>
          <cell r="AA59" t="str">
            <v/>
          </cell>
          <cell r="AB59" t="str">
            <v xml:space="preserve"> </v>
          </cell>
          <cell r="AC59" t="str">
            <v/>
          </cell>
          <cell r="AD59" t="str">
            <v xml:space="preserve"> </v>
          </cell>
          <cell r="AE59" t="str">
            <v xml:space="preserve"> </v>
          </cell>
          <cell r="AF59" t="str">
            <v xml:space="preserve"> </v>
          </cell>
          <cell r="AG59">
            <v>0</v>
          </cell>
          <cell r="AH59" t="str">
            <v xml:space="preserve"> </v>
          </cell>
          <cell r="AI59" t="str">
            <v xml:space="preserve"> </v>
          </cell>
          <cell r="AJ59" t="str">
            <v xml:space="preserve"> </v>
          </cell>
          <cell r="AK59" t="str">
            <v xml:space="preserve"> </v>
          </cell>
          <cell r="AL59" t="str">
            <v xml:space="preserve"> </v>
          </cell>
          <cell r="AM59" t="str">
            <v xml:space="preserve"> </v>
          </cell>
          <cell r="AN59" t="str">
            <v xml:space="preserve"> </v>
          </cell>
          <cell r="AO59"/>
          <cell r="AP59"/>
          <cell r="AQ59"/>
          <cell r="AR59"/>
          <cell r="AS59"/>
          <cell r="AT59"/>
          <cell r="AU59"/>
          <cell r="AV59"/>
          <cell r="AW59"/>
          <cell r="AX59"/>
          <cell r="AY59"/>
          <cell r="AZ59"/>
        </row>
        <row r="60">
          <cell r="B60" t="str">
            <v>-</v>
          </cell>
          <cell r="C60"/>
          <cell r="D60"/>
          <cell r="E60"/>
          <cell r="F60"/>
          <cell r="G60"/>
          <cell r="H60"/>
          <cell r="I60"/>
          <cell r="J60">
            <v>0</v>
          </cell>
          <cell r="K60"/>
          <cell r="L60">
            <v>0</v>
          </cell>
          <cell r="M60"/>
          <cell r="N60">
            <v>0</v>
          </cell>
          <cell r="O60"/>
          <cell r="P60">
            <v>0</v>
          </cell>
          <cell r="Q60"/>
          <cell r="R60">
            <v>0</v>
          </cell>
          <cell r="S60"/>
          <cell r="T60">
            <v>0</v>
          </cell>
          <cell r="U60"/>
          <cell r="V60">
            <v>0</v>
          </cell>
          <cell r="W60" t="str">
            <v xml:space="preserve"> </v>
          </cell>
          <cell r="X60" t="str">
            <v xml:space="preserve"> </v>
          </cell>
          <cell r="Y60" t="str">
            <v/>
          </cell>
          <cell r="Z60"/>
          <cell r="AA60" t="str">
            <v/>
          </cell>
          <cell r="AB60" t="str">
            <v xml:space="preserve"> </v>
          </cell>
          <cell r="AC60" t="str">
            <v/>
          </cell>
          <cell r="AD60" t="str">
            <v xml:space="preserve"> </v>
          </cell>
          <cell r="AE60" t="str">
            <v xml:space="preserve"> </v>
          </cell>
          <cell r="AF60" t="str">
            <v xml:space="preserve"> </v>
          </cell>
          <cell r="AG60">
            <v>0</v>
          </cell>
          <cell r="AH60" t="str">
            <v xml:space="preserve"> </v>
          </cell>
          <cell r="AI60" t="str">
            <v xml:space="preserve"> </v>
          </cell>
          <cell r="AJ60" t="str">
            <v xml:space="preserve"> </v>
          </cell>
          <cell r="AK60" t="str">
            <v xml:space="preserve"> </v>
          </cell>
          <cell r="AL60" t="str">
            <v xml:space="preserve"> </v>
          </cell>
          <cell r="AM60" t="str">
            <v xml:space="preserve"> </v>
          </cell>
          <cell r="AN60" t="str">
            <v xml:space="preserve"> </v>
          </cell>
          <cell r="AO60"/>
          <cell r="AP60"/>
          <cell r="AQ60"/>
          <cell r="AR60"/>
          <cell r="AS60"/>
          <cell r="AT60"/>
          <cell r="AU60"/>
          <cell r="AV60"/>
          <cell r="AW60"/>
          <cell r="AX60"/>
          <cell r="AY60"/>
          <cell r="AZ60"/>
        </row>
        <row r="61">
          <cell r="B61" t="str">
            <v>-</v>
          </cell>
          <cell r="C61"/>
          <cell r="D61"/>
          <cell r="E61"/>
          <cell r="F61"/>
          <cell r="G61"/>
          <cell r="H61"/>
          <cell r="I61"/>
          <cell r="J61">
            <v>0</v>
          </cell>
          <cell r="K61"/>
          <cell r="L61">
            <v>0</v>
          </cell>
          <cell r="M61"/>
          <cell r="N61">
            <v>0</v>
          </cell>
          <cell r="O61"/>
          <cell r="P61">
            <v>0</v>
          </cell>
          <cell r="Q61"/>
          <cell r="R61">
            <v>0</v>
          </cell>
          <cell r="S61"/>
          <cell r="T61">
            <v>0</v>
          </cell>
          <cell r="U61"/>
          <cell r="V61">
            <v>0</v>
          </cell>
          <cell r="W61" t="str">
            <v xml:space="preserve"> </v>
          </cell>
          <cell r="X61" t="str">
            <v xml:space="preserve"> </v>
          </cell>
          <cell r="Y61" t="str">
            <v/>
          </cell>
          <cell r="Z61"/>
          <cell r="AA61" t="str">
            <v/>
          </cell>
          <cell r="AB61" t="str">
            <v xml:space="preserve"> </v>
          </cell>
          <cell r="AC61" t="str">
            <v/>
          </cell>
          <cell r="AD61" t="str">
            <v xml:space="preserve"> </v>
          </cell>
          <cell r="AE61" t="str">
            <v xml:space="preserve"> </v>
          </cell>
          <cell r="AF61" t="str">
            <v xml:space="preserve"> </v>
          </cell>
          <cell r="AG61">
            <v>0</v>
          </cell>
          <cell r="AH61" t="str">
            <v xml:space="preserve"> </v>
          </cell>
          <cell r="AI61" t="str">
            <v xml:space="preserve"> </v>
          </cell>
          <cell r="AJ61" t="str">
            <v xml:space="preserve"> </v>
          </cell>
          <cell r="AK61" t="str">
            <v xml:space="preserve"> </v>
          </cell>
          <cell r="AL61" t="str">
            <v xml:space="preserve"> </v>
          </cell>
          <cell r="AM61" t="str">
            <v xml:space="preserve"> </v>
          </cell>
          <cell r="AN61" t="str">
            <v xml:space="preserve"> </v>
          </cell>
          <cell r="AO61"/>
          <cell r="AP61"/>
          <cell r="AQ61"/>
          <cell r="AR61"/>
          <cell r="AS61"/>
          <cell r="AT61"/>
          <cell r="AU61"/>
          <cell r="AV61"/>
          <cell r="AW61"/>
          <cell r="AX61"/>
          <cell r="AY61"/>
          <cell r="AZ61"/>
        </row>
        <row r="62">
          <cell r="B62" t="str">
            <v>-</v>
          </cell>
          <cell r="C62"/>
          <cell r="D62"/>
          <cell r="E62"/>
          <cell r="F62"/>
          <cell r="G62"/>
          <cell r="H62"/>
          <cell r="I62"/>
          <cell r="J62">
            <v>0</v>
          </cell>
          <cell r="K62"/>
          <cell r="L62">
            <v>0</v>
          </cell>
          <cell r="M62"/>
          <cell r="N62">
            <v>0</v>
          </cell>
          <cell r="O62"/>
          <cell r="P62">
            <v>0</v>
          </cell>
          <cell r="Q62"/>
          <cell r="R62">
            <v>0</v>
          </cell>
          <cell r="S62"/>
          <cell r="T62">
            <v>0</v>
          </cell>
          <cell r="U62"/>
          <cell r="V62">
            <v>0</v>
          </cell>
          <cell r="W62" t="str">
            <v xml:space="preserve"> </v>
          </cell>
          <cell r="X62" t="str">
            <v xml:space="preserve"> </v>
          </cell>
          <cell r="Y62" t="str">
            <v/>
          </cell>
          <cell r="Z62"/>
          <cell r="AA62" t="str">
            <v/>
          </cell>
          <cell r="AB62" t="str">
            <v xml:space="preserve"> </v>
          </cell>
          <cell r="AC62" t="str">
            <v/>
          </cell>
          <cell r="AD62" t="str">
            <v xml:space="preserve"> </v>
          </cell>
          <cell r="AE62" t="str">
            <v xml:space="preserve"> </v>
          </cell>
          <cell r="AF62" t="str">
            <v xml:space="preserve"> </v>
          </cell>
          <cell r="AG62">
            <v>0</v>
          </cell>
          <cell r="AH62" t="str">
            <v xml:space="preserve"> </v>
          </cell>
          <cell r="AI62" t="str">
            <v xml:space="preserve"> </v>
          </cell>
          <cell r="AJ62" t="str">
            <v xml:space="preserve"> </v>
          </cell>
          <cell r="AK62" t="str">
            <v xml:space="preserve"> </v>
          </cell>
          <cell r="AL62" t="str">
            <v xml:space="preserve"> </v>
          </cell>
          <cell r="AM62" t="str">
            <v xml:space="preserve"> </v>
          </cell>
          <cell r="AN62" t="str">
            <v xml:space="preserve"> </v>
          </cell>
          <cell r="AO62"/>
          <cell r="AP62"/>
          <cell r="AQ62"/>
          <cell r="AR62"/>
          <cell r="AS62"/>
          <cell r="AT62"/>
          <cell r="AU62"/>
          <cell r="AV62"/>
          <cell r="AW62"/>
          <cell r="AX62"/>
          <cell r="AY62"/>
          <cell r="AZ62"/>
        </row>
        <row r="63">
          <cell r="B63" t="str">
            <v>-</v>
          </cell>
          <cell r="C63"/>
          <cell r="D63"/>
          <cell r="E63"/>
          <cell r="F63"/>
          <cell r="G63"/>
          <cell r="H63"/>
          <cell r="I63"/>
          <cell r="J63">
            <v>0</v>
          </cell>
          <cell r="K63"/>
          <cell r="L63">
            <v>0</v>
          </cell>
          <cell r="M63"/>
          <cell r="N63">
            <v>0</v>
          </cell>
          <cell r="O63"/>
          <cell r="P63">
            <v>0</v>
          </cell>
          <cell r="Q63"/>
          <cell r="R63">
            <v>0</v>
          </cell>
          <cell r="S63"/>
          <cell r="T63">
            <v>0</v>
          </cell>
          <cell r="U63"/>
          <cell r="V63">
            <v>0</v>
          </cell>
          <cell r="W63" t="str">
            <v xml:space="preserve"> </v>
          </cell>
          <cell r="X63" t="str">
            <v xml:space="preserve"> </v>
          </cell>
          <cell r="Y63" t="str">
            <v/>
          </cell>
          <cell r="Z63"/>
          <cell r="AA63" t="str">
            <v/>
          </cell>
          <cell r="AB63" t="str">
            <v xml:space="preserve"> </v>
          </cell>
          <cell r="AC63" t="str">
            <v/>
          </cell>
          <cell r="AD63" t="str">
            <v xml:space="preserve"> </v>
          </cell>
          <cell r="AE63" t="str">
            <v xml:space="preserve"> </v>
          </cell>
          <cell r="AF63" t="str">
            <v xml:space="preserve"> </v>
          </cell>
          <cell r="AG63">
            <v>0</v>
          </cell>
          <cell r="AH63" t="str">
            <v xml:space="preserve"> </v>
          </cell>
          <cell r="AI63" t="str">
            <v xml:space="preserve"> </v>
          </cell>
          <cell r="AJ63" t="str">
            <v xml:space="preserve"> </v>
          </cell>
          <cell r="AK63" t="str">
            <v xml:space="preserve"> </v>
          </cell>
          <cell r="AL63" t="str">
            <v xml:space="preserve"> </v>
          </cell>
          <cell r="AM63" t="str">
            <v xml:space="preserve"> </v>
          </cell>
          <cell r="AN63" t="str">
            <v xml:space="preserve"> </v>
          </cell>
          <cell r="AO63"/>
          <cell r="AP63"/>
          <cell r="AQ63"/>
          <cell r="AR63"/>
          <cell r="AS63"/>
          <cell r="AT63"/>
          <cell r="AU63"/>
          <cell r="AV63"/>
          <cell r="AW63"/>
          <cell r="AX63"/>
          <cell r="AY63"/>
          <cell r="AZ63"/>
        </row>
        <row r="64">
          <cell r="B64" t="str">
            <v>-</v>
          </cell>
          <cell r="C64"/>
          <cell r="D64"/>
          <cell r="E64"/>
          <cell r="F64"/>
          <cell r="G64"/>
          <cell r="H64"/>
          <cell r="I64"/>
          <cell r="J64">
            <v>0</v>
          </cell>
          <cell r="K64"/>
          <cell r="L64">
            <v>0</v>
          </cell>
          <cell r="M64"/>
          <cell r="N64">
            <v>0</v>
          </cell>
          <cell r="O64"/>
          <cell r="P64">
            <v>0</v>
          </cell>
          <cell r="Q64"/>
          <cell r="R64">
            <v>0</v>
          </cell>
          <cell r="S64"/>
          <cell r="T64">
            <v>0</v>
          </cell>
          <cell r="U64"/>
          <cell r="V64">
            <v>0</v>
          </cell>
          <cell r="W64" t="str">
            <v xml:space="preserve"> </v>
          </cell>
          <cell r="X64" t="str">
            <v xml:space="preserve"> </v>
          </cell>
          <cell r="Y64" t="str">
            <v/>
          </cell>
          <cell r="Z64"/>
          <cell r="AA64" t="str">
            <v/>
          </cell>
          <cell r="AB64" t="str">
            <v xml:space="preserve"> </v>
          </cell>
          <cell r="AC64" t="str">
            <v/>
          </cell>
          <cell r="AD64" t="str">
            <v xml:space="preserve"> </v>
          </cell>
          <cell r="AE64" t="str">
            <v xml:space="preserve"> </v>
          </cell>
          <cell r="AF64" t="str">
            <v xml:space="preserve"> </v>
          </cell>
          <cell r="AG64">
            <v>0</v>
          </cell>
          <cell r="AH64" t="str">
            <v xml:space="preserve"> </v>
          </cell>
          <cell r="AI64" t="str">
            <v xml:space="preserve"> </v>
          </cell>
          <cell r="AJ64" t="str">
            <v xml:space="preserve"> </v>
          </cell>
          <cell r="AK64" t="str">
            <v xml:space="preserve"> </v>
          </cell>
          <cell r="AL64" t="str">
            <v xml:space="preserve"> </v>
          </cell>
          <cell r="AM64" t="str">
            <v xml:space="preserve"> </v>
          </cell>
          <cell r="AN64" t="str">
            <v xml:space="preserve"> </v>
          </cell>
          <cell r="AO64"/>
          <cell r="AP64"/>
          <cell r="AQ64"/>
          <cell r="AR64"/>
          <cell r="AS64"/>
          <cell r="AT64"/>
          <cell r="AU64"/>
          <cell r="AV64"/>
          <cell r="AW64"/>
          <cell r="AX64"/>
          <cell r="AY64"/>
          <cell r="AZ64"/>
        </row>
        <row r="65">
          <cell r="B65" t="str">
            <v>-</v>
          </cell>
          <cell r="C65"/>
          <cell r="D65"/>
          <cell r="E65"/>
          <cell r="F65"/>
          <cell r="G65"/>
          <cell r="H65"/>
          <cell r="I65"/>
          <cell r="J65">
            <v>0</v>
          </cell>
          <cell r="K65"/>
          <cell r="L65">
            <v>0</v>
          </cell>
          <cell r="M65"/>
          <cell r="N65">
            <v>0</v>
          </cell>
          <cell r="O65"/>
          <cell r="P65">
            <v>0</v>
          </cell>
          <cell r="Q65"/>
          <cell r="R65">
            <v>0</v>
          </cell>
          <cell r="S65"/>
          <cell r="T65">
            <v>0</v>
          </cell>
          <cell r="U65"/>
          <cell r="V65">
            <v>0</v>
          </cell>
          <cell r="W65" t="str">
            <v xml:space="preserve"> </v>
          </cell>
          <cell r="X65" t="str">
            <v xml:space="preserve"> </v>
          </cell>
          <cell r="Y65" t="str">
            <v/>
          </cell>
          <cell r="Z65"/>
          <cell r="AA65" t="str">
            <v/>
          </cell>
          <cell r="AB65" t="str">
            <v xml:space="preserve"> </v>
          </cell>
          <cell r="AC65" t="str">
            <v/>
          </cell>
          <cell r="AD65" t="str">
            <v xml:space="preserve"> </v>
          </cell>
          <cell r="AE65" t="str">
            <v xml:space="preserve"> </v>
          </cell>
          <cell r="AF65" t="str">
            <v xml:space="preserve"> </v>
          </cell>
          <cell r="AG65">
            <v>0</v>
          </cell>
          <cell r="AH65" t="str">
            <v xml:space="preserve"> </v>
          </cell>
          <cell r="AI65" t="str">
            <v xml:space="preserve"> </v>
          </cell>
          <cell r="AJ65" t="str">
            <v xml:space="preserve"> </v>
          </cell>
          <cell r="AK65" t="str">
            <v xml:space="preserve"> </v>
          </cell>
          <cell r="AL65" t="str">
            <v xml:space="preserve"> </v>
          </cell>
          <cell r="AM65" t="str">
            <v xml:space="preserve"> </v>
          </cell>
          <cell r="AN65" t="str">
            <v xml:space="preserve"> </v>
          </cell>
          <cell r="AO65"/>
          <cell r="AP65"/>
          <cell r="AQ65"/>
          <cell r="AR65"/>
          <cell r="AS65"/>
          <cell r="AT65"/>
          <cell r="AU65"/>
          <cell r="AV65"/>
          <cell r="AW65"/>
          <cell r="AX65"/>
          <cell r="AY65"/>
          <cell r="AZ65"/>
        </row>
        <row r="66">
          <cell r="B66" t="str">
            <v>-</v>
          </cell>
          <cell r="C66"/>
          <cell r="D66"/>
          <cell r="E66"/>
          <cell r="F66"/>
          <cell r="G66"/>
          <cell r="H66"/>
          <cell r="I66"/>
          <cell r="J66">
            <v>0</v>
          </cell>
          <cell r="K66"/>
          <cell r="L66">
            <v>0</v>
          </cell>
          <cell r="M66"/>
          <cell r="N66">
            <v>0</v>
          </cell>
          <cell r="O66"/>
          <cell r="P66">
            <v>0</v>
          </cell>
          <cell r="Q66"/>
          <cell r="R66">
            <v>0</v>
          </cell>
          <cell r="S66"/>
          <cell r="T66">
            <v>0</v>
          </cell>
          <cell r="U66"/>
          <cell r="V66">
            <v>0</v>
          </cell>
          <cell r="W66" t="str">
            <v xml:space="preserve"> </v>
          </cell>
          <cell r="X66" t="str">
            <v xml:space="preserve"> </v>
          </cell>
          <cell r="Y66" t="str">
            <v/>
          </cell>
          <cell r="Z66"/>
          <cell r="AA66" t="str">
            <v/>
          </cell>
          <cell r="AB66" t="str">
            <v xml:space="preserve"> </v>
          </cell>
          <cell r="AC66" t="str">
            <v/>
          </cell>
          <cell r="AD66" t="str">
            <v xml:space="preserve"> </v>
          </cell>
          <cell r="AE66" t="str">
            <v xml:space="preserve"> </v>
          </cell>
          <cell r="AF66" t="str">
            <v xml:space="preserve"> </v>
          </cell>
          <cell r="AG66">
            <v>0</v>
          </cell>
          <cell r="AH66" t="str">
            <v xml:space="preserve"> </v>
          </cell>
          <cell r="AI66" t="str">
            <v xml:space="preserve"> </v>
          </cell>
          <cell r="AJ66" t="str">
            <v xml:space="preserve"> </v>
          </cell>
          <cell r="AK66" t="str">
            <v xml:space="preserve"> </v>
          </cell>
          <cell r="AL66" t="str">
            <v xml:space="preserve"> </v>
          </cell>
          <cell r="AM66" t="str">
            <v xml:space="preserve"> </v>
          </cell>
          <cell r="AN66" t="str">
            <v xml:space="preserve"> </v>
          </cell>
          <cell r="AO66"/>
          <cell r="AP66"/>
          <cell r="AQ66"/>
          <cell r="AR66"/>
          <cell r="AS66"/>
          <cell r="AT66"/>
          <cell r="AU66"/>
          <cell r="AV66"/>
          <cell r="AW66"/>
          <cell r="AX66"/>
          <cell r="AY66"/>
          <cell r="AZ66"/>
        </row>
        <row r="67">
          <cell r="B67" t="str">
            <v>-</v>
          </cell>
          <cell r="C67"/>
          <cell r="D67"/>
          <cell r="E67"/>
          <cell r="F67"/>
          <cell r="G67"/>
          <cell r="H67"/>
          <cell r="I67"/>
          <cell r="J67">
            <v>0</v>
          </cell>
          <cell r="K67"/>
          <cell r="L67">
            <v>0</v>
          </cell>
          <cell r="M67"/>
          <cell r="N67">
            <v>0</v>
          </cell>
          <cell r="O67"/>
          <cell r="P67">
            <v>0</v>
          </cell>
          <cell r="Q67"/>
          <cell r="R67">
            <v>0</v>
          </cell>
          <cell r="S67"/>
          <cell r="T67">
            <v>0</v>
          </cell>
          <cell r="U67"/>
          <cell r="V67">
            <v>0</v>
          </cell>
          <cell r="W67" t="str">
            <v xml:space="preserve"> </v>
          </cell>
          <cell r="X67" t="str">
            <v xml:space="preserve"> </v>
          </cell>
          <cell r="Y67" t="str">
            <v/>
          </cell>
          <cell r="Z67"/>
          <cell r="AA67" t="str">
            <v/>
          </cell>
          <cell r="AB67" t="str">
            <v xml:space="preserve"> </v>
          </cell>
          <cell r="AC67" t="str">
            <v/>
          </cell>
          <cell r="AD67" t="str">
            <v xml:space="preserve"> </v>
          </cell>
          <cell r="AE67" t="str">
            <v xml:space="preserve"> </v>
          </cell>
          <cell r="AF67" t="str">
            <v xml:space="preserve"> </v>
          </cell>
          <cell r="AG67">
            <v>0</v>
          </cell>
          <cell r="AH67" t="str">
            <v xml:space="preserve"> </v>
          </cell>
          <cell r="AI67" t="str">
            <v xml:space="preserve"> </v>
          </cell>
          <cell r="AJ67" t="str">
            <v xml:space="preserve"> </v>
          </cell>
          <cell r="AK67" t="str">
            <v xml:space="preserve"> </v>
          </cell>
          <cell r="AL67" t="str">
            <v xml:space="preserve"> </v>
          </cell>
          <cell r="AM67" t="str">
            <v xml:space="preserve"> </v>
          </cell>
          <cell r="AN67" t="str">
            <v xml:space="preserve"> </v>
          </cell>
          <cell r="AO67"/>
          <cell r="AP67"/>
          <cell r="AQ67"/>
          <cell r="AR67"/>
          <cell r="AS67"/>
          <cell r="AT67"/>
          <cell r="AU67"/>
          <cell r="AV67"/>
          <cell r="AW67"/>
          <cell r="AX67"/>
          <cell r="AY67"/>
          <cell r="AZ67"/>
        </row>
        <row r="68">
          <cell r="B68" t="str">
            <v>-</v>
          </cell>
          <cell r="C68"/>
          <cell r="D68"/>
          <cell r="E68"/>
          <cell r="F68"/>
          <cell r="G68"/>
          <cell r="H68"/>
          <cell r="I68"/>
          <cell r="J68">
            <v>0</v>
          </cell>
          <cell r="K68"/>
          <cell r="L68">
            <v>0</v>
          </cell>
          <cell r="M68"/>
          <cell r="N68">
            <v>0</v>
          </cell>
          <cell r="O68"/>
          <cell r="P68">
            <v>0</v>
          </cell>
          <cell r="Q68"/>
          <cell r="R68">
            <v>0</v>
          </cell>
          <cell r="S68"/>
          <cell r="T68">
            <v>0</v>
          </cell>
          <cell r="U68"/>
          <cell r="V68">
            <v>0</v>
          </cell>
          <cell r="W68" t="str">
            <v xml:space="preserve"> </v>
          </cell>
          <cell r="X68" t="str">
            <v xml:space="preserve"> </v>
          </cell>
          <cell r="Y68" t="str">
            <v/>
          </cell>
          <cell r="Z68"/>
          <cell r="AA68" t="str">
            <v/>
          </cell>
          <cell r="AB68" t="str">
            <v xml:space="preserve"> </v>
          </cell>
          <cell r="AC68" t="str">
            <v/>
          </cell>
          <cell r="AD68" t="str">
            <v xml:space="preserve"> </v>
          </cell>
          <cell r="AE68" t="str">
            <v xml:space="preserve"> </v>
          </cell>
          <cell r="AF68" t="str">
            <v xml:space="preserve"> </v>
          </cell>
          <cell r="AG68">
            <v>0</v>
          </cell>
          <cell r="AH68" t="str">
            <v xml:space="preserve"> </v>
          </cell>
          <cell r="AI68" t="str">
            <v xml:space="preserve"> </v>
          </cell>
          <cell r="AJ68" t="str">
            <v xml:space="preserve"> </v>
          </cell>
          <cell r="AK68" t="str">
            <v xml:space="preserve"> </v>
          </cell>
          <cell r="AL68" t="str">
            <v xml:space="preserve"> </v>
          </cell>
          <cell r="AM68" t="str">
            <v xml:space="preserve"> </v>
          </cell>
          <cell r="AN68" t="str">
            <v xml:space="preserve"> </v>
          </cell>
          <cell r="AO68"/>
          <cell r="AP68"/>
          <cell r="AQ68"/>
          <cell r="AR68"/>
          <cell r="AS68"/>
          <cell r="AT68"/>
          <cell r="AU68"/>
          <cell r="AV68"/>
          <cell r="AW68"/>
          <cell r="AX68"/>
          <cell r="AY68"/>
          <cell r="AZ68"/>
        </row>
        <row r="69">
          <cell r="B69" t="str">
            <v>-</v>
          </cell>
          <cell r="C69"/>
          <cell r="D69"/>
          <cell r="E69"/>
          <cell r="F69"/>
          <cell r="G69"/>
          <cell r="H69"/>
          <cell r="I69"/>
          <cell r="J69">
            <v>0</v>
          </cell>
          <cell r="K69"/>
          <cell r="L69">
            <v>0</v>
          </cell>
          <cell r="M69"/>
          <cell r="N69">
            <v>0</v>
          </cell>
          <cell r="O69"/>
          <cell r="P69">
            <v>0</v>
          </cell>
          <cell r="Q69"/>
          <cell r="R69">
            <v>0</v>
          </cell>
          <cell r="S69"/>
          <cell r="T69">
            <v>0</v>
          </cell>
          <cell r="U69"/>
          <cell r="V69">
            <v>0</v>
          </cell>
          <cell r="W69" t="str">
            <v xml:space="preserve"> </v>
          </cell>
          <cell r="X69" t="str">
            <v xml:space="preserve"> </v>
          </cell>
          <cell r="Y69" t="str">
            <v/>
          </cell>
          <cell r="Z69"/>
          <cell r="AA69" t="str">
            <v/>
          </cell>
          <cell r="AB69" t="str">
            <v xml:space="preserve"> </v>
          </cell>
          <cell r="AC69" t="str">
            <v/>
          </cell>
          <cell r="AD69" t="str">
            <v xml:space="preserve"> </v>
          </cell>
          <cell r="AE69" t="str">
            <v xml:space="preserve"> </v>
          </cell>
          <cell r="AF69" t="str">
            <v xml:space="preserve"> </v>
          </cell>
          <cell r="AG69">
            <v>0</v>
          </cell>
          <cell r="AH69" t="str">
            <v xml:space="preserve"> </v>
          </cell>
          <cell r="AI69" t="str">
            <v xml:space="preserve"> </v>
          </cell>
          <cell r="AJ69" t="str">
            <v xml:space="preserve"> </v>
          </cell>
          <cell r="AK69" t="str">
            <v xml:space="preserve"> </v>
          </cell>
          <cell r="AL69" t="str">
            <v xml:space="preserve"> </v>
          </cell>
          <cell r="AM69" t="str">
            <v xml:space="preserve"> </v>
          </cell>
          <cell r="AN69" t="str">
            <v xml:space="preserve"> </v>
          </cell>
          <cell r="AO69"/>
          <cell r="AP69"/>
          <cell r="AQ69"/>
          <cell r="AR69"/>
          <cell r="AS69"/>
          <cell r="AT69"/>
          <cell r="AU69"/>
          <cell r="AV69"/>
          <cell r="AW69"/>
          <cell r="AX69"/>
          <cell r="AY69"/>
          <cell r="AZ69"/>
        </row>
        <row r="70">
          <cell r="B70" t="str">
            <v>-</v>
          </cell>
          <cell r="C70"/>
          <cell r="D70"/>
          <cell r="E70"/>
          <cell r="F70"/>
          <cell r="G70"/>
          <cell r="H70"/>
          <cell r="I70"/>
          <cell r="J70">
            <v>0</v>
          </cell>
          <cell r="K70"/>
          <cell r="L70">
            <v>0</v>
          </cell>
          <cell r="M70"/>
          <cell r="N70">
            <v>0</v>
          </cell>
          <cell r="O70"/>
          <cell r="P70">
            <v>0</v>
          </cell>
          <cell r="Q70"/>
          <cell r="R70">
            <v>0</v>
          </cell>
          <cell r="S70"/>
          <cell r="T70">
            <v>0</v>
          </cell>
          <cell r="U70"/>
          <cell r="V70">
            <v>0</v>
          </cell>
          <cell r="W70" t="str">
            <v xml:space="preserve"> </v>
          </cell>
          <cell r="X70" t="str">
            <v xml:space="preserve"> </v>
          </cell>
          <cell r="Y70" t="str">
            <v/>
          </cell>
          <cell r="Z70"/>
          <cell r="AA70" t="str">
            <v/>
          </cell>
          <cell r="AB70" t="str">
            <v xml:space="preserve"> </v>
          </cell>
          <cell r="AC70" t="str">
            <v/>
          </cell>
          <cell r="AD70" t="str">
            <v xml:space="preserve"> </v>
          </cell>
          <cell r="AE70" t="str">
            <v xml:space="preserve"> </v>
          </cell>
          <cell r="AF70" t="str">
            <v xml:space="preserve"> </v>
          </cell>
          <cell r="AG70">
            <v>0</v>
          </cell>
          <cell r="AH70" t="str">
            <v xml:space="preserve"> </v>
          </cell>
          <cell r="AI70" t="str">
            <v xml:space="preserve"> </v>
          </cell>
          <cell r="AJ70" t="str">
            <v xml:space="preserve"> </v>
          </cell>
          <cell r="AK70" t="str">
            <v xml:space="preserve"> </v>
          </cell>
          <cell r="AL70" t="str">
            <v xml:space="preserve"> </v>
          </cell>
          <cell r="AM70" t="str">
            <v xml:space="preserve"> </v>
          </cell>
          <cell r="AN70" t="str">
            <v xml:space="preserve"> </v>
          </cell>
          <cell r="AO70"/>
          <cell r="AP70"/>
          <cell r="AQ70"/>
          <cell r="AR70"/>
          <cell r="AS70"/>
          <cell r="AT70"/>
          <cell r="AU70"/>
          <cell r="AV70"/>
          <cell r="AW70"/>
          <cell r="AX70"/>
          <cell r="AY70"/>
          <cell r="AZ70"/>
        </row>
        <row r="71">
          <cell r="B71" t="str">
            <v>-</v>
          </cell>
          <cell r="C71"/>
          <cell r="D71"/>
          <cell r="E71"/>
          <cell r="F71"/>
          <cell r="G71"/>
          <cell r="H71"/>
          <cell r="I71"/>
          <cell r="J71">
            <v>0</v>
          </cell>
          <cell r="K71"/>
          <cell r="L71">
            <v>0</v>
          </cell>
          <cell r="M71"/>
          <cell r="N71">
            <v>0</v>
          </cell>
          <cell r="O71"/>
          <cell r="P71">
            <v>0</v>
          </cell>
          <cell r="Q71"/>
          <cell r="R71">
            <v>0</v>
          </cell>
          <cell r="S71"/>
          <cell r="T71">
            <v>0</v>
          </cell>
          <cell r="U71"/>
          <cell r="V71">
            <v>0</v>
          </cell>
          <cell r="W71" t="str">
            <v xml:space="preserve"> </v>
          </cell>
          <cell r="X71" t="str">
            <v xml:space="preserve"> </v>
          </cell>
          <cell r="Y71" t="str">
            <v/>
          </cell>
          <cell r="Z71"/>
          <cell r="AA71" t="str">
            <v/>
          </cell>
          <cell r="AB71" t="str">
            <v xml:space="preserve"> </v>
          </cell>
          <cell r="AC71" t="str">
            <v/>
          </cell>
          <cell r="AD71" t="str">
            <v xml:space="preserve"> </v>
          </cell>
          <cell r="AE71" t="str">
            <v xml:space="preserve"> </v>
          </cell>
          <cell r="AF71" t="str">
            <v xml:space="preserve"> </v>
          </cell>
          <cell r="AG71">
            <v>0</v>
          </cell>
          <cell r="AH71" t="str">
            <v xml:space="preserve"> </v>
          </cell>
          <cell r="AI71" t="str">
            <v xml:space="preserve"> </v>
          </cell>
          <cell r="AJ71" t="str">
            <v xml:space="preserve"> </v>
          </cell>
          <cell r="AK71" t="str">
            <v xml:space="preserve"> </v>
          </cell>
          <cell r="AL71" t="str">
            <v xml:space="preserve"> </v>
          </cell>
          <cell r="AM71" t="str">
            <v xml:space="preserve"> </v>
          </cell>
          <cell r="AN71" t="str">
            <v xml:space="preserve"> </v>
          </cell>
          <cell r="AO71"/>
          <cell r="AP71"/>
          <cell r="AQ71"/>
          <cell r="AR71"/>
          <cell r="AS71"/>
          <cell r="AT71"/>
          <cell r="AU71"/>
          <cell r="AV71"/>
          <cell r="AW71"/>
          <cell r="AX71"/>
          <cell r="AY71"/>
          <cell r="AZ71"/>
        </row>
        <row r="72">
          <cell r="B72" t="str">
            <v>-</v>
          </cell>
          <cell r="C72"/>
          <cell r="D72"/>
          <cell r="E72"/>
          <cell r="F72"/>
          <cell r="G72"/>
          <cell r="H72"/>
          <cell r="I72"/>
          <cell r="J72">
            <v>0</v>
          </cell>
          <cell r="K72"/>
          <cell r="L72">
            <v>0</v>
          </cell>
          <cell r="M72"/>
          <cell r="N72">
            <v>0</v>
          </cell>
          <cell r="O72"/>
          <cell r="P72">
            <v>0</v>
          </cell>
          <cell r="Q72"/>
          <cell r="R72">
            <v>0</v>
          </cell>
          <cell r="S72"/>
          <cell r="T72">
            <v>0</v>
          </cell>
          <cell r="U72"/>
          <cell r="V72">
            <v>0</v>
          </cell>
          <cell r="W72" t="str">
            <v xml:space="preserve"> </v>
          </cell>
          <cell r="X72" t="str">
            <v xml:space="preserve"> </v>
          </cell>
          <cell r="Y72" t="str">
            <v/>
          </cell>
          <cell r="Z72"/>
          <cell r="AA72" t="str">
            <v/>
          </cell>
          <cell r="AB72" t="str">
            <v xml:space="preserve"> </v>
          </cell>
          <cell r="AC72" t="str">
            <v/>
          </cell>
          <cell r="AD72" t="str">
            <v xml:space="preserve"> </v>
          </cell>
          <cell r="AE72" t="str">
            <v xml:space="preserve"> </v>
          </cell>
          <cell r="AF72" t="str">
            <v xml:space="preserve"> </v>
          </cell>
          <cell r="AG72">
            <v>0</v>
          </cell>
          <cell r="AH72" t="str">
            <v xml:space="preserve"> </v>
          </cell>
          <cell r="AI72" t="str">
            <v xml:space="preserve"> </v>
          </cell>
          <cell r="AJ72" t="str">
            <v xml:space="preserve"> </v>
          </cell>
          <cell r="AK72" t="str">
            <v xml:space="preserve"> </v>
          </cell>
          <cell r="AL72" t="str">
            <v xml:space="preserve"> </v>
          </cell>
          <cell r="AM72" t="str">
            <v xml:space="preserve"> </v>
          </cell>
          <cell r="AN72" t="str">
            <v xml:space="preserve"> </v>
          </cell>
          <cell r="AO72"/>
          <cell r="AP72"/>
          <cell r="AQ72"/>
          <cell r="AR72"/>
          <cell r="AS72"/>
          <cell r="AT72"/>
          <cell r="AU72"/>
          <cell r="AV72"/>
          <cell r="AW72"/>
          <cell r="AX72"/>
          <cell r="AY72"/>
          <cell r="AZ72"/>
        </row>
        <row r="73">
          <cell r="B73" t="str">
            <v>-</v>
          </cell>
          <cell r="C73"/>
          <cell r="D73"/>
          <cell r="E73"/>
          <cell r="F73"/>
          <cell r="G73"/>
          <cell r="H73"/>
          <cell r="I73"/>
          <cell r="J73">
            <v>0</v>
          </cell>
          <cell r="K73"/>
          <cell r="L73">
            <v>0</v>
          </cell>
          <cell r="M73"/>
          <cell r="N73">
            <v>0</v>
          </cell>
          <cell r="O73"/>
          <cell r="P73">
            <v>0</v>
          </cell>
          <cell r="Q73"/>
          <cell r="R73">
            <v>0</v>
          </cell>
          <cell r="S73"/>
          <cell r="T73">
            <v>0</v>
          </cell>
          <cell r="U73"/>
          <cell r="V73">
            <v>0</v>
          </cell>
          <cell r="W73" t="str">
            <v xml:space="preserve"> </v>
          </cell>
          <cell r="X73" t="str">
            <v xml:space="preserve"> </v>
          </cell>
          <cell r="Y73" t="str">
            <v/>
          </cell>
          <cell r="Z73"/>
          <cell r="AA73" t="str">
            <v/>
          </cell>
          <cell r="AB73" t="str">
            <v xml:space="preserve"> </v>
          </cell>
          <cell r="AC73" t="str">
            <v/>
          </cell>
          <cell r="AD73" t="str">
            <v xml:space="preserve"> </v>
          </cell>
          <cell r="AE73" t="str">
            <v xml:space="preserve"> </v>
          </cell>
          <cell r="AF73" t="str">
            <v xml:space="preserve"> </v>
          </cell>
          <cell r="AG73">
            <v>0</v>
          </cell>
          <cell r="AH73" t="str">
            <v xml:space="preserve"> </v>
          </cell>
          <cell r="AI73" t="str">
            <v xml:space="preserve"> </v>
          </cell>
          <cell r="AJ73" t="str">
            <v xml:space="preserve"> </v>
          </cell>
          <cell r="AK73" t="str">
            <v xml:space="preserve"> </v>
          </cell>
          <cell r="AL73" t="str">
            <v xml:space="preserve"> </v>
          </cell>
          <cell r="AM73" t="str">
            <v xml:space="preserve"> </v>
          </cell>
          <cell r="AN73" t="str">
            <v xml:space="preserve"> </v>
          </cell>
          <cell r="AO73"/>
          <cell r="AP73"/>
          <cell r="AQ73"/>
          <cell r="AR73"/>
          <cell r="AS73"/>
          <cell r="AT73"/>
          <cell r="AU73"/>
          <cell r="AV73"/>
          <cell r="AW73"/>
          <cell r="AX73"/>
          <cell r="AY73"/>
          <cell r="AZ73"/>
        </row>
        <row r="74">
          <cell r="B74" t="str">
            <v>-</v>
          </cell>
          <cell r="C74"/>
          <cell r="D74"/>
          <cell r="E74"/>
          <cell r="F74"/>
          <cell r="G74"/>
          <cell r="H74"/>
          <cell r="I74"/>
          <cell r="J74">
            <v>0</v>
          </cell>
          <cell r="K74"/>
          <cell r="L74">
            <v>0</v>
          </cell>
          <cell r="M74"/>
          <cell r="N74">
            <v>0</v>
          </cell>
          <cell r="O74"/>
          <cell r="P74">
            <v>0</v>
          </cell>
          <cell r="Q74"/>
          <cell r="R74">
            <v>0</v>
          </cell>
          <cell r="S74"/>
          <cell r="T74">
            <v>0</v>
          </cell>
          <cell r="U74"/>
          <cell r="V74">
            <v>0</v>
          </cell>
          <cell r="W74" t="str">
            <v xml:space="preserve"> </v>
          </cell>
          <cell r="X74" t="str">
            <v xml:space="preserve"> </v>
          </cell>
          <cell r="Y74" t="str">
            <v/>
          </cell>
          <cell r="Z74"/>
          <cell r="AA74" t="str">
            <v/>
          </cell>
          <cell r="AB74" t="str">
            <v xml:space="preserve"> </v>
          </cell>
          <cell r="AC74" t="str">
            <v/>
          </cell>
          <cell r="AD74" t="str">
            <v xml:space="preserve"> </v>
          </cell>
          <cell r="AE74" t="str">
            <v xml:space="preserve"> </v>
          </cell>
          <cell r="AF74" t="str">
            <v xml:space="preserve"> </v>
          </cell>
          <cell r="AG74">
            <v>0</v>
          </cell>
          <cell r="AH74" t="str">
            <v xml:space="preserve"> </v>
          </cell>
          <cell r="AI74" t="str">
            <v xml:space="preserve"> </v>
          </cell>
          <cell r="AJ74" t="str">
            <v xml:space="preserve"> </v>
          </cell>
          <cell r="AK74" t="str">
            <v xml:space="preserve"> </v>
          </cell>
          <cell r="AL74" t="str">
            <v xml:space="preserve"> </v>
          </cell>
          <cell r="AM74" t="str">
            <v xml:space="preserve"> </v>
          </cell>
          <cell r="AN74" t="str">
            <v xml:space="preserve"> </v>
          </cell>
          <cell r="AO74"/>
          <cell r="AP74"/>
          <cell r="AQ74"/>
          <cell r="AR74"/>
          <cell r="AS74"/>
          <cell r="AT74"/>
          <cell r="AU74"/>
          <cell r="AV74"/>
          <cell r="AW74"/>
          <cell r="AX74"/>
          <cell r="AY74"/>
          <cell r="AZ74"/>
        </row>
        <row r="75">
          <cell r="B75" t="str">
            <v>-</v>
          </cell>
          <cell r="C75"/>
          <cell r="D75"/>
          <cell r="E75"/>
          <cell r="F75"/>
          <cell r="G75"/>
          <cell r="H75"/>
          <cell r="I75"/>
          <cell r="J75">
            <v>0</v>
          </cell>
          <cell r="K75"/>
          <cell r="L75">
            <v>0</v>
          </cell>
          <cell r="M75"/>
          <cell r="N75">
            <v>0</v>
          </cell>
          <cell r="O75"/>
          <cell r="P75">
            <v>0</v>
          </cell>
          <cell r="Q75"/>
          <cell r="R75">
            <v>0</v>
          </cell>
          <cell r="S75"/>
          <cell r="T75">
            <v>0</v>
          </cell>
          <cell r="U75"/>
          <cell r="V75">
            <v>0</v>
          </cell>
          <cell r="W75" t="str">
            <v xml:space="preserve"> </v>
          </cell>
          <cell r="X75" t="str">
            <v xml:space="preserve"> </v>
          </cell>
          <cell r="Y75" t="str">
            <v/>
          </cell>
          <cell r="Z75"/>
          <cell r="AA75" t="str">
            <v/>
          </cell>
          <cell r="AB75" t="str">
            <v xml:space="preserve"> </v>
          </cell>
          <cell r="AC75" t="str">
            <v/>
          </cell>
          <cell r="AD75" t="str">
            <v xml:space="preserve"> </v>
          </cell>
          <cell r="AE75" t="str">
            <v xml:space="preserve"> </v>
          </cell>
          <cell r="AF75" t="str">
            <v xml:space="preserve"> </v>
          </cell>
          <cell r="AG75">
            <v>0</v>
          </cell>
          <cell r="AH75" t="str">
            <v xml:space="preserve"> </v>
          </cell>
          <cell r="AI75" t="str">
            <v xml:space="preserve"> </v>
          </cell>
          <cell r="AJ75" t="str">
            <v xml:space="preserve"> </v>
          </cell>
          <cell r="AK75" t="str">
            <v xml:space="preserve"> </v>
          </cell>
          <cell r="AL75" t="str">
            <v xml:space="preserve"> </v>
          </cell>
          <cell r="AM75" t="str">
            <v xml:space="preserve"> </v>
          </cell>
          <cell r="AN75" t="str">
            <v xml:space="preserve"> </v>
          </cell>
          <cell r="AO75"/>
          <cell r="AP75"/>
          <cell r="AQ75"/>
          <cell r="AR75"/>
          <cell r="AS75"/>
          <cell r="AT75"/>
          <cell r="AU75"/>
          <cell r="AV75"/>
          <cell r="AW75"/>
          <cell r="AX75"/>
          <cell r="AY75"/>
          <cell r="AZ75"/>
        </row>
        <row r="76">
          <cell r="B76" t="str">
            <v>-</v>
          </cell>
          <cell r="C76"/>
          <cell r="D76"/>
          <cell r="E76"/>
          <cell r="F76"/>
          <cell r="G76"/>
          <cell r="H76"/>
          <cell r="I76"/>
          <cell r="J76">
            <v>0</v>
          </cell>
          <cell r="K76"/>
          <cell r="L76">
            <v>0</v>
          </cell>
          <cell r="M76"/>
          <cell r="N76">
            <v>0</v>
          </cell>
          <cell r="O76"/>
          <cell r="P76">
            <v>0</v>
          </cell>
          <cell r="Q76"/>
          <cell r="R76">
            <v>0</v>
          </cell>
          <cell r="S76"/>
          <cell r="T76">
            <v>0</v>
          </cell>
          <cell r="U76"/>
          <cell r="V76">
            <v>0</v>
          </cell>
          <cell r="W76" t="str">
            <v xml:space="preserve"> </v>
          </cell>
          <cell r="X76" t="str">
            <v xml:space="preserve"> </v>
          </cell>
          <cell r="Y76" t="str">
            <v/>
          </cell>
          <cell r="Z76"/>
          <cell r="AA76" t="str">
            <v/>
          </cell>
          <cell r="AB76" t="str">
            <v xml:space="preserve"> </v>
          </cell>
          <cell r="AC76" t="str">
            <v/>
          </cell>
          <cell r="AD76" t="str">
            <v xml:space="preserve"> </v>
          </cell>
          <cell r="AE76" t="str">
            <v xml:space="preserve"> </v>
          </cell>
          <cell r="AF76" t="str">
            <v xml:space="preserve"> </v>
          </cell>
          <cell r="AG76">
            <v>0</v>
          </cell>
          <cell r="AH76" t="str">
            <v xml:space="preserve"> </v>
          </cell>
          <cell r="AI76" t="str">
            <v xml:space="preserve"> </v>
          </cell>
          <cell r="AJ76" t="str">
            <v xml:space="preserve"> </v>
          </cell>
          <cell r="AK76" t="str">
            <v xml:space="preserve"> </v>
          </cell>
          <cell r="AL76" t="str">
            <v xml:space="preserve"> </v>
          </cell>
          <cell r="AM76" t="str">
            <v xml:space="preserve"> </v>
          </cell>
          <cell r="AN76" t="str">
            <v xml:space="preserve"> </v>
          </cell>
          <cell r="AO76"/>
          <cell r="AP76"/>
          <cell r="AQ76"/>
          <cell r="AR76"/>
          <cell r="AS76"/>
          <cell r="AT76"/>
          <cell r="AU76"/>
          <cell r="AV76"/>
          <cell r="AW76"/>
          <cell r="AX76"/>
          <cell r="AY76"/>
          <cell r="AZ76"/>
        </row>
        <row r="77">
          <cell r="B77" t="str">
            <v>-</v>
          </cell>
          <cell r="C77"/>
          <cell r="D77"/>
          <cell r="E77"/>
          <cell r="F77"/>
          <cell r="G77"/>
          <cell r="H77"/>
          <cell r="I77"/>
          <cell r="J77">
            <v>0</v>
          </cell>
          <cell r="K77"/>
          <cell r="L77">
            <v>0</v>
          </cell>
          <cell r="M77"/>
          <cell r="N77">
            <v>0</v>
          </cell>
          <cell r="O77"/>
          <cell r="P77">
            <v>0</v>
          </cell>
          <cell r="Q77"/>
          <cell r="R77">
            <v>0</v>
          </cell>
          <cell r="S77"/>
          <cell r="T77">
            <v>0</v>
          </cell>
          <cell r="U77"/>
          <cell r="V77">
            <v>0</v>
          </cell>
          <cell r="W77" t="str">
            <v xml:space="preserve"> </v>
          </cell>
          <cell r="X77" t="str">
            <v xml:space="preserve"> </v>
          </cell>
          <cell r="Y77" t="str">
            <v/>
          </cell>
          <cell r="Z77"/>
          <cell r="AA77" t="str">
            <v/>
          </cell>
          <cell r="AB77" t="str">
            <v xml:space="preserve"> </v>
          </cell>
          <cell r="AC77" t="str">
            <v/>
          </cell>
          <cell r="AD77" t="str">
            <v xml:space="preserve"> </v>
          </cell>
          <cell r="AE77" t="str">
            <v xml:space="preserve"> </v>
          </cell>
          <cell r="AF77" t="str">
            <v xml:space="preserve"> </v>
          </cell>
          <cell r="AG77">
            <v>0</v>
          </cell>
          <cell r="AH77" t="str">
            <v xml:space="preserve"> </v>
          </cell>
          <cell r="AI77" t="str">
            <v xml:space="preserve"> </v>
          </cell>
          <cell r="AJ77" t="str">
            <v xml:space="preserve"> </v>
          </cell>
          <cell r="AK77" t="str">
            <v xml:space="preserve"> </v>
          </cell>
          <cell r="AL77" t="str">
            <v xml:space="preserve"> </v>
          </cell>
          <cell r="AM77" t="str">
            <v xml:space="preserve"> </v>
          </cell>
          <cell r="AN77" t="str">
            <v xml:space="preserve"> </v>
          </cell>
          <cell r="AO77"/>
          <cell r="AP77"/>
          <cell r="AQ77"/>
          <cell r="AR77"/>
          <cell r="AS77"/>
          <cell r="AT77"/>
          <cell r="AU77"/>
          <cell r="AV77"/>
          <cell r="AW77"/>
          <cell r="AX77"/>
          <cell r="AY77"/>
          <cell r="AZ77"/>
        </row>
        <row r="78">
          <cell r="B78" t="str">
            <v>-</v>
          </cell>
          <cell r="C78"/>
          <cell r="D78"/>
          <cell r="E78"/>
          <cell r="F78"/>
          <cell r="G78"/>
          <cell r="H78"/>
          <cell r="I78"/>
          <cell r="J78">
            <v>0</v>
          </cell>
          <cell r="K78"/>
          <cell r="L78">
            <v>0</v>
          </cell>
          <cell r="M78"/>
          <cell r="N78">
            <v>0</v>
          </cell>
          <cell r="O78"/>
          <cell r="P78">
            <v>0</v>
          </cell>
          <cell r="Q78"/>
          <cell r="R78">
            <v>0</v>
          </cell>
          <cell r="S78"/>
          <cell r="T78">
            <v>0</v>
          </cell>
          <cell r="U78"/>
          <cell r="V78">
            <v>0</v>
          </cell>
          <cell r="W78" t="str">
            <v xml:space="preserve"> </v>
          </cell>
          <cell r="X78" t="str">
            <v xml:space="preserve"> </v>
          </cell>
          <cell r="Y78" t="str">
            <v/>
          </cell>
          <cell r="Z78"/>
          <cell r="AA78" t="str">
            <v/>
          </cell>
          <cell r="AB78" t="str">
            <v xml:space="preserve"> </v>
          </cell>
          <cell r="AC78" t="str">
            <v/>
          </cell>
          <cell r="AD78" t="str">
            <v xml:space="preserve"> </v>
          </cell>
          <cell r="AE78" t="str">
            <v xml:space="preserve"> </v>
          </cell>
          <cell r="AF78" t="str">
            <v xml:space="preserve"> </v>
          </cell>
          <cell r="AG78">
            <v>0</v>
          </cell>
          <cell r="AH78" t="str">
            <v xml:space="preserve"> </v>
          </cell>
          <cell r="AI78" t="str">
            <v xml:space="preserve"> </v>
          </cell>
          <cell r="AJ78" t="str">
            <v xml:space="preserve"> </v>
          </cell>
          <cell r="AK78" t="str">
            <v xml:space="preserve"> </v>
          </cell>
          <cell r="AL78" t="str">
            <v xml:space="preserve"> </v>
          </cell>
          <cell r="AM78" t="str">
            <v xml:space="preserve"> </v>
          </cell>
          <cell r="AN78" t="str">
            <v xml:space="preserve"> </v>
          </cell>
          <cell r="AO78"/>
          <cell r="AP78"/>
          <cell r="AQ78"/>
          <cell r="AR78"/>
          <cell r="AS78"/>
          <cell r="AT78"/>
          <cell r="AU78"/>
          <cell r="AV78"/>
          <cell r="AW78"/>
          <cell r="AX78"/>
          <cell r="AY78"/>
          <cell r="AZ78"/>
        </row>
        <row r="79">
          <cell r="B79" t="str">
            <v>-</v>
          </cell>
          <cell r="C79"/>
          <cell r="D79"/>
          <cell r="E79"/>
          <cell r="F79"/>
          <cell r="G79"/>
          <cell r="H79"/>
          <cell r="I79"/>
          <cell r="J79">
            <v>0</v>
          </cell>
          <cell r="K79"/>
          <cell r="L79">
            <v>0</v>
          </cell>
          <cell r="M79"/>
          <cell r="N79">
            <v>0</v>
          </cell>
          <cell r="O79"/>
          <cell r="P79">
            <v>0</v>
          </cell>
          <cell r="Q79"/>
          <cell r="R79">
            <v>0</v>
          </cell>
          <cell r="S79"/>
          <cell r="T79">
            <v>0</v>
          </cell>
          <cell r="U79"/>
          <cell r="V79">
            <v>0</v>
          </cell>
          <cell r="W79" t="str">
            <v xml:space="preserve"> </v>
          </cell>
          <cell r="X79" t="str">
            <v xml:space="preserve"> </v>
          </cell>
          <cell r="Y79" t="str">
            <v/>
          </cell>
          <cell r="Z79"/>
          <cell r="AA79" t="str">
            <v/>
          </cell>
          <cell r="AB79" t="str">
            <v xml:space="preserve"> </v>
          </cell>
          <cell r="AC79" t="str">
            <v/>
          </cell>
          <cell r="AD79" t="str">
            <v xml:space="preserve"> </v>
          </cell>
          <cell r="AE79" t="str">
            <v xml:space="preserve"> </v>
          </cell>
          <cell r="AF79" t="str">
            <v xml:space="preserve"> </v>
          </cell>
          <cell r="AG79">
            <v>0</v>
          </cell>
          <cell r="AH79" t="str">
            <v xml:space="preserve"> </v>
          </cell>
          <cell r="AI79" t="str">
            <v xml:space="preserve"> </v>
          </cell>
          <cell r="AJ79" t="str">
            <v xml:space="preserve"> </v>
          </cell>
          <cell r="AK79" t="str">
            <v xml:space="preserve"> </v>
          </cell>
          <cell r="AL79" t="str">
            <v xml:space="preserve"> </v>
          </cell>
          <cell r="AM79" t="str">
            <v xml:space="preserve"> </v>
          </cell>
          <cell r="AN79" t="str">
            <v xml:space="preserve"> </v>
          </cell>
          <cell r="AO79"/>
          <cell r="AP79"/>
          <cell r="AQ79"/>
          <cell r="AR79"/>
          <cell r="AS79"/>
          <cell r="AT79"/>
          <cell r="AU79"/>
          <cell r="AV79"/>
          <cell r="AW79"/>
          <cell r="AX79"/>
          <cell r="AY79"/>
          <cell r="AZ79"/>
        </row>
        <row r="80">
          <cell r="B80" t="str">
            <v>-</v>
          </cell>
          <cell r="C80"/>
          <cell r="D80"/>
          <cell r="E80"/>
          <cell r="F80"/>
          <cell r="G80"/>
          <cell r="H80"/>
          <cell r="I80"/>
          <cell r="J80">
            <v>0</v>
          </cell>
          <cell r="K80"/>
          <cell r="L80">
            <v>0</v>
          </cell>
          <cell r="M80"/>
          <cell r="N80">
            <v>0</v>
          </cell>
          <cell r="O80"/>
          <cell r="P80">
            <v>0</v>
          </cell>
          <cell r="Q80"/>
          <cell r="R80">
            <v>0</v>
          </cell>
          <cell r="S80"/>
          <cell r="T80">
            <v>0</v>
          </cell>
          <cell r="U80"/>
          <cell r="V80">
            <v>0</v>
          </cell>
          <cell r="W80" t="str">
            <v xml:space="preserve"> </v>
          </cell>
          <cell r="X80" t="str">
            <v xml:space="preserve"> </v>
          </cell>
          <cell r="Y80" t="str">
            <v/>
          </cell>
          <cell r="Z80"/>
          <cell r="AA80" t="str">
            <v/>
          </cell>
          <cell r="AB80" t="str">
            <v xml:space="preserve"> </v>
          </cell>
          <cell r="AC80" t="str">
            <v/>
          </cell>
          <cell r="AD80" t="str">
            <v xml:space="preserve"> </v>
          </cell>
          <cell r="AE80" t="str">
            <v xml:space="preserve"> </v>
          </cell>
          <cell r="AF80" t="str">
            <v xml:space="preserve"> </v>
          </cell>
          <cell r="AG80">
            <v>0</v>
          </cell>
          <cell r="AH80" t="str">
            <v xml:space="preserve"> </v>
          </cell>
          <cell r="AI80" t="str">
            <v xml:space="preserve"> </v>
          </cell>
          <cell r="AJ80" t="str">
            <v xml:space="preserve"> </v>
          </cell>
          <cell r="AK80" t="str">
            <v xml:space="preserve"> </v>
          </cell>
          <cell r="AL80" t="str">
            <v xml:space="preserve"> </v>
          </cell>
          <cell r="AM80" t="str">
            <v xml:space="preserve"> </v>
          </cell>
          <cell r="AN80" t="str">
            <v xml:space="preserve"> </v>
          </cell>
          <cell r="AO80"/>
          <cell r="AP80"/>
          <cell r="AQ80"/>
          <cell r="AR80"/>
          <cell r="AS80"/>
          <cell r="AT80"/>
          <cell r="AU80"/>
          <cell r="AV80"/>
          <cell r="AW80"/>
          <cell r="AX80"/>
          <cell r="AY80"/>
          <cell r="AZ80"/>
        </row>
        <row r="81">
          <cell r="B81" t="str">
            <v>-</v>
          </cell>
          <cell r="C81"/>
          <cell r="D81"/>
          <cell r="E81"/>
          <cell r="F81"/>
          <cell r="G81"/>
          <cell r="H81"/>
          <cell r="I81"/>
          <cell r="J81">
            <v>0</v>
          </cell>
          <cell r="K81"/>
          <cell r="L81">
            <v>0</v>
          </cell>
          <cell r="M81"/>
          <cell r="N81">
            <v>0</v>
          </cell>
          <cell r="O81"/>
          <cell r="P81">
            <v>0</v>
          </cell>
          <cell r="Q81"/>
          <cell r="R81">
            <v>0</v>
          </cell>
          <cell r="S81"/>
          <cell r="T81">
            <v>0</v>
          </cell>
          <cell r="U81"/>
          <cell r="V81">
            <v>0</v>
          </cell>
          <cell r="W81" t="str">
            <v xml:space="preserve"> </v>
          </cell>
          <cell r="X81" t="str">
            <v xml:space="preserve"> </v>
          </cell>
          <cell r="Y81" t="str">
            <v/>
          </cell>
          <cell r="Z81"/>
          <cell r="AA81" t="str">
            <v/>
          </cell>
          <cell r="AB81" t="str">
            <v xml:space="preserve"> </v>
          </cell>
          <cell r="AC81" t="str">
            <v/>
          </cell>
          <cell r="AD81" t="str">
            <v xml:space="preserve"> </v>
          </cell>
          <cell r="AE81" t="str">
            <v xml:space="preserve"> </v>
          </cell>
          <cell r="AF81" t="str">
            <v xml:space="preserve"> </v>
          </cell>
          <cell r="AG81">
            <v>0</v>
          </cell>
          <cell r="AH81" t="str">
            <v xml:space="preserve"> </v>
          </cell>
          <cell r="AI81" t="str">
            <v xml:space="preserve"> </v>
          </cell>
          <cell r="AJ81" t="str">
            <v xml:space="preserve"> </v>
          </cell>
          <cell r="AK81" t="str">
            <v xml:space="preserve"> </v>
          </cell>
          <cell r="AL81" t="str">
            <v xml:space="preserve"> </v>
          </cell>
          <cell r="AM81" t="str">
            <v xml:space="preserve"> </v>
          </cell>
          <cell r="AN81" t="str">
            <v xml:space="preserve"> </v>
          </cell>
          <cell r="AO81"/>
          <cell r="AP81"/>
          <cell r="AQ81"/>
          <cell r="AR81"/>
          <cell r="AS81"/>
          <cell r="AT81"/>
          <cell r="AU81"/>
          <cell r="AV81"/>
          <cell r="AW81"/>
          <cell r="AX81"/>
          <cell r="AY81"/>
          <cell r="AZ81"/>
        </row>
        <row r="82">
          <cell r="B82" t="str">
            <v>-</v>
          </cell>
          <cell r="C82"/>
          <cell r="D82"/>
          <cell r="E82"/>
          <cell r="F82"/>
          <cell r="G82"/>
          <cell r="H82"/>
          <cell r="I82"/>
          <cell r="J82">
            <v>0</v>
          </cell>
          <cell r="K82"/>
          <cell r="L82">
            <v>0</v>
          </cell>
          <cell r="M82"/>
          <cell r="N82">
            <v>0</v>
          </cell>
          <cell r="O82"/>
          <cell r="P82">
            <v>0</v>
          </cell>
          <cell r="Q82"/>
          <cell r="R82">
            <v>0</v>
          </cell>
          <cell r="S82"/>
          <cell r="T82">
            <v>0</v>
          </cell>
          <cell r="U82"/>
          <cell r="V82">
            <v>0</v>
          </cell>
          <cell r="W82" t="str">
            <v xml:space="preserve"> </v>
          </cell>
          <cell r="X82" t="str">
            <v xml:space="preserve"> </v>
          </cell>
          <cell r="Y82" t="str">
            <v/>
          </cell>
          <cell r="Z82"/>
          <cell r="AA82" t="str">
            <v/>
          </cell>
          <cell r="AB82" t="str">
            <v xml:space="preserve"> </v>
          </cell>
          <cell r="AC82" t="str">
            <v/>
          </cell>
          <cell r="AD82" t="str">
            <v xml:space="preserve"> </v>
          </cell>
          <cell r="AE82" t="str">
            <v xml:space="preserve"> </v>
          </cell>
          <cell r="AF82" t="str">
            <v xml:space="preserve"> </v>
          </cell>
          <cell r="AG82">
            <v>0</v>
          </cell>
          <cell r="AH82" t="str">
            <v xml:space="preserve"> </v>
          </cell>
          <cell r="AI82" t="str">
            <v xml:space="preserve"> </v>
          </cell>
          <cell r="AJ82" t="str">
            <v xml:space="preserve"> </v>
          </cell>
          <cell r="AK82" t="str">
            <v xml:space="preserve"> </v>
          </cell>
          <cell r="AL82" t="str">
            <v xml:space="preserve"> </v>
          </cell>
          <cell r="AM82" t="str">
            <v xml:space="preserve"> </v>
          </cell>
          <cell r="AN82" t="str">
            <v xml:space="preserve"> </v>
          </cell>
          <cell r="AO82"/>
          <cell r="AP82"/>
          <cell r="AQ82"/>
          <cell r="AR82"/>
          <cell r="AS82"/>
          <cell r="AT82"/>
          <cell r="AU82"/>
          <cell r="AV82"/>
          <cell r="AW82"/>
          <cell r="AX82"/>
          <cell r="AY82"/>
          <cell r="AZ82"/>
        </row>
        <row r="83">
          <cell r="B83" t="str">
            <v>-</v>
          </cell>
          <cell r="C83"/>
          <cell r="D83"/>
          <cell r="E83"/>
          <cell r="F83"/>
          <cell r="G83"/>
          <cell r="H83"/>
          <cell r="I83"/>
          <cell r="J83">
            <v>0</v>
          </cell>
          <cell r="K83"/>
          <cell r="L83">
            <v>0</v>
          </cell>
          <cell r="M83"/>
          <cell r="N83">
            <v>0</v>
          </cell>
          <cell r="O83"/>
          <cell r="P83">
            <v>0</v>
          </cell>
          <cell r="Q83"/>
          <cell r="R83">
            <v>0</v>
          </cell>
          <cell r="S83"/>
          <cell r="T83">
            <v>0</v>
          </cell>
          <cell r="U83"/>
          <cell r="V83">
            <v>0</v>
          </cell>
          <cell r="W83" t="str">
            <v xml:space="preserve"> </v>
          </cell>
          <cell r="X83" t="str">
            <v xml:space="preserve"> </v>
          </cell>
          <cell r="Y83" t="str">
            <v/>
          </cell>
          <cell r="Z83"/>
          <cell r="AA83" t="str">
            <v/>
          </cell>
          <cell r="AB83" t="str">
            <v xml:space="preserve"> </v>
          </cell>
          <cell r="AC83" t="str">
            <v/>
          </cell>
          <cell r="AD83" t="str">
            <v xml:space="preserve"> </v>
          </cell>
          <cell r="AE83" t="str">
            <v xml:space="preserve"> </v>
          </cell>
          <cell r="AF83" t="str">
            <v xml:space="preserve"> </v>
          </cell>
          <cell r="AG83">
            <v>0</v>
          </cell>
          <cell r="AH83" t="str">
            <v xml:space="preserve"> </v>
          </cell>
          <cell r="AI83" t="str">
            <v xml:space="preserve"> </v>
          </cell>
          <cell r="AJ83" t="str">
            <v xml:space="preserve"> </v>
          </cell>
          <cell r="AK83" t="str">
            <v xml:space="preserve"> </v>
          </cell>
          <cell r="AL83" t="str">
            <v xml:space="preserve"> </v>
          </cell>
          <cell r="AM83" t="str">
            <v xml:space="preserve"> </v>
          </cell>
          <cell r="AN83" t="str">
            <v xml:space="preserve"> </v>
          </cell>
          <cell r="AO83"/>
          <cell r="AP83"/>
          <cell r="AQ83"/>
          <cell r="AR83"/>
          <cell r="AS83"/>
          <cell r="AT83"/>
          <cell r="AU83"/>
          <cell r="AV83"/>
          <cell r="AW83"/>
          <cell r="AX83"/>
          <cell r="AY83"/>
          <cell r="AZ83"/>
        </row>
        <row r="84">
          <cell r="B84" t="str">
            <v>-</v>
          </cell>
          <cell r="C84"/>
          <cell r="D84"/>
          <cell r="E84"/>
          <cell r="F84"/>
          <cell r="G84"/>
          <cell r="H84"/>
          <cell r="I84"/>
          <cell r="J84">
            <v>0</v>
          </cell>
          <cell r="K84"/>
          <cell r="L84">
            <v>0</v>
          </cell>
          <cell r="M84"/>
          <cell r="N84">
            <v>0</v>
          </cell>
          <cell r="O84"/>
          <cell r="P84">
            <v>0</v>
          </cell>
          <cell r="Q84"/>
          <cell r="R84">
            <v>0</v>
          </cell>
          <cell r="S84"/>
          <cell r="T84">
            <v>0</v>
          </cell>
          <cell r="U84"/>
          <cell r="V84">
            <v>0</v>
          </cell>
          <cell r="W84" t="str">
            <v xml:space="preserve"> </v>
          </cell>
          <cell r="X84" t="str">
            <v xml:space="preserve"> </v>
          </cell>
          <cell r="Y84" t="str">
            <v/>
          </cell>
          <cell r="Z84"/>
          <cell r="AA84" t="str">
            <v/>
          </cell>
          <cell r="AB84" t="str">
            <v xml:space="preserve"> </v>
          </cell>
          <cell r="AC84" t="str">
            <v/>
          </cell>
          <cell r="AD84" t="str">
            <v xml:space="preserve"> </v>
          </cell>
          <cell r="AE84" t="str">
            <v xml:space="preserve"> </v>
          </cell>
          <cell r="AF84" t="str">
            <v xml:space="preserve"> </v>
          </cell>
          <cell r="AG84">
            <v>0</v>
          </cell>
          <cell r="AH84" t="str">
            <v xml:space="preserve"> </v>
          </cell>
          <cell r="AI84" t="str">
            <v xml:space="preserve"> </v>
          </cell>
          <cell r="AJ84" t="str">
            <v xml:space="preserve"> </v>
          </cell>
          <cell r="AK84" t="str">
            <v xml:space="preserve"> </v>
          </cell>
          <cell r="AL84" t="str">
            <v xml:space="preserve"> </v>
          </cell>
          <cell r="AM84" t="str">
            <v xml:space="preserve"> </v>
          </cell>
          <cell r="AN84" t="str">
            <v xml:space="preserve"> </v>
          </cell>
          <cell r="AO84"/>
          <cell r="AP84"/>
          <cell r="AQ84"/>
          <cell r="AR84"/>
          <cell r="AS84"/>
          <cell r="AT84"/>
          <cell r="AU84"/>
          <cell r="AV84"/>
          <cell r="AW84"/>
          <cell r="AX84"/>
          <cell r="AY84"/>
          <cell r="AZ84"/>
        </row>
        <row r="85">
          <cell r="B85" t="str">
            <v>-</v>
          </cell>
          <cell r="C85"/>
          <cell r="D85"/>
          <cell r="E85"/>
          <cell r="F85"/>
          <cell r="G85"/>
          <cell r="H85"/>
          <cell r="I85"/>
          <cell r="J85">
            <v>0</v>
          </cell>
          <cell r="K85"/>
          <cell r="L85">
            <v>0</v>
          </cell>
          <cell r="M85"/>
          <cell r="N85">
            <v>0</v>
          </cell>
          <cell r="O85"/>
          <cell r="P85">
            <v>0</v>
          </cell>
          <cell r="Q85"/>
          <cell r="R85">
            <v>0</v>
          </cell>
          <cell r="S85"/>
          <cell r="T85">
            <v>0</v>
          </cell>
          <cell r="U85"/>
          <cell r="V85">
            <v>0</v>
          </cell>
          <cell r="W85" t="str">
            <v xml:space="preserve"> </v>
          </cell>
          <cell r="X85" t="str">
            <v xml:space="preserve"> </v>
          </cell>
          <cell r="Y85" t="str">
            <v/>
          </cell>
          <cell r="Z85"/>
          <cell r="AA85" t="str">
            <v/>
          </cell>
          <cell r="AB85" t="str">
            <v xml:space="preserve"> </v>
          </cell>
          <cell r="AC85" t="str">
            <v/>
          </cell>
          <cell r="AD85" t="str">
            <v xml:space="preserve"> </v>
          </cell>
          <cell r="AE85" t="str">
            <v xml:space="preserve"> </v>
          </cell>
          <cell r="AF85" t="str">
            <v xml:space="preserve"> </v>
          </cell>
          <cell r="AG85">
            <v>0</v>
          </cell>
          <cell r="AH85" t="str">
            <v xml:space="preserve"> </v>
          </cell>
          <cell r="AI85" t="str">
            <v xml:space="preserve"> </v>
          </cell>
          <cell r="AJ85" t="str">
            <v xml:space="preserve"> </v>
          </cell>
          <cell r="AK85" t="str">
            <v xml:space="preserve"> </v>
          </cell>
          <cell r="AL85" t="str">
            <v xml:space="preserve"> </v>
          </cell>
          <cell r="AM85" t="str">
            <v xml:space="preserve"> </v>
          </cell>
          <cell r="AN85" t="str">
            <v xml:space="preserve"> </v>
          </cell>
          <cell r="AO85"/>
          <cell r="AP85"/>
          <cell r="AQ85"/>
          <cell r="AR85"/>
          <cell r="AS85"/>
          <cell r="AT85"/>
          <cell r="AU85"/>
          <cell r="AV85"/>
          <cell r="AW85"/>
          <cell r="AX85"/>
          <cell r="AY85"/>
          <cell r="AZ85"/>
        </row>
        <row r="86">
          <cell r="B86" t="str">
            <v>-</v>
          </cell>
          <cell r="C86"/>
          <cell r="D86"/>
          <cell r="E86"/>
          <cell r="F86"/>
          <cell r="G86"/>
          <cell r="H86"/>
          <cell r="I86"/>
          <cell r="J86">
            <v>0</v>
          </cell>
          <cell r="K86"/>
          <cell r="L86">
            <v>0</v>
          </cell>
          <cell r="M86"/>
          <cell r="N86">
            <v>0</v>
          </cell>
          <cell r="O86"/>
          <cell r="P86">
            <v>0</v>
          </cell>
          <cell r="Q86"/>
          <cell r="R86">
            <v>0</v>
          </cell>
          <cell r="S86"/>
          <cell r="T86">
            <v>0</v>
          </cell>
          <cell r="U86"/>
          <cell r="V86">
            <v>0</v>
          </cell>
          <cell r="W86" t="str">
            <v xml:space="preserve"> </v>
          </cell>
          <cell r="X86" t="str">
            <v xml:space="preserve"> </v>
          </cell>
          <cell r="Y86" t="str">
            <v/>
          </cell>
          <cell r="Z86"/>
          <cell r="AA86" t="str">
            <v/>
          </cell>
          <cell r="AB86" t="str">
            <v xml:space="preserve"> </v>
          </cell>
          <cell r="AC86" t="str">
            <v/>
          </cell>
          <cell r="AD86" t="str">
            <v xml:space="preserve"> </v>
          </cell>
          <cell r="AE86" t="str">
            <v xml:space="preserve"> </v>
          </cell>
          <cell r="AF86" t="str">
            <v xml:space="preserve"> </v>
          </cell>
          <cell r="AG86">
            <v>0</v>
          </cell>
          <cell r="AH86" t="str">
            <v xml:space="preserve"> </v>
          </cell>
          <cell r="AI86" t="str">
            <v xml:space="preserve"> </v>
          </cell>
          <cell r="AJ86" t="str">
            <v xml:space="preserve"> </v>
          </cell>
          <cell r="AK86" t="str">
            <v xml:space="preserve"> </v>
          </cell>
          <cell r="AL86" t="str">
            <v xml:space="preserve"> </v>
          </cell>
          <cell r="AM86" t="str">
            <v xml:space="preserve"> </v>
          </cell>
          <cell r="AN86" t="str">
            <v xml:space="preserve"> </v>
          </cell>
          <cell r="AO86"/>
          <cell r="AP86"/>
          <cell r="AQ86"/>
          <cell r="AR86"/>
          <cell r="AS86"/>
          <cell r="AT86"/>
          <cell r="AU86"/>
          <cell r="AV86"/>
          <cell r="AW86"/>
          <cell r="AX86"/>
          <cell r="AY86"/>
          <cell r="AZ86"/>
        </row>
        <row r="87">
          <cell r="B87" t="str">
            <v>-</v>
          </cell>
          <cell r="C87"/>
          <cell r="D87"/>
          <cell r="E87"/>
          <cell r="F87"/>
          <cell r="G87"/>
          <cell r="H87"/>
          <cell r="I87"/>
          <cell r="J87">
            <v>0</v>
          </cell>
          <cell r="K87"/>
          <cell r="L87">
            <v>0</v>
          </cell>
          <cell r="M87"/>
          <cell r="N87">
            <v>0</v>
          </cell>
          <cell r="O87"/>
          <cell r="P87">
            <v>0</v>
          </cell>
          <cell r="Q87"/>
          <cell r="R87">
            <v>0</v>
          </cell>
          <cell r="S87"/>
          <cell r="T87">
            <v>0</v>
          </cell>
          <cell r="U87"/>
          <cell r="V87">
            <v>0</v>
          </cell>
          <cell r="W87" t="str">
            <v xml:space="preserve"> </v>
          </cell>
          <cell r="X87" t="str">
            <v xml:space="preserve"> </v>
          </cell>
          <cell r="Y87" t="str">
            <v/>
          </cell>
          <cell r="Z87"/>
          <cell r="AA87" t="str">
            <v/>
          </cell>
          <cell r="AB87" t="str">
            <v xml:space="preserve"> </v>
          </cell>
          <cell r="AC87" t="str">
            <v/>
          </cell>
          <cell r="AD87" t="str">
            <v xml:space="preserve"> </v>
          </cell>
          <cell r="AE87" t="str">
            <v xml:space="preserve"> </v>
          </cell>
          <cell r="AF87" t="str">
            <v xml:space="preserve"> </v>
          </cell>
          <cell r="AG87">
            <v>0</v>
          </cell>
          <cell r="AH87" t="str">
            <v xml:space="preserve"> </v>
          </cell>
          <cell r="AI87" t="str">
            <v xml:space="preserve"> </v>
          </cell>
          <cell r="AJ87" t="str">
            <v xml:space="preserve"> </v>
          </cell>
          <cell r="AK87" t="str">
            <v xml:space="preserve"> </v>
          </cell>
          <cell r="AL87" t="str">
            <v xml:space="preserve"> </v>
          </cell>
          <cell r="AM87" t="str">
            <v xml:space="preserve"> </v>
          </cell>
          <cell r="AN87" t="str">
            <v xml:space="preserve"> </v>
          </cell>
          <cell r="AO87"/>
          <cell r="AP87"/>
          <cell r="AQ87"/>
          <cell r="AR87"/>
          <cell r="AS87"/>
          <cell r="AT87"/>
          <cell r="AU87"/>
          <cell r="AV87"/>
          <cell r="AW87"/>
          <cell r="AX87"/>
          <cell r="AY87"/>
          <cell r="AZ87"/>
        </row>
        <row r="88">
          <cell r="B88" t="str">
            <v>-</v>
          </cell>
          <cell r="C88"/>
          <cell r="D88"/>
          <cell r="E88"/>
          <cell r="F88"/>
          <cell r="G88"/>
          <cell r="H88"/>
          <cell r="I88"/>
          <cell r="J88">
            <v>0</v>
          </cell>
          <cell r="K88"/>
          <cell r="L88">
            <v>0</v>
          </cell>
          <cell r="M88"/>
          <cell r="N88">
            <v>0</v>
          </cell>
          <cell r="O88"/>
          <cell r="P88">
            <v>0</v>
          </cell>
          <cell r="Q88"/>
          <cell r="R88">
            <v>0</v>
          </cell>
          <cell r="S88"/>
          <cell r="T88">
            <v>0</v>
          </cell>
          <cell r="U88"/>
          <cell r="V88">
            <v>0</v>
          </cell>
          <cell r="W88" t="str">
            <v xml:space="preserve"> </v>
          </cell>
          <cell r="X88" t="str">
            <v xml:space="preserve"> </v>
          </cell>
          <cell r="Y88" t="str">
            <v/>
          </cell>
          <cell r="Z88"/>
          <cell r="AA88" t="str">
            <v/>
          </cell>
          <cell r="AB88" t="str">
            <v xml:space="preserve"> </v>
          </cell>
          <cell r="AC88" t="str">
            <v/>
          </cell>
          <cell r="AD88" t="str">
            <v xml:space="preserve"> </v>
          </cell>
          <cell r="AE88" t="str">
            <v xml:space="preserve"> </v>
          </cell>
          <cell r="AF88" t="str">
            <v xml:space="preserve"> </v>
          </cell>
          <cell r="AG88">
            <v>0</v>
          </cell>
          <cell r="AH88" t="str">
            <v xml:space="preserve"> </v>
          </cell>
          <cell r="AI88" t="str">
            <v xml:space="preserve"> </v>
          </cell>
          <cell r="AJ88" t="str">
            <v xml:space="preserve"> </v>
          </cell>
          <cell r="AK88" t="str">
            <v xml:space="preserve"> </v>
          </cell>
          <cell r="AL88" t="str">
            <v xml:space="preserve"> </v>
          </cell>
          <cell r="AM88" t="str">
            <v xml:space="preserve"> </v>
          </cell>
          <cell r="AN88" t="str">
            <v xml:space="preserve"> </v>
          </cell>
          <cell r="AO88"/>
          <cell r="AP88"/>
          <cell r="AQ88"/>
          <cell r="AR88"/>
          <cell r="AS88"/>
          <cell r="AT88"/>
          <cell r="AU88"/>
          <cell r="AV88"/>
          <cell r="AW88"/>
          <cell r="AX88"/>
          <cell r="AY88"/>
          <cell r="AZ88"/>
        </row>
        <row r="89">
          <cell r="B89" t="str">
            <v>-</v>
          </cell>
          <cell r="C89"/>
          <cell r="D89"/>
          <cell r="E89"/>
          <cell r="F89"/>
          <cell r="G89"/>
          <cell r="H89"/>
          <cell r="I89"/>
          <cell r="J89">
            <v>0</v>
          </cell>
          <cell r="K89"/>
          <cell r="L89">
            <v>0</v>
          </cell>
          <cell r="M89"/>
          <cell r="N89">
            <v>0</v>
          </cell>
          <cell r="O89"/>
          <cell r="P89">
            <v>0</v>
          </cell>
          <cell r="Q89"/>
          <cell r="R89">
            <v>0</v>
          </cell>
          <cell r="S89"/>
          <cell r="T89">
            <v>0</v>
          </cell>
          <cell r="U89"/>
          <cell r="V89">
            <v>0</v>
          </cell>
          <cell r="W89" t="str">
            <v xml:space="preserve"> </v>
          </cell>
          <cell r="X89" t="str">
            <v xml:space="preserve"> </v>
          </cell>
          <cell r="Y89" t="str">
            <v/>
          </cell>
          <cell r="Z89"/>
          <cell r="AA89" t="str">
            <v/>
          </cell>
          <cell r="AB89" t="str">
            <v xml:space="preserve"> </v>
          </cell>
          <cell r="AC89" t="str">
            <v/>
          </cell>
          <cell r="AD89" t="str">
            <v xml:space="preserve"> </v>
          </cell>
          <cell r="AE89" t="str">
            <v xml:space="preserve"> </v>
          </cell>
          <cell r="AF89" t="str">
            <v xml:space="preserve"> </v>
          </cell>
          <cell r="AG89">
            <v>0</v>
          </cell>
          <cell r="AH89" t="str">
            <v xml:space="preserve"> </v>
          </cell>
          <cell r="AI89" t="str">
            <v xml:space="preserve"> </v>
          </cell>
          <cell r="AJ89" t="str">
            <v xml:space="preserve"> </v>
          </cell>
          <cell r="AK89" t="str">
            <v xml:space="preserve"> </v>
          </cell>
          <cell r="AL89" t="str">
            <v xml:space="preserve"> </v>
          </cell>
          <cell r="AM89" t="str">
            <v xml:space="preserve"> </v>
          </cell>
          <cell r="AN89" t="str">
            <v xml:space="preserve"> </v>
          </cell>
          <cell r="AO89"/>
          <cell r="AP89"/>
          <cell r="AQ89"/>
          <cell r="AR89"/>
          <cell r="AS89"/>
          <cell r="AT89"/>
          <cell r="AU89"/>
          <cell r="AV89"/>
          <cell r="AW89"/>
          <cell r="AX89"/>
          <cell r="AY89"/>
          <cell r="AZ89"/>
        </row>
        <row r="90">
          <cell r="B90" t="str">
            <v>-</v>
          </cell>
          <cell r="C90"/>
          <cell r="D90"/>
          <cell r="E90"/>
          <cell r="F90"/>
          <cell r="G90"/>
          <cell r="H90"/>
          <cell r="I90"/>
          <cell r="J90">
            <v>0</v>
          </cell>
          <cell r="K90"/>
          <cell r="L90">
            <v>0</v>
          </cell>
          <cell r="M90"/>
          <cell r="N90">
            <v>0</v>
          </cell>
          <cell r="O90"/>
          <cell r="P90">
            <v>0</v>
          </cell>
          <cell r="Q90"/>
          <cell r="R90">
            <v>0</v>
          </cell>
          <cell r="S90"/>
          <cell r="T90">
            <v>0</v>
          </cell>
          <cell r="U90"/>
          <cell r="V90">
            <v>0</v>
          </cell>
          <cell r="W90" t="str">
            <v xml:space="preserve"> </v>
          </cell>
          <cell r="X90" t="str">
            <v xml:space="preserve"> </v>
          </cell>
          <cell r="Y90" t="str">
            <v/>
          </cell>
          <cell r="Z90"/>
          <cell r="AA90" t="str">
            <v/>
          </cell>
          <cell r="AB90" t="str">
            <v xml:space="preserve"> </v>
          </cell>
          <cell r="AC90" t="str">
            <v/>
          </cell>
          <cell r="AD90" t="str">
            <v xml:space="preserve"> </v>
          </cell>
          <cell r="AE90" t="str">
            <v xml:space="preserve"> </v>
          </cell>
          <cell r="AF90" t="str">
            <v xml:space="preserve"> </v>
          </cell>
          <cell r="AG90">
            <v>0</v>
          </cell>
          <cell r="AH90" t="str">
            <v xml:space="preserve"> </v>
          </cell>
          <cell r="AI90" t="str">
            <v xml:space="preserve"> </v>
          </cell>
          <cell r="AJ90" t="str">
            <v xml:space="preserve"> </v>
          </cell>
          <cell r="AK90" t="str">
            <v xml:space="preserve"> </v>
          </cell>
          <cell r="AL90" t="str">
            <v xml:space="preserve"> </v>
          </cell>
          <cell r="AM90" t="str">
            <v xml:space="preserve"> </v>
          </cell>
          <cell r="AN90" t="str">
            <v xml:space="preserve"> </v>
          </cell>
          <cell r="AO90"/>
          <cell r="AP90"/>
          <cell r="AQ90"/>
          <cell r="AR90"/>
          <cell r="AS90"/>
          <cell r="AT90"/>
          <cell r="AU90"/>
          <cell r="AV90"/>
          <cell r="AW90"/>
          <cell r="AX90"/>
          <cell r="AY90"/>
          <cell r="AZ90"/>
        </row>
        <row r="91">
          <cell r="B91" t="str">
            <v>-</v>
          </cell>
          <cell r="C91"/>
          <cell r="D91"/>
          <cell r="E91"/>
          <cell r="F91"/>
          <cell r="G91"/>
          <cell r="H91"/>
          <cell r="I91"/>
          <cell r="J91">
            <v>0</v>
          </cell>
          <cell r="K91"/>
          <cell r="L91">
            <v>0</v>
          </cell>
          <cell r="M91"/>
          <cell r="N91">
            <v>0</v>
          </cell>
          <cell r="O91"/>
          <cell r="P91">
            <v>0</v>
          </cell>
          <cell r="Q91"/>
          <cell r="R91">
            <v>0</v>
          </cell>
          <cell r="S91"/>
          <cell r="T91">
            <v>0</v>
          </cell>
          <cell r="U91"/>
          <cell r="V91">
            <v>0</v>
          </cell>
          <cell r="W91" t="str">
            <v xml:space="preserve"> </v>
          </cell>
          <cell r="X91" t="str">
            <v xml:space="preserve"> </v>
          </cell>
          <cell r="Y91" t="str">
            <v/>
          </cell>
          <cell r="Z91"/>
          <cell r="AA91" t="str">
            <v/>
          </cell>
          <cell r="AB91" t="str">
            <v xml:space="preserve"> </v>
          </cell>
          <cell r="AC91" t="str">
            <v/>
          </cell>
          <cell r="AD91" t="str">
            <v xml:space="preserve"> </v>
          </cell>
          <cell r="AE91" t="str">
            <v xml:space="preserve"> </v>
          </cell>
          <cell r="AF91" t="str">
            <v xml:space="preserve"> </v>
          </cell>
          <cell r="AG91">
            <v>0</v>
          </cell>
          <cell r="AH91" t="str">
            <v xml:space="preserve"> </v>
          </cell>
          <cell r="AI91" t="str">
            <v xml:space="preserve"> </v>
          </cell>
          <cell r="AJ91" t="str">
            <v xml:space="preserve"> </v>
          </cell>
          <cell r="AK91" t="str">
            <v xml:space="preserve"> </v>
          </cell>
          <cell r="AL91" t="str">
            <v xml:space="preserve"> </v>
          </cell>
          <cell r="AM91" t="str">
            <v xml:space="preserve"> </v>
          </cell>
          <cell r="AN91" t="str">
            <v xml:space="preserve"> </v>
          </cell>
          <cell r="AO91"/>
          <cell r="AP91"/>
          <cell r="AQ91"/>
          <cell r="AR91"/>
          <cell r="AS91"/>
          <cell r="AT91"/>
          <cell r="AU91"/>
          <cell r="AV91"/>
          <cell r="AW91"/>
          <cell r="AX91"/>
          <cell r="AY91"/>
          <cell r="AZ91"/>
        </row>
        <row r="92">
          <cell r="B92" t="str">
            <v>-</v>
          </cell>
          <cell r="C92"/>
          <cell r="D92"/>
          <cell r="E92"/>
          <cell r="F92"/>
          <cell r="G92"/>
          <cell r="H92"/>
          <cell r="I92"/>
          <cell r="J92">
            <v>0</v>
          </cell>
          <cell r="K92"/>
          <cell r="L92">
            <v>0</v>
          </cell>
          <cell r="M92"/>
          <cell r="N92">
            <v>0</v>
          </cell>
          <cell r="O92"/>
          <cell r="P92">
            <v>0</v>
          </cell>
          <cell r="Q92"/>
          <cell r="R92">
            <v>0</v>
          </cell>
          <cell r="S92"/>
          <cell r="T92">
            <v>0</v>
          </cell>
          <cell r="U92"/>
          <cell r="V92">
            <v>0</v>
          </cell>
          <cell r="W92" t="str">
            <v xml:space="preserve"> </v>
          </cell>
          <cell r="X92" t="str">
            <v xml:space="preserve"> </v>
          </cell>
          <cell r="Y92" t="str">
            <v/>
          </cell>
          <cell r="Z92"/>
          <cell r="AA92" t="str">
            <v/>
          </cell>
          <cell r="AB92" t="str">
            <v xml:space="preserve"> </v>
          </cell>
          <cell r="AC92" t="str">
            <v/>
          </cell>
          <cell r="AD92" t="str">
            <v xml:space="preserve"> </v>
          </cell>
          <cell r="AE92" t="str">
            <v xml:space="preserve"> </v>
          </cell>
          <cell r="AF92" t="str">
            <v xml:space="preserve"> </v>
          </cell>
          <cell r="AG92">
            <v>0</v>
          </cell>
          <cell r="AH92" t="str">
            <v xml:space="preserve"> </v>
          </cell>
          <cell r="AI92" t="str">
            <v xml:space="preserve"> </v>
          </cell>
          <cell r="AJ92" t="str">
            <v xml:space="preserve"> </v>
          </cell>
          <cell r="AK92" t="str">
            <v xml:space="preserve"> </v>
          </cell>
          <cell r="AL92" t="str">
            <v xml:space="preserve"> </v>
          </cell>
          <cell r="AM92" t="str">
            <v xml:space="preserve"> </v>
          </cell>
          <cell r="AN92" t="str">
            <v xml:space="preserve"> </v>
          </cell>
          <cell r="AO92"/>
          <cell r="AP92"/>
          <cell r="AQ92"/>
          <cell r="AR92"/>
          <cell r="AS92"/>
          <cell r="AT92"/>
          <cell r="AU92"/>
          <cell r="AV92"/>
          <cell r="AW92"/>
          <cell r="AX92"/>
          <cell r="AY92"/>
          <cell r="AZ92"/>
        </row>
        <row r="93">
          <cell r="B93" t="str">
            <v>-</v>
          </cell>
          <cell r="C93"/>
          <cell r="D93"/>
          <cell r="E93"/>
          <cell r="F93"/>
          <cell r="G93"/>
          <cell r="H93"/>
          <cell r="I93"/>
          <cell r="J93">
            <v>0</v>
          </cell>
          <cell r="K93"/>
          <cell r="L93">
            <v>0</v>
          </cell>
          <cell r="M93"/>
          <cell r="N93">
            <v>0</v>
          </cell>
          <cell r="O93"/>
          <cell r="P93">
            <v>0</v>
          </cell>
          <cell r="Q93"/>
          <cell r="R93">
            <v>0</v>
          </cell>
          <cell r="S93"/>
          <cell r="T93">
            <v>0</v>
          </cell>
          <cell r="U93"/>
          <cell r="V93">
            <v>0</v>
          </cell>
          <cell r="W93" t="str">
            <v xml:space="preserve"> </v>
          </cell>
          <cell r="X93" t="str">
            <v xml:space="preserve"> </v>
          </cell>
          <cell r="Y93" t="str">
            <v/>
          </cell>
          <cell r="Z93"/>
          <cell r="AA93" t="str">
            <v/>
          </cell>
          <cell r="AB93" t="str">
            <v xml:space="preserve"> </v>
          </cell>
          <cell r="AC93" t="str">
            <v/>
          </cell>
          <cell r="AD93" t="str">
            <v xml:space="preserve"> </v>
          </cell>
          <cell r="AE93" t="str">
            <v xml:space="preserve"> </v>
          </cell>
          <cell r="AF93" t="str">
            <v xml:space="preserve"> </v>
          </cell>
          <cell r="AG93">
            <v>0</v>
          </cell>
          <cell r="AH93" t="str">
            <v xml:space="preserve"> </v>
          </cell>
          <cell r="AI93" t="str">
            <v xml:space="preserve"> </v>
          </cell>
          <cell r="AJ93" t="str">
            <v xml:space="preserve"> </v>
          </cell>
          <cell r="AK93" t="str">
            <v xml:space="preserve"> </v>
          </cell>
          <cell r="AL93" t="str">
            <v xml:space="preserve"> </v>
          </cell>
          <cell r="AM93" t="str">
            <v xml:space="preserve"> </v>
          </cell>
          <cell r="AN93" t="str">
            <v xml:space="preserve"> </v>
          </cell>
          <cell r="AO93"/>
          <cell r="AP93"/>
          <cell r="AQ93"/>
          <cell r="AR93"/>
          <cell r="AS93"/>
          <cell r="AT93"/>
          <cell r="AU93"/>
          <cell r="AV93"/>
          <cell r="AW93"/>
          <cell r="AX93"/>
          <cell r="AY93"/>
          <cell r="AZ93"/>
        </row>
        <row r="94">
          <cell r="B94" t="str">
            <v>-</v>
          </cell>
          <cell r="C94"/>
          <cell r="D94"/>
          <cell r="E94"/>
          <cell r="F94"/>
          <cell r="G94"/>
          <cell r="H94"/>
          <cell r="I94"/>
          <cell r="J94">
            <v>0</v>
          </cell>
          <cell r="K94"/>
          <cell r="L94">
            <v>0</v>
          </cell>
          <cell r="M94"/>
          <cell r="N94">
            <v>0</v>
          </cell>
          <cell r="O94"/>
          <cell r="P94">
            <v>0</v>
          </cell>
          <cell r="Q94"/>
          <cell r="R94">
            <v>0</v>
          </cell>
          <cell r="S94"/>
          <cell r="T94">
            <v>0</v>
          </cell>
          <cell r="U94"/>
          <cell r="V94">
            <v>0</v>
          </cell>
          <cell r="W94" t="str">
            <v xml:space="preserve"> </v>
          </cell>
          <cell r="X94" t="str">
            <v xml:space="preserve"> </v>
          </cell>
          <cell r="Y94" t="str">
            <v/>
          </cell>
          <cell r="Z94"/>
          <cell r="AA94" t="str">
            <v/>
          </cell>
          <cell r="AB94" t="str">
            <v xml:space="preserve"> </v>
          </cell>
          <cell r="AC94" t="str">
            <v/>
          </cell>
          <cell r="AD94" t="str">
            <v xml:space="preserve"> </v>
          </cell>
          <cell r="AE94" t="str">
            <v xml:space="preserve"> </v>
          </cell>
          <cell r="AF94" t="str">
            <v xml:space="preserve"> </v>
          </cell>
          <cell r="AG94">
            <v>0</v>
          </cell>
          <cell r="AH94" t="str">
            <v xml:space="preserve"> </v>
          </cell>
          <cell r="AI94" t="str">
            <v xml:space="preserve"> </v>
          </cell>
          <cell r="AJ94" t="str">
            <v xml:space="preserve"> </v>
          </cell>
          <cell r="AK94" t="str">
            <v xml:space="preserve"> </v>
          </cell>
          <cell r="AL94" t="str">
            <v xml:space="preserve"> </v>
          </cell>
          <cell r="AM94" t="str">
            <v xml:space="preserve"> </v>
          </cell>
          <cell r="AN94" t="str">
            <v xml:space="preserve"> </v>
          </cell>
          <cell r="AO94"/>
          <cell r="AP94"/>
          <cell r="AQ94"/>
          <cell r="AR94"/>
          <cell r="AS94"/>
          <cell r="AT94"/>
          <cell r="AU94"/>
          <cell r="AV94"/>
          <cell r="AW94"/>
          <cell r="AX94"/>
          <cell r="AY94"/>
          <cell r="AZ94"/>
        </row>
        <row r="95">
          <cell r="B95" t="str">
            <v>-</v>
          </cell>
          <cell r="C95"/>
          <cell r="D95"/>
          <cell r="E95"/>
          <cell r="F95"/>
          <cell r="G95"/>
          <cell r="H95"/>
          <cell r="I95"/>
          <cell r="J95">
            <v>0</v>
          </cell>
          <cell r="K95"/>
          <cell r="L95">
            <v>0</v>
          </cell>
          <cell r="M95"/>
          <cell r="N95">
            <v>0</v>
          </cell>
          <cell r="O95"/>
          <cell r="P95">
            <v>0</v>
          </cell>
          <cell r="Q95"/>
          <cell r="R95">
            <v>0</v>
          </cell>
          <cell r="S95"/>
          <cell r="T95">
            <v>0</v>
          </cell>
          <cell r="U95"/>
          <cell r="V95">
            <v>0</v>
          </cell>
          <cell r="W95" t="str">
            <v xml:space="preserve"> </v>
          </cell>
          <cell r="X95" t="str">
            <v xml:space="preserve"> </v>
          </cell>
          <cell r="Y95" t="str">
            <v/>
          </cell>
          <cell r="Z95"/>
          <cell r="AA95" t="str">
            <v/>
          </cell>
          <cell r="AB95" t="str">
            <v xml:space="preserve"> </v>
          </cell>
          <cell r="AC95" t="str">
            <v/>
          </cell>
          <cell r="AD95" t="str">
            <v xml:space="preserve"> </v>
          </cell>
          <cell r="AE95" t="str">
            <v xml:space="preserve"> </v>
          </cell>
          <cell r="AF95" t="str">
            <v xml:space="preserve"> </v>
          </cell>
          <cell r="AG95">
            <v>0</v>
          </cell>
          <cell r="AH95" t="str">
            <v xml:space="preserve"> </v>
          </cell>
          <cell r="AI95" t="str">
            <v xml:space="preserve"> </v>
          </cell>
          <cell r="AJ95" t="str">
            <v xml:space="preserve"> </v>
          </cell>
          <cell r="AK95" t="str">
            <v xml:space="preserve"> </v>
          </cell>
          <cell r="AL95" t="str">
            <v xml:space="preserve"> </v>
          </cell>
          <cell r="AM95" t="str">
            <v xml:space="preserve"> </v>
          </cell>
          <cell r="AN95" t="str">
            <v xml:space="preserve"> </v>
          </cell>
          <cell r="AO95"/>
          <cell r="AP95"/>
          <cell r="AQ95"/>
          <cell r="AR95"/>
          <cell r="AS95"/>
          <cell r="AT95"/>
          <cell r="AU95"/>
          <cell r="AV95"/>
          <cell r="AW95"/>
          <cell r="AX95"/>
          <cell r="AY95"/>
          <cell r="AZ95"/>
        </row>
        <row r="96">
          <cell r="B96" t="str">
            <v>-</v>
          </cell>
          <cell r="C96"/>
          <cell r="D96"/>
          <cell r="E96"/>
          <cell r="F96"/>
          <cell r="G96"/>
          <cell r="H96"/>
          <cell r="I96"/>
          <cell r="J96">
            <v>0</v>
          </cell>
          <cell r="K96"/>
          <cell r="L96">
            <v>0</v>
          </cell>
          <cell r="M96"/>
          <cell r="N96">
            <v>0</v>
          </cell>
          <cell r="O96"/>
          <cell r="P96">
            <v>0</v>
          </cell>
          <cell r="Q96"/>
          <cell r="R96">
            <v>0</v>
          </cell>
          <cell r="S96"/>
          <cell r="T96">
            <v>0</v>
          </cell>
          <cell r="U96"/>
          <cell r="V96">
            <v>0</v>
          </cell>
          <cell r="W96" t="str">
            <v xml:space="preserve"> </v>
          </cell>
          <cell r="X96" t="str">
            <v xml:space="preserve"> </v>
          </cell>
          <cell r="Y96" t="str">
            <v/>
          </cell>
          <cell r="Z96"/>
          <cell r="AA96" t="str">
            <v/>
          </cell>
          <cell r="AB96" t="str">
            <v xml:space="preserve"> </v>
          </cell>
          <cell r="AC96" t="str">
            <v/>
          </cell>
          <cell r="AD96" t="str">
            <v xml:space="preserve"> </v>
          </cell>
          <cell r="AE96" t="str">
            <v xml:space="preserve"> </v>
          </cell>
          <cell r="AF96" t="str">
            <v xml:space="preserve"> </v>
          </cell>
          <cell r="AG96">
            <v>0</v>
          </cell>
          <cell r="AH96" t="str">
            <v xml:space="preserve"> </v>
          </cell>
          <cell r="AI96" t="str">
            <v xml:space="preserve"> </v>
          </cell>
          <cell r="AJ96" t="str">
            <v xml:space="preserve"> </v>
          </cell>
          <cell r="AK96" t="str">
            <v xml:space="preserve"> </v>
          </cell>
          <cell r="AL96" t="str">
            <v xml:space="preserve"> </v>
          </cell>
          <cell r="AM96" t="str">
            <v xml:space="preserve"> </v>
          </cell>
          <cell r="AN96" t="str">
            <v xml:space="preserve"> </v>
          </cell>
          <cell r="AO96"/>
          <cell r="AP96"/>
          <cell r="AQ96"/>
          <cell r="AR96"/>
          <cell r="AS96"/>
          <cell r="AT96"/>
          <cell r="AU96"/>
          <cell r="AV96"/>
          <cell r="AW96"/>
          <cell r="AX96"/>
          <cell r="AY96"/>
          <cell r="AZ96"/>
        </row>
        <row r="97">
          <cell r="B97" t="str">
            <v>-</v>
          </cell>
          <cell r="C97"/>
          <cell r="D97"/>
          <cell r="E97"/>
          <cell r="F97"/>
          <cell r="G97"/>
          <cell r="H97"/>
          <cell r="I97"/>
          <cell r="J97">
            <v>0</v>
          </cell>
          <cell r="K97"/>
          <cell r="L97">
            <v>0</v>
          </cell>
          <cell r="M97"/>
          <cell r="N97">
            <v>0</v>
          </cell>
          <cell r="O97"/>
          <cell r="P97">
            <v>0</v>
          </cell>
          <cell r="Q97"/>
          <cell r="R97">
            <v>0</v>
          </cell>
          <cell r="S97"/>
          <cell r="T97">
            <v>0</v>
          </cell>
          <cell r="U97"/>
          <cell r="V97">
            <v>0</v>
          </cell>
          <cell r="W97" t="str">
            <v xml:space="preserve"> </v>
          </cell>
          <cell r="X97" t="str">
            <v xml:space="preserve"> </v>
          </cell>
          <cell r="Y97" t="str">
            <v/>
          </cell>
          <cell r="Z97"/>
          <cell r="AA97" t="str">
            <v/>
          </cell>
          <cell r="AB97" t="str">
            <v xml:space="preserve"> </v>
          </cell>
          <cell r="AC97" t="str">
            <v/>
          </cell>
          <cell r="AD97" t="str">
            <v xml:space="preserve"> </v>
          </cell>
          <cell r="AE97" t="str">
            <v xml:space="preserve"> </v>
          </cell>
          <cell r="AF97" t="str">
            <v xml:space="preserve"> </v>
          </cell>
          <cell r="AG97">
            <v>0</v>
          </cell>
          <cell r="AH97" t="str">
            <v xml:space="preserve"> </v>
          </cell>
          <cell r="AI97" t="str">
            <v xml:space="preserve"> </v>
          </cell>
          <cell r="AJ97" t="str">
            <v xml:space="preserve"> </v>
          </cell>
          <cell r="AK97" t="str">
            <v xml:space="preserve"> </v>
          </cell>
          <cell r="AL97" t="str">
            <v xml:space="preserve"> </v>
          </cell>
          <cell r="AM97" t="str">
            <v xml:space="preserve"> </v>
          </cell>
          <cell r="AN97" t="str">
            <v xml:space="preserve"> </v>
          </cell>
          <cell r="AO97"/>
          <cell r="AP97"/>
          <cell r="AQ97"/>
          <cell r="AR97"/>
          <cell r="AS97"/>
          <cell r="AT97"/>
          <cell r="AU97"/>
          <cell r="AV97"/>
          <cell r="AW97"/>
          <cell r="AX97"/>
          <cell r="AY97"/>
          <cell r="AZ97"/>
        </row>
        <row r="98">
          <cell r="B98" t="str">
            <v>-</v>
          </cell>
          <cell r="C98"/>
          <cell r="D98"/>
          <cell r="E98"/>
          <cell r="F98"/>
          <cell r="G98"/>
          <cell r="H98"/>
          <cell r="I98"/>
          <cell r="J98">
            <v>0</v>
          </cell>
          <cell r="K98"/>
          <cell r="L98">
            <v>0</v>
          </cell>
          <cell r="M98"/>
          <cell r="N98">
            <v>0</v>
          </cell>
          <cell r="O98"/>
          <cell r="P98">
            <v>0</v>
          </cell>
          <cell r="Q98"/>
          <cell r="R98">
            <v>0</v>
          </cell>
          <cell r="S98"/>
          <cell r="T98">
            <v>0</v>
          </cell>
          <cell r="U98"/>
          <cell r="V98">
            <v>0</v>
          </cell>
          <cell r="W98" t="str">
            <v xml:space="preserve"> </v>
          </cell>
          <cell r="X98" t="str">
            <v xml:space="preserve"> </v>
          </cell>
          <cell r="Y98" t="str">
            <v/>
          </cell>
          <cell r="Z98"/>
          <cell r="AA98" t="str">
            <v/>
          </cell>
          <cell r="AB98" t="str">
            <v xml:space="preserve"> </v>
          </cell>
          <cell r="AC98" t="str">
            <v/>
          </cell>
          <cell r="AD98" t="str">
            <v xml:space="preserve"> </v>
          </cell>
          <cell r="AE98" t="str">
            <v xml:space="preserve"> </v>
          </cell>
          <cell r="AF98" t="str">
            <v xml:space="preserve"> </v>
          </cell>
          <cell r="AG98">
            <v>0</v>
          </cell>
          <cell r="AH98" t="str">
            <v xml:space="preserve"> </v>
          </cell>
          <cell r="AI98" t="str">
            <v xml:space="preserve"> </v>
          </cell>
          <cell r="AJ98" t="str">
            <v xml:space="preserve"> </v>
          </cell>
          <cell r="AK98" t="str">
            <v xml:space="preserve"> </v>
          </cell>
          <cell r="AL98" t="str">
            <v xml:space="preserve"> </v>
          </cell>
          <cell r="AM98" t="str">
            <v xml:space="preserve"> </v>
          </cell>
          <cell r="AN98" t="str">
            <v xml:space="preserve"> </v>
          </cell>
          <cell r="AO98"/>
          <cell r="AP98"/>
          <cell r="AQ98"/>
          <cell r="AR98"/>
          <cell r="AS98"/>
          <cell r="AT98"/>
          <cell r="AU98"/>
          <cell r="AV98"/>
          <cell r="AW98"/>
          <cell r="AX98"/>
          <cell r="AY98"/>
          <cell r="AZ98"/>
        </row>
        <row r="99">
          <cell r="B99" t="str">
            <v>-</v>
          </cell>
          <cell r="C99"/>
          <cell r="D99"/>
          <cell r="E99"/>
          <cell r="F99"/>
          <cell r="G99"/>
          <cell r="H99"/>
          <cell r="I99"/>
          <cell r="J99">
            <v>0</v>
          </cell>
          <cell r="K99"/>
          <cell r="L99">
            <v>0</v>
          </cell>
          <cell r="M99"/>
          <cell r="N99">
            <v>0</v>
          </cell>
          <cell r="O99"/>
          <cell r="P99">
            <v>0</v>
          </cell>
          <cell r="Q99"/>
          <cell r="R99">
            <v>0</v>
          </cell>
          <cell r="S99"/>
          <cell r="T99">
            <v>0</v>
          </cell>
          <cell r="U99"/>
          <cell r="V99">
            <v>0</v>
          </cell>
          <cell r="W99" t="str">
            <v xml:space="preserve"> </v>
          </cell>
          <cell r="X99" t="str">
            <v xml:space="preserve"> </v>
          </cell>
          <cell r="Y99" t="str">
            <v/>
          </cell>
          <cell r="Z99"/>
          <cell r="AA99" t="str">
            <v/>
          </cell>
          <cell r="AB99" t="str">
            <v xml:space="preserve"> </v>
          </cell>
          <cell r="AC99" t="str">
            <v/>
          </cell>
          <cell r="AD99" t="str">
            <v xml:space="preserve"> </v>
          </cell>
          <cell r="AE99" t="str">
            <v xml:space="preserve"> </v>
          </cell>
          <cell r="AF99" t="str">
            <v xml:space="preserve"> </v>
          </cell>
          <cell r="AG99">
            <v>0</v>
          </cell>
          <cell r="AH99" t="str">
            <v xml:space="preserve"> </v>
          </cell>
          <cell r="AI99" t="str">
            <v xml:space="preserve"> </v>
          </cell>
          <cell r="AJ99" t="str">
            <v xml:space="preserve"> </v>
          </cell>
          <cell r="AK99" t="str">
            <v xml:space="preserve"> </v>
          </cell>
          <cell r="AL99" t="str">
            <v xml:space="preserve"> </v>
          </cell>
          <cell r="AM99" t="str">
            <v xml:space="preserve"> </v>
          </cell>
          <cell r="AN99" t="str">
            <v xml:space="preserve"> </v>
          </cell>
          <cell r="AO99"/>
          <cell r="AP99"/>
          <cell r="AQ99"/>
          <cell r="AR99"/>
          <cell r="AS99"/>
          <cell r="AT99"/>
          <cell r="AU99"/>
          <cell r="AV99"/>
          <cell r="AW99"/>
          <cell r="AX99"/>
          <cell r="AY99"/>
          <cell r="AZ99"/>
        </row>
        <row r="100">
          <cell r="B100" t="str">
            <v>-</v>
          </cell>
          <cell r="C100"/>
          <cell r="D100"/>
          <cell r="E100"/>
          <cell r="F100"/>
          <cell r="G100"/>
          <cell r="H100"/>
          <cell r="I100"/>
          <cell r="J100">
            <v>0</v>
          </cell>
          <cell r="K100"/>
          <cell r="L100">
            <v>0</v>
          </cell>
          <cell r="M100"/>
          <cell r="N100">
            <v>0</v>
          </cell>
          <cell r="O100"/>
          <cell r="P100">
            <v>0</v>
          </cell>
          <cell r="Q100"/>
          <cell r="R100">
            <v>0</v>
          </cell>
          <cell r="S100"/>
          <cell r="T100">
            <v>0</v>
          </cell>
          <cell r="U100"/>
          <cell r="V100">
            <v>0</v>
          </cell>
          <cell r="W100" t="str">
            <v xml:space="preserve"> </v>
          </cell>
          <cell r="X100" t="str">
            <v xml:space="preserve"> </v>
          </cell>
          <cell r="Y100" t="str">
            <v/>
          </cell>
          <cell r="Z100"/>
          <cell r="AA100" t="str">
            <v/>
          </cell>
          <cell r="AB100" t="str">
            <v xml:space="preserve"> </v>
          </cell>
          <cell r="AC100" t="str">
            <v/>
          </cell>
          <cell r="AD100" t="str">
            <v xml:space="preserve"> </v>
          </cell>
          <cell r="AE100" t="str">
            <v xml:space="preserve"> </v>
          </cell>
          <cell r="AF100" t="str">
            <v xml:space="preserve"> </v>
          </cell>
          <cell r="AG100">
            <v>0</v>
          </cell>
          <cell r="AH100" t="str">
            <v xml:space="preserve"> </v>
          </cell>
          <cell r="AI100" t="str">
            <v xml:space="preserve"> </v>
          </cell>
          <cell r="AJ100" t="str">
            <v xml:space="preserve"> </v>
          </cell>
          <cell r="AK100" t="str">
            <v xml:space="preserve"> </v>
          </cell>
          <cell r="AL100" t="str">
            <v xml:space="preserve"> </v>
          </cell>
          <cell r="AM100" t="str">
            <v xml:space="preserve"> </v>
          </cell>
          <cell r="AN100" t="str">
            <v xml:space="preserve"> </v>
          </cell>
          <cell r="AO100"/>
          <cell r="AP100"/>
          <cell r="AQ100"/>
          <cell r="AR100"/>
          <cell r="AS100"/>
          <cell r="AT100"/>
          <cell r="AU100"/>
          <cell r="AV100"/>
          <cell r="AW100"/>
          <cell r="AX100"/>
          <cell r="AY100"/>
          <cell r="AZ100"/>
        </row>
        <row r="101">
          <cell r="B101" t="str">
            <v>-</v>
          </cell>
          <cell r="C101"/>
          <cell r="D101"/>
          <cell r="E101"/>
          <cell r="F101"/>
          <cell r="G101"/>
          <cell r="H101"/>
          <cell r="I101"/>
          <cell r="J101">
            <v>0</v>
          </cell>
          <cell r="K101"/>
          <cell r="L101">
            <v>0</v>
          </cell>
          <cell r="M101"/>
          <cell r="N101">
            <v>0</v>
          </cell>
          <cell r="O101"/>
          <cell r="P101">
            <v>0</v>
          </cell>
          <cell r="Q101"/>
          <cell r="R101">
            <v>0</v>
          </cell>
          <cell r="S101"/>
          <cell r="T101">
            <v>0</v>
          </cell>
          <cell r="U101"/>
          <cell r="V101">
            <v>0</v>
          </cell>
          <cell r="W101" t="str">
            <v xml:space="preserve"> </v>
          </cell>
          <cell r="X101" t="str">
            <v xml:space="preserve"> </v>
          </cell>
          <cell r="Y101" t="str">
            <v/>
          </cell>
          <cell r="Z101"/>
          <cell r="AA101" t="str">
            <v/>
          </cell>
          <cell r="AB101" t="str">
            <v xml:space="preserve"> </v>
          </cell>
          <cell r="AC101" t="str">
            <v/>
          </cell>
          <cell r="AD101" t="str">
            <v xml:space="preserve"> </v>
          </cell>
          <cell r="AE101" t="str">
            <v xml:space="preserve"> </v>
          </cell>
          <cell r="AF101" t="str">
            <v xml:space="preserve"> </v>
          </cell>
          <cell r="AG101">
            <v>0</v>
          </cell>
          <cell r="AH101" t="str">
            <v xml:space="preserve"> </v>
          </cell>
          <cell r="AI101" t="str">
            <v xml:space="preserve"> </v>
          </cell>
          <cell r="AJ101" t="str">
            <v xml:space="preserve"> </v>
          </cell>
          <cell r="AK101" t="str">
            <v xml:space="preserve"> </v>
          </cell>
          <cell r="AL101" t="str">
            <v xml:space="preserve"> </v>
          </cell>
          <cell r="AM101" t="str">
            <v xml:space="preserve"> </v>
          </cell>
          <cell r="AN101" t="str">
            <v xml:space="preserve"> </v>
          </cell>
          <cell r="AO101"/>
          <cell r="AP101"/>
          <cell r="AQ101"/>
          <cell r="AR101"/>
          <cell r="AS101"/>
          <cell r="AT101"/>
          <cell r="AU101"/>
          <cell r="AV101"/>
          <cell r="AW101"/>
          <cell r="AX101"/>
          <cell r="AY101"/>
          <cell r="AZ101"/>
        </row>
        <row r="102">
          <cell r="B102" t="str">
            <v>-</v>
          </cell>
          <cell r="C102"/>
          <cell r="D102"/>
          <cell r="E102"/>
          <cell r="F102"/>
          <cell r="G102"/>
          <cell r="H102"/>
          <cell r="I102"/>
          <cell r="J102">
            <v>0</v>
          </cell>
          <cell r="K102"/>
          <cell r="L102">
            <v>0</v>
          </cell>
          <cell r="M102"/>
          <cell r="N102">
            <v>0</v>
          </cell>
          <cell r="O102"/>
          <cell r="P102">
            <v>0</v>
          </cell>
          <cell r="Q102"/>
          <cell r="R102">
            <v>0</v>
          </cell>
          <cell r="S102"/>
          <cell r="T102">
            <v>0</v>
          </cell>
          <cell r="U102"/>
          <cell r="V102">
            <v>0</v>
          </cell>
          <cell r="W102" t="str">
            <v xml:space="preserve"> </v>
          </cell>
          <cell r="X102" t="str">
            <v xml:space="preserve"> </v>
          </cell>
          <cell r="Y102" t="str">
            <v/>
          </cell>
          <cell r="Z102"/>
          <cell r="AA102" t="str">
            <v/>
          </cell>
          <cell r="AB102" t="str">
            <v xml:space="preserve"> </v>
          </cell>
          <cell r="AC102" t="str">
            <v/>
          </cell>
          <cell r="AD102" t="str">
            <v xml:space="preserve"> </v>
          </cell>
          <cell r="AE102" t="str">
            <v xml:space="preserve"> </v>
          </cell>
          <cell r="AF102" t="str">
            <v xml:space="preserve"> </v>
          </cell>
          <cell r="AG102">
            <v>0</v>
          </cell>
          <cell r="AH102" t="str">
            <v xml:space="preserve"> </v>
          </cell>
          <cell r="AI102" t="str">
            <v xml:space="preserve"> </v>
          </cell>
          <cell r="AJ102" t="str">
            <v xml:space="preserve"> </v>
          </cell>
          <cell r="AK102" t="str">
            <v xml:space="preserve"> </v>
          </cell>
          <cell r="AL102" t="str">
            <v xml:space="preserve"> </v>
          </cell>
          <cell r="AM102" t="str">
            <v xml:space="preserve"> </v>
          </cell>
          <cell r="AN102" t="str">
            <v xml:space="preserve"> </v>
          </cell>
          <cell r="AO102"/>
          <cell r="AP102"/>
          <cell r="AQ102"/>
          <cell r="AR102"/>
          <cell r="AS102"/>
          <cell r="AT102"/>
          <cell r="AU102"/>
          <cell r="AV102"/>
          <cell r="AW102"/>
          <cell r="AX102"/>
          <cell r="AY102"/>
          <cell r="AZ102"/>
        </row>
        <row r="103">
          <cell r="B103" t="str">
            <v>-</v>
          </cell>
          <cell r="C103"/>
          <cell r="D103"/>
          <cell r="E103"/>
          <cell r="F103"/>
          <cell r="G103"/>
          <cell r="H103"/>
          <cell r="I103"/>
          <cell r="J103">
            <v>0</v>
          </cell>
          <cell r="K103"/>
          <cell r="L103">
            <v>0</v>
          </cell>
          <cell r="M103"/>
          <cell r="N103">
            <v>0</v>
          </cell>
          <cell r="O103"/>
          <cell r="P103">
            <v>0</v>
          </cell>
          <cell r="Q103"/>
          <cell r="R103">
            <v>0</v>
          </cell>
          <cell r="S103"/>
          <cell r="T103">
            <v>0</v>
          </cell>
          <cell r="U103"/>
          <cell r="V103">
            <v>0</v>
          </cell>
          <cell r="W103" t="str">
            <v xml:space="preserve"> </v>
          </cell>
          <cell r="X103" t="str">
            <v xml:space="preserve"> </v>
          </cell>
          <cell r="Y103" t="str">
            <v/>
          </cell>
          <cell r="Z103"/>
          <cell r="AA103" t="str">
            <v/>
          </cell>
          <cell r="AB103" t="str">
            <v xml:space="preserve"> </v>
          </cell>
          <cell r="AC103" t="str">
            <v/>
          </cell>
          <cell r="AD103" t="str">
            <v xml:space="preserve"> </v>
          </cell>
          <cell r="AE103" t="str">
            <v xml:space="preserve"> </v>
          </cell>
          <cell r="AF103" t="str">
            <v xml:space="preserve"> </v>
          </cell>
          <cell r="AG103">
            <v>0</v>
          </cell>
          <cell r="AH103" t="str">
            <v xml:space="preserve"> </v>
          </cell>
          <cell r="AI103" t="str">
            <v xml:space="preserve"> </v>
          </cell>
          <cell r="AJ103" t="str">
            <v xml:space="preserve"> </v>
          </cell>
          <cell r="AK103" t="str">
            <v xml:space="preserve"> </v>
          </cell>
          <cell r="AL103" t="str">
            <v xml:space="preserve"> </v>
          </cell>
          <cell r="AM103" t="str">
            <v xml:space="preserve"> </v>
          </cell>
          <cell r="AN103" t="str">
            <v xml:space="preserve"> </v>
          </cell>
          <cell r="AO103"/>
          <cell r="AP103"/>
          <cell r="AQ103"/>
          <cell r="AR103"/>
          <cell r="AS103"/>
          <cell r="AT103"/>
          <cell r="AU103"/>
          <cell r="AV103"/>
          <cell r="AW103"/>
          <cell r="AX103"/>
          <cell r="AY103"/>
          <cell r="AZ103"/>
        </row>
        <row r="104">
          <cell r="B104" t="str">
            <v>-</v>
          </cell>
          <cell r="C104"/>
          <cell r="D104"/>
          <cell r="E104"/>
          <cell r="F104"/>
          <cell r="G104"/>
          <cell r="H104"/>
          <cell r="I104"/>
          <cell r="J104">
            <v>0</v>
          </cell>
          <cell r="K104"/>
          <cell r="L104">
            <v>0</v>
          </cell>
          <cell r="M104"/>
          <cell r="N104">
            <v>0</v>
          </cell>
          <cell r="O104"/>
          <cell r="P104">
            <v>0</v>
          </cell>
          <cell r="Q104"/>
          <cell r="R104">
            <v>0</v>
          </cell>
          <cell r="S104"/>
          <cell r="T104">
            <v>0</v>
          </cell>
          <cell r="U104"/>
          <cell r="V104">
            <v>0</v>
          </cell>
          <cell r="W104" t="str">
            <v xml:space="preserve"> </v>
          </cell>
          <cell r="X104" t="str">
            <v xml:space="preserve"> </v>
          </cell>
          <cell r="Y104" t="str">
            <v/>
          </cell>
          <cell r="Z104"/>
          <cell r="AA104" t="str">
            <v/>
          </cell>
          <cell r="AB104" t="str">
            <v xml:space="preserve"> </v>
          </cell>
          <cell r="AC104" t="str">
            <v/>
          </cell>
          <cell r="AD104" t="str">
            <v xml:space="preserve"> </v>
          </cell>
          <cell r="AE104" t="str">
            <v xml:space="preserve"> </v>
          </cell>
          <cell r="AF104" t="str">
            <v xml:space="preserve"> </v>
          </cell>
          <cell r="AG104">
            <v>0</v>
          </cell>
          <cell r="AH104" t="str">
            <v xml:space="preserve"> </v>
          </cell>
          <cell r="AI104" t="str">
            <v xml:space="preserve"> </v>
          </cell>
          <cell r="AJ104" t="str">
            <v xml:space="preserve"> </v>
          </cell>
          <cell r="AK104" t="str">
            <v xml:space="preserve"> </v>
          </cell>
          <cell r="AL104" t="str">
            <v xml:space="preserve"> </v>
          </cell>
          <cell r="AM104" t="str">
            <v xml:space="preserve"> </v>
          </cell>
          <cell r="AN104" t="str">
            <v xml:space="preserve"> </v>
          </cell>
          <cell r="AO104"/>
          <cell r="AP104"/>
          <cell r="AQ104"/>
          <cell r="AR104"/>
          <cell r="AS104"/>
          <cell r="AT104"/>
          <cell r="AU104"/>
          <cell r="AV104"/>
          <cell r="AW104"/>
          <cell r="AX104"/>
          <cell r="AY104"/>
          <cell r="AZ104"/>
        </row>
        <row r="105">
          <cell r="B105" t="str">
            <v>-</v>
          </cell>
          <cell r="C105"/>
          <cell r="D105"/>
          <cell r="E105"/>
          <cell r="F105"/>
          <cell r="G105"/>
          <cell r="H105"/>
          <cell r="I105"/>
          <cell r="J105">
            <v>0</v>
          </cell>
          <cell r="K105"/>
          <cell r="L105">
            <v>0</v>
          </cell>
          <cell r="M105"/>
          <cell r="N105">
            <v>0</v>
          </cell>
          <cell r="O105"/>
          <cell r="P105">
            <v>0</v>
          </cell>
          <cell r="Q105"/>
          <cell r="R105">
            <v>0</v>
          </cell>
          <cell r="S105"/>
          <cell r="T105">
            <v>0</v>
          </cell>
          <cell r="U105"/>
          <cell r="V105">
            <v>0</v>
          </cell>
          <cell r="W105" t="str">
            <v xml:space="preserve"> </v>
          </cell>
          <cell r="X105" t="str">
            <v xml:space="preserve"> </v>
          </cell>
          <cell r="Y105" t="str">
            <v/>
          </cell>
          <cell r="Z105"/>
          <cell r="AA105" t="str">
            <v/>
          </cell>
          <cell r="AB105" t="str">
            <v xml:space="preserve"> </v>
          </cell>
          <cell r="AC105" t="str">
            <v/>
          </cell>
          <cell r="AD105" t="str">
            <v xml:space="preserve"> </v>
          </cell>
          <cell r="AE105" t="str">
            <v xml:space="preserve"> </v>
          </cell>
          <cell r="AF105" t="str">
            <v xml:space="preserve"> </v>
          </cell>
          <cell r="AG105">
            <v>0</v>
          </cell>
          <cell r="AH105" t="str">
            <v xml:space="preserve"> </v>
          </cell>
          <cell r="AI105" t="str">
            <v xml:space="preserve"> </v>
          </cell>
          <cell r="AJ105" t="str">
            <v xml:space="preserve"> </v>
          </cell>
          <cell r="AK105" t="str">
            <v xml:space="preserve"> </v>
          </cell>
          <cell r="AL105" t="str">
            <v xml:space="preserve"> </v>
          </cell>
          <cell r="AM105" t="str">
            <v xml:space="preserve"> </v>
          </cell>
          <cell r="AN105" t="str">
            <v xml:space="preserve"> </v>
          </cell>
          <cell r="AO105"/>
          <cell r="AP105"/>
          <cell r="AQ105"/>
          <cell r="AR105"/>
          <cell r="AS105"/>
          <cell r="AT105"/>
          <cell r="AU105"/>
          <cell r="AV105"/>
          <cell r="AW105"/>
          <cell r="AX105"/>
          <cell r="AY105"/>
          <cell r="AZ105"/>
        </row>
        <row r="106">
          <cell r="B106" t="str">
            <v>-</v>
          </cell>
          <cell r="C106"/>
          <cell r="D106"/>
          <cell r="E106"/>
          <cell r="F106"/>
          <cell r="G106"/>
          <cell r="H106"/>
          <cell r="I106"/>
          <cell r="J106">
            <v>0</v>
          </cell>
          <cell r="K106"/>
          <cell r="L106">
            <v>0</v>
          </cell>
          <cell r="M106"/>
          <cell r="N106">
            <v>0</v>
          </cell>
          <cell r="O106"/>
          <cell r="P106">
            <v>0</v>
          </cell>
          <cell r="Q106"/>
          <cell r="R106">
            <v>0</v>
          </cell>
          <cell r="S106"/>
          <cell r="T106">
            <v>0</v>
          </cell>
          <cell r="U106"/>
          <cell r="V106">
            <v>0</v>
          </cell>
          <cell r="W106" t="str">
            <v xml:space="preserve"> </v>
          </cell>
          <cell r="X106" t="str">
            <v xml:space="preserve"> </v>
          </cell>
          <cell r="Y106" t="str">
            <v/>
          </cell>
          <cell r="Z106"/>
          <cell r="AA106" t="str">
            <v/>
          </cell>
          <cell r="AB106" t="str">
            <v xml:space="preserve"> </v>
          </cell>
          <cell r="AC106" t="str">
            <v/>
          </cell>
          <cell r="AD106" t="str">
            <v xml:space="preserve"> </v>
          </cell>
          <cell r="AE106" t="str">
            <v xml:space="preserve"> </v>
          </cell>
          <cell r="AF106" t="str">
            <v xml:space="preserve"> </v>
          </cell>
          <cell r="AG106">
            <v>0</v>
          </cell>
          <cell r="AH106" t="str">
            <v xml:space="preserve"> </v>
          </cell>
          <cell r="AI106" t="str">
            <v xml:space="preserve"> </v>
          </cell>
          <cell r="AJ106" t="str">
            <v xml:space="preserve"> </v>
          </cell>
          <cell r="AK106" t="str">
            <v xml:space="preserve"> </v>
          </cell>
          <cell r="AL106" t="str">
            <v xml:space="preserve"> </v>
          </cell>
          <cell r="AM106" t="str">
            <v xml:space="preserve"> </v>
          </cell>
          <cell r="AN106" t="str">
            <v xml:space="preserve"> </v>
          </cell>
          <cell r="AO106"/>
          <cell r="AP106"/>
          <cell r="AQ106"/>
          <cell r="AR106"/>
          <cell r="AS106"/>
          <cell r="AT106"/>
          <cell r="AU106"/>
          <cell r="AV106"/>
          <cell r="AW106"/>
          <cell r="AX106"/>
          <cell r="AY106"/>
          <cell r="AZ106"/>
        </row>
        <row r="107">
          <cell r="B107" t="str">
            <v>-</v>
          </cell>
          <cell r="C107"/>
          <cell r="D107"/>
          <cell r="E107"/>
          <cell r="F107"/>
          <cell r="G107"/>
          <cell r="H107"/>
          <cell r="I107"/>
          <cell r="J107">
            <v>0</v>
          </cell>
          <cell r="K107"/>
          <cell r="L107">
            <v>0</v>
          </cell>
          <cell r="M107"/>
          <cell r="N107">
            <v>0</v>
          </cell>
          <cell r="O107"/>
          <cell r="P107">
            <v>0</v>
          </cell>
          <cell r="Q107"/>
          <cell r="R107">
            <v>0</v>
          </cell>
          <cell r="S107"/>
          <cell r="T107">
            <v>0</v>
          </cell>
          <cell r="U107"/>
          <cell r="V107">
            <v>0</v>
          </cell>
          <cell r="W107" t="str">
            <v xml:space="preserve"> </v>
          </cell>
          <cell r="X107" t="str">
            <v xml:space="preserve"> </v>
          </cell>
          <cell r="Y107" t="str">
            <v/>
          </cell>
          <cell r="Z107"/>
          <cell r="AA107" t="str">
            <v/>
          </cell>
          <cell r="AB107" t="str">
            <v xml:space="preserve"> </v>
          </cell>
          <cell r="AC107" t="str">
            <v/>
          </cell>
          <cell r="AD107" t="str">
            <v xml:space="preserve"> </v>
          </cell>
          <cell r="AE107" t="str">
            <v xml:space="preserve"> </v>
          </cell>
          <cell r="AF107" t="str">
            <v xml:space="preserve"> </v>
          </cell>
          <cell r="AG107">
            <v>0</v>
          </cell>
          <cell r="AH107" t="str">
            <v xml:space="preserve"> </v>
          </cell>
          <cell r="AI107" t="str">
            <v xml:space="preserve"> </v>
          </cell>
          <cell r="AJ107" t="str">
            <v xml:space="preserve"> </v>
          </cell>
          <cell r="AK107" t="str">
            <v xml:space="preserve"> </v>
          </cell>
          <cell r="AL107" t="str">
            <v xml:space="preserve"> </v>
          </cell>
          <cell r="AM107" t="str">
            <v xml:space="preserve"> </v>
          </cell>
          <cell r="AN107" t="str">
            <v xml:space="preserve"> </v>
          </cell>
          <cell r="AO107"/>
          <cell r="AP107"/>
          <cell r="AQ107"/>
          <cell r="AR107"/>
          <cell r="AS107"/>
          <cell r="AT107"/>
          <cell r="AU107"/>
          <cell r="AV107"/>
          <cell r="AW107"/>
          <cell r="AX107"/>
          <cell r="AY107"/>
          <cell r="AZ107"/>
        </row>
        <row r="108">
          <cell r="B108" t="str">
            <v>-</v>
          </cell>
          <cell r="C108"/>
          <cell r="D108"/>
          <cell r="E108"/>
          <cell r="F108"/>
          <cell r="G108"/>
          <cell r="H108"/>
          <cell r="I108"/>
          <cell r="J108">
            <v>0</v>
          </cell>
          <cell r="K108"/>
          <cell r="L108">
            <v>0</v>
          </cell>
          <cell r="M108"/>
          <cell r="N108">
            <v>0</v>
          </cell>
          <cell r="O108"/>
          <cell r="P108">
            <v>0</v>
          </cell>
          <cell r="Q108"/>
          <cell r="R108">
            <v>0</v>
          </cell>
          <cell r="S108"/>
          <cell r="T108">
            <v>0</v>
          </cell>
          <cell r="U108"/>
          <cell r="V108">
            <v>0</v>
          </cell>
          <cell r="W108" t="str">
            <v xml:space="preserve"> </v>
          </cell>
          <cell r="X108" t="str">
            <v xml:space="preserve"> </v>
          </cell>
          <cell r="Y108" t="str">
            <v/>
          </cell>
          <cell r="Z108"/>
          <cell r="AA108" t="str">
            <v/>
          </cell>
          <cell r="AB108" t="str">
            <v xml:space="preserve"> </v>
          </cell>
          <cell r="AC108" t="str">
            <v/>
          </cell>
          <cell r="AD108" t="str">
            <v xml:space="preserve"> </v>
          </cell>
          <cell r="AE108" t="str">
            <v xml:space="preserve"> </v>
          </cell>
          <cell r="AF108" t="str">
            <v xml:space="preserve"> </v>
          </cell>
          <cell r="AG108">
            <v>0</v>
          </cell>
          <cell r="AH108" t="str">
            <v xml:space="preserve"> </v>
          </cell>
          <cell r="AI108" t="str">
            <v xml:space="preserve"> </v>
          </cell>
          <cell r="AJ108" t="str">
            <v xml:space="preserve"> </v>
          </cell>
          <cell r="AK108" t="str">
            <v xml:space="preserve"> </v>
          </cell>
          <cell r="AL108" t="str">
            <v xml:space="preserve"> </v>
          </cell>
          <cell r="AM108" t="str">
            <v xml:space="preserve"> </v>
          </cell>
          <cell r="AN108" t="str">
            <v xml:space="preserve"> </v>
          </cell>
          <cell r="AO108"/>
          <cell r="AP108"/>
          <cell r="AQ108"/>
          <cell r="AR108"/>
          <cell r="AS108"/>
          <cell r="AT108"/>
          <cell r="AU108"/>
          <cell r="AV108"/>
          <cell r="AW108"/>
          <cell r="AX108"/>
          <cell r="AY108"/>
          <cell r="AZ108"/>
        </row>
        <row r="109">
          <cell r="B109" t="str">
            <v>-</v>
          </cell>
          <cell r="C109"/>
          <cell r="D109"/>
          <cell r="E109"/>
          <cell r="F109"/>
          <cell r="G109"/>
          <cell r="H109"/>
          <cell r="I109"/>
          <cell r="J109">
            <v>0</v>
          </cell>
          <cell r="K109"/>
          <cell r="L109">
            <v>0</v>
          </cell>
          <cell r="M109"/>
          <cell r="N109">
            <v>0</v>
          </cell>
          <cell r="O109"/>
          <cell r="P109">
            <v>0</v>
          </cell>
          <cell r="Q109"/>
          <cell r="R109">
            <v>0</v>
          </cell>
          <cell r="S109"/>
          <cell r="T109">
            <v>0</v>
          </cell>
          <cell r="U109"/>
          <cell r="V109">
            <v>0</v>
          </cell>
          <cell r="W109" t="str">
            <v xml:space="preserve"> </v>
          </cell>
          <cell r="X109" t="str">
            <v xml:space="preserve"> </v>
          </cell>
          <cell r="Y109" t="str">
            <v/>
          </cell>
          <cell r="Z109"/>
          <cell r="AA109" t="str">
            <v/>
          </cell>
          <cell r="AB109" t="str">
            <v xml:space="preserve"> </v>
          </cell>
          <cell r="AC109" t="str">
            <v/>
          </cell>
          <cell r="AD109" t="str">
            <v xml:space="preserve"> </v>
          </cell>
          <cell r="AE109" t="str">
            <v xml:space="preserve"> </v>
          </cell>
          <cell r="AF109" t="str">
            <v xml:space="preserve"> </v>
          </cell>
          <cell r="AG109">
            <v>0</v>
          </cell>
          <cell r="AH109" t="str">
            <v xml:space="preserve"> </v>
          </cell>
          <cell r="AI109" t="str">
            <v xml:space="preserve"> </v>
          </cell>
          <cell r="AJ109" t="str">
            <v xml:space="preserve"> </v>
          </cell>
          <cell r="AK109" t="str">
            <v xml:space="preserve"> </v>
          </cell>
          <cell r="AL109" t="str">
            <v xml:space="preserve"> </v>
          </cell>
          <cell r="AM109" t="str">
            <v xml:space="preserve"> </v>
          </cell>
          <cell r="AN109" t="str">
            <v xml:space="preserve"> </v>
          </cell>
          <cell r="AO109"/>
          <cell r="AP109"/>
          <cell r="AQ109"/>
          <cell r="AR109"/>
          <cell r="AS109"/>
          <cell r="AT109"/>
          <cell r="AU109"/>
          <cell r="AV109"/>
          <cell r="AW109"/>
          <cell r="AX109"/>
          <cell r="AY109"/>
          <cell r="AZ109"/>
        </row>
        <row r="110">
          <cell r="B110" t="str">
            <v>-</v>
          </cell>
          <cell r="C110"/>
          <cell r="D110"/>
          <cell r="E110"/>
          <cell r="F110"/>
          <cell r="G110"/>
          <cell r="H110"/>
          <cell r="I110"/>
          <cell r="J110">
            <v>0</v>
          </cell>
          <cell r="K110"/>
          <cell r="L110">
            <v>0</v>
          </cell>
          <cell r="M110"/>
          <cell r="N110">
            <v>0</v>
          </cell>
          <cell r="O110"/>
          <cell r="P110">
            <v>0</v>
          </cell>
          <cell r="Q110"/>
          <cell r="R110">
            <v>0</v>
          </cell>
          <cell r="S110"/>
          <cell r="T110">
            <v>0</v>
          </cell>
          <cell r="U110"/>
          <cell r="V110">
            <v>0</v>
          </cell>
          <cell r="W110" t="str">
            <v xml:space="preserve"> </v>
          </cell>
          <cell r="X110" t="str">
            <v xml:space="preserve"> </v>
          </cell>
          <cell r="Y110" t="str">
            <v/>
          </cell>
          <cell r="Z110"/>
          <cell r="AA110" t="str">
            <v/>
          </cell>
          <cell r="AB110" t="str">
            <v xml:space="preserve"> </v>
          </cell>
          <cell r="AC110" t="str">
            <v/>
          </cell>
          <cell r="AD110" t="str">
            <v xml:space="preserve"> </v>
          </cell>
          <cell r="AE110" t="str">
            <v xml:space="preserve"> </v>
          </cell>
          <cell r="AF110" t="str">
            <v xml:space="preserve"> </v>
          </cell>
          <cell r="AG110">
            <v>0</v>
          </cell>
          <cell r="AH110" t="str">
            <v xml:space="preserve"> </v>
          </cell>
          <cell r="AI110" t="str">
            <v xml:space="preserve"> </v>
          </cell>
          <cell r="AJ110" t="str">
            <v xml:space="preserve"> </v>
          </cell>
          <cell r="AK110" t="str">
            <v xml:space="preserve"> </v>
          </cell>
          <cell r="AL110" t="str">
            <v xml:space="preserve"> </v>
          </cell>
          <cell r="AM110" t="str">
            <v xml:space="preserve"> </v>
          </cell>
          <cell r="AN110" t="str">
            <v xml:space="preserve"> </v>
          </cell>
          <cell r="AO110"/>
          <cell r="AP110"/>
          <cell r="AQ110"/>
          <cell r="AR110"/>
          <cell r="AS110"/>
          <cell r="AT110"/>
          <cell r="AU110"/>
          <cell r="AV110"/>
          <cell r="AW110"/>
          <cell r="AX110"/>
          <cell r="AY110"/>
          <cell r="AZ110"/>
        </row>
        <row r="111">
          <cell r="B111" t="str">
            <v>-</v>
          </cell>
          <cell r="C111"/>
          <cell r="D111"/>
          <cell r="E111"/>
          <cell r="F111"/>
          <cell r="G111"/>
          <cell r="H111"/>
          <cell r="I111"/>
          <cell r="J111">
            <v>0</v>
          </cell>
          <cell r="K111"/>
          <cell r="L111">
            <v>0</v>
          </cell>
          <cell r="M111"/>
          <cell r="N111">
            <v>0</v>
          </cell>
          <cell r="O111"/>
          <cell r="P111">
            <v>0</v>
          </cell>
          <cell r="Q111"/>
          <cell r="R111">
            <v>0</v>
          </cell>
          <cell r="S111"/>
          <cell r="T111">
            <v>0</v>
          </cell>
          <cell r="U111"/>
          <cell r="V111">
            <v>0</v>
          </cell>
          <cell r="W111" t="str">
            <v xml:space="preserve"> </v>
          </cell>
          <cell r="X111" t="str">
            <v xml:space="preserve"> </v>
          </cell>
          <cell r="Y111" t="str">
            <v/>
          </cell>
          <cell r="Z111"/>
          <cell r="AA111" t="str">
            <v/>
          </cell>
          <cell r="AB111" t="str">
            <v xml:space="preserve"> </v>
          </cell>
          <cell r="AC111" t="str">
            <v/>
          </cell>
          <cell r="AD111" t="str">
            <v xml:space="preserve"> </v>
          </cell>
          <cell r="AE111" t="str">
            <v xml:space="preserve"> </v>
          </cell>
          <cell r="AF111" t="str">
            <v xml:space="preserve"> </v>
          </cell>
          <cell r="AG111">
            <v>0</v>
          </cell>
          <cell r="AH111" t="str">
            <v xml:space="preserve"> </v>
          </cell>
          <cell r="AI111" t="str">
            <v xml:space="preserve"> </v>
          </cell>
          <cell r="AJ111" t="str">
            <v xml:space="preserve"> </v>
          </cell>
          <cell r="AK111" t="str">
            <v xml:space="preserve"> </v>
          </cell>
          <cell r="AL111" t="str">
            <v xml:space="preserve"> </v>
          </cell>
          <cell r="AM111" t="str">
            <v xml:space="preserve"> </v>
          </cell>
          <cell r="AN111" t="str">
            <v xml:space="preserve"> </v>
          </cell>
          <cell r="AO111"/>
          <cell r="AP111"/>
          <cell r="AQ111"/>
          <cell r="AR111"/>
          <cell r="AS111"/>
          <cell r="AT111"/>
          <cell r="AU111"/>
          <cell r="AV111"/>
          <cell r="AW111"/>
          <cell r="AX111"/>
          <cell r="AY111"/>
          <cell r="AZ111"/>
        </row>
        <row r="112">
          <cell r="B112" t="str">
            <v>-</v>
          </cell>
          <cell r="C112"/>
          <cell r="D112"/>
          <cell r="E112"/>
          <cell r="F112"/>
          <cell r="G112"/>
          <cell r="H112"/>
          <cell r="I112"/>
          <cell r="J112">
            <v>0</v>
          </cell>
          <cell r="K112"/>
          <cell r="L112">
            <v>0</v>
          </cell>
          <cell r="M112"/>
          <cell r="N112">
            <v>0</v>
          </cell>
          <cell r="O112"/>
          <cell r="P112">
            <v>0</v>
          </cell>
          <cell r="Q112"/>
          <cell r="R112">
            <v>0</v>
          </cell>
          <cell r="S112"/>
          <cell r="T112">
            <v>0</v>
          </cell>
          <cell r="U112"/>
          <cell r="V112">
            <v>0</v>
          </cell>
          <cell r="W112" t="str">
            <v xml:space="preserve"> </v>
          </cell>
          <cell r="X112" t="str">
            <v xml:space="preserve"> </v>
          </cell>
          <cell r="Y112" t="str">
            <v/>
          </cell>
          <cell r="Z112"/>
          <cell r="AA112" t="str">
            <v/>
          </cell>
          <cell r="AB112" t="str">
            <v xml:space="preserve"> </v>
          </cell>
          <cell r="AC112" t="str">
            <v/>
          </cell>
          <cell r="AD112" t="str">
            <v xml:space="preserve"> </v>
          </cell>
          <cell r="AE112" t="str">
            <v xml:space="preserve"> </v>
          </cell>
          <cell r="AF112" t="str">
            <v xml:space="preserve"> </v>
          </cell>
          <cell r="AG112">
            <v>0</v>
          </cell>
          <cell r="AH112" t="str">
            <v xml:space="preserve"> </v>
          </cell>
          <cell r="AI112" t="str">
            <v xml:space="preserve"> </v>
          </cell>
          <cell r="AJ112" t="str">
            <v xml:space="preserve"> </v>
          </cell>
          <cell r="AK112" t="str">
            <v xml:space="preserve"> </v>
          </cell>
          <cell r="AL112" t="str">
            <v xml:space="preserve"> </v>
          </cell>
          <cell r="AM112" t="str">
            <v xml:space="preserve"> </v>
          </cell>
          <cell r="AN112" t="str">
            <v xml:space="preserve"> </v>
          </cell>
          <cell r="AO112"/>
          <cell r="AP112"/>
          <cell r="AQ112"/>
          <cell r="AR112"/>
          <cell r="AS112"/>
          <cell r="AT112"/>
          <cell r="AU112"/>
          <cell r="AV112"/>
          <cell r="AW112"/>
          <cell r="AX112"/>
          <cell r="AY112"/>
          <cell r="AZ112"/>
        </row>
        <row r="113">
          <cell r="B113" t="str">
            <v>-</v>
          </cell>
          <cell r="C113"/>
          <cell r="D113"/>
          <cell r="E113"/>
          <cell r="F113"/>
          <cell r="G113"/>
          <cell r="H113"/>
          <cell r="I113"/>
          <cell r="J113">
            <v>0</v>
          </cell>
          <cell r="K113"/>
          <cell r="L113">
            <v>0</v>
          </cell>
          <cell r="M113"/>
          <cell r="N113">
            <v>0</v>
          </cell>
          <cell r="O113"/>
          <cell r="P113">
            <v>0</v>
          </cell>
          <cell r="Q113"/>
          <cell r="R113">
            <v>0</v>
          </cell>
          <cell r="S113"/>
          <cell r="T113">
            <v>0</v>
          </cell>
          <cell r="U113"/>
          <cell r="V113">
            <v>0</v>
          </cell>
          <cell r="W113" t="str">
            <v xml:space="preserve"> </v>
          </cell>
          <cell r="X113" t="str">
            <v xml:space="preserve"> </v>
          </cell>
          <cell r="Y113" t="str">
            <v/>
          </cell>
          <cell r="Z113"/>
          <cell r="AA113" t="str">
            <v/>
          </cell>
          <cell r="AB113" t="str">
            <v xml:space="preserve"> </v>
          </cell>
          <cell r="AC113" t="str">
            <v/>
          </cell>
          <cell r="AD113" t="str">
            <v xml:space="preserve"> </v>
          </cell>
          <cell r="AE113" t="str">
            <v xml:space="preserve"> </v>
          </cell>
          <cell r="AF113" t="str">
            <v xml:space="preserve"> </v>
          </cell>
          <cell r="AG113">
            <v>0</v>
          </cell>
          <cell r="AH113" t="str">
            <v xml:space="preserve"> </v>
          </cell>
          <cell r="AI113" t="str">
            <v xml:space="preserve"> </v>
          </cell>
          <cell r="AJ113" t="str">
            <v xml:space="preserve"> </v>
          </cell>
          <cell r="AK113" t="str">
            <v xml:space="preserve"> </v>
          </cell>
          <cell r="AL113" t="str">
            <v xml:space="preserve"> </v>
          </cell>
          <cell r="AM113" t="str">
            <v xml:space="preserve"> </v>
          </cell>
          <cell r="AN113" t="str">
            <v xml:space="preserve"> </v>
          </cell>
          <cell r="AO113"/>
          <cell r="AP113"/>
          <cell r="AQ113"/>
          <cell r="AR113"/>
          <cell r="AS113"/>
          <cell r="AT113"/>
          <cell r="AU113"/>
          <cell r="AV113"/>
          <cell r="AW113"/>
          <cell r="AX113"/>
          <cell r="AY113"/>
          <cell r="AZ113"/>
        </row>
        <row r="114">
          <cell r="B114" t="str">
            <v>-</v>
          </cell>
          <cell r="C114"/>
          <cell r="D114"/>
          <cell r="E114"/>
          <cell r="F114"/>
          <cell r="G114"/>
          <cell r="H114"/>
          <cell r="I114"/>
          <cell r="J114">
            <v>0</v>
          </cell>
          <cell r="K114"/>
          <cell r="L114">
            <v>0</v>
          </cell>
          <cell r="M114"/>
          <cell r="N114">
            <v>0</v>
          </cell>
          <cell r="O114"/>
          <cell r="P114">
            <v>0</v>
          </cell>
          <cell r="Q114"/>
          <cell r="R114">
            <v>0</v>
          </cell>
          <cell r="S114"/>
          <cell r="T114">
            <v>0</v>
          </cell>
          <cell r="U114"/>
          <cell r="V114">
            <v>0</v>
          </cell>
          <cell r="W114" t="str">
            <v xml:space="preserve"> </v>
          </cell>
          <cell r="X114" t="str">
            <v xml:space="preserve"> </v>
          </cell>
          <cell r="Y114" t="str">
            <v/>
          </cell>
          <cell r="Z114"/>
          <cell r="AA114" t="str">
            <v/>
          </cell>
          <cell r="AB114" t="str">
            <v xml:space="preserve"> </v>
          </cell>
          <cell r="AC114" t="str">
            <v/>
          </cell>
          <cell r="AD114" t="str">
            <v xml:space="preserve"> </v>
          </cell>
          <cell r="AE114" t="str">
            <v xml:space="preserve"> </v>
          </cell>
          <cell r="AF114" t="str">
            <v xml:space="preserve"> </v>
          </cell>
          <cell r="AG114">
            <v>0</v>
          </cell>
          <cell r="AH114" t="str">
            <v xml:space="preserve"> </v>
          </cell>
          <cell r="AI114" t="str">
            <v xml:space="preserve"> </v>
          </cell>
          <cell r="AJ114" t="str">
            <v xml:space="preserve"> </v>
          </cell>
          <cell r="AK114" t="str">
            <v xml:space="preserve"> </v>
          </cell>
          <cell r="AL114" t="str">
            <v xml:space="preserve"> </v>
          </cell>
          <cell r="AM114" t="str">
            <v xml:space="preserve"> </v>
          </cell>
          <cell r="AN114" t="str">
            <v xml:space="preserve"> </v>
          </cell>
          <cell r="AO114"/>
          <cell r="AP114"/>
          <cell r="AQ114"/>
          <cell r="AR114"/>
          <cell r="AS114"/>
          <cell r="AT114"/>
          <cell r="AU114"/>
          <cell r="AV114"/>
          <cell r="AW114"/>
          <cell r="AX114"/>
          <cell r="AY114"/>
          <cell r="AZ114"/>
        </row>
        <row r="115">
          <cell r="B115" t="str">
            <v>-</v>
          </cell>
          <cell r="C115"/>
          <cell r="D115"/>
          <cell r="E115"/>
          <cell r="F115"/>
          <cell r="G115"/>
          <cell r="H115"/>
          <cell r="I115"/>
          <cell r="J115">
            <v>0</v>
          </cell>
          <cell r="K115"/>
          <cell r="L115">
            <v>0</v>
          </cell>
          <cell r="M115"/>
          <cell r="N115">
            <v>0</v>
          </cell>
          <cell r="O115"/>
          <cell r="P115">
            <v>0</v>
          </cell>
          <cell r="Q115"/>
          <cell r="R115">
            <v>0</v>
          </cell>
          <cell r="S115"/>
          <cell r="T115">
            <v>0</v>
          </cell>
          <cell r="U115"/>
          <cell r="V115">
            <v>0</v>
          </cell>
          <cell r="W115" t="str">
            <v xml:space="preserve"> </v>
          </cell>
          <cell r="X115" t="str">
            <v xml:space="preserve"> </v>
          </cell>
          <cell r="Y115" t="str">
            <v/>
          </cell>
          <cell r="Z115"/>
          <cell r="AA115" t="str">
            <v/>
          </cell>
          <cell r="AB115" t="str">
            <v xml:space="preserve"> </v>
          </cell>
          <cell r="AC115" t="str">
            <v/>
          </cell>
          <cell r="AD115" t="str">
            <v xml:space="preserve"> </v>
          </cell>
          <cell r="AE115" t="str">
            <v xml:space="preserve"> </v>
          </cell>
          <cell r="AF115" t="str">
            <v xml:space="preserve"> </v>
          </cell>
          <cell r="AG115">
            <v>0</v>
          </cell>
          <cell r="AH115" t="str">
            <v xml:space="preserve"> </v>
          </cell>
          <cell r="AI115" t="str">
            <v xml:space="preserve"> </v>
          </cell>
          <cell r="AJ115" t="str">
            <v xml:space="preserve"> </v>
          </cell>
          <cell r="AK115" t="str">
            <v xml:space="preserve"> </v>
          </cell>
          <cell r="AL115" t="str">
            <v xml:space="preserve"> </v>
          </cell>
          <cell r="AM115" t="str">
            <v xml:space="preserve"> </v>
          </cell>
          <cell r="AN115" t="str">
            <v xml:space="preserve"> </v>
          </cell>
          <cell r="AO115"/>
          <cell r="AP115"/>
          <cell r="AQ115"/>
          <cell r="AR115"/>
          <cell r="AS115"/>
          <cell r="AT115"/>
          <cell r="AU115"/>
          <cell r="AV115"/>
          <cell r="AW115"/>
          <cell r="AX115"/>
          <cell r="AY115"/>
          <cell r="AZ115"/>
        </row>
        <row r="116">
          <cell r="B116" t="str">
            <v>-</v>
          </cell>
          <cell r="C116"/>
          <cell r="D116"/>
          <cell r="E116"/>
          <cell r="F116"/>
          <cell r="G116"/>
          <cell r="H116"/>
          <cell r="I116"/>
          <cell r="J116">
            <v>0</v>
          </cell>
          <cell r="K116"/>
          <cell r="L116">
            <v>0</v>
          </cell>
          <cell r="M116"/>
          <cell r="N116">
            <v>0</v>
          </cell>
          <cell r="O116"/>
          <cell r="P116">
            <v>0</v>
          </cell>
          <cell r="Q116"/>
          <cell r="R116">
            <v>0</v>
          </cell>
          <cell r="S116"/>
          <cell r="T116">
            <v>0</v>
          </cell>
          <cell r="U116"/>
          <cell r="V116">
            <v>0</v>
          </cell>
          <cell r="W116" t="str">
            <v xml:space="preserve"> </v>
          </cell>
          <cell r="X116" t="str">
            <v xml:space="preserve"> </v>
          </cell>
          <cell r="Y116" t="str">
            <v/>
          </cell>
          <cell r="Z116"/>
          <cell r="AA116" t="str">
            <v/>
          </cell>
          <cell r="AB116" t="str">
            <v xml:space="preserve"> </v>
          </cell>
          <cell r="AC116" t="str">
            <v/>
          </cell>
          <cell r="AD116" t="str">
            <v xml:space="preserve"> </v>
          </cell>
          <cell r="AE116" t="str">
            <v xml:space="preserve"> </v>
          </cell>
          <cell r="AF116" t="str">
            <v xml:space="preserve"> </v>
          </cell>
          <cell r="AG116">
            <v>0</v>
          </cell>
          <cell r="AH116" t="str">
            <v xml:space="preserve"> </v>
          </cell>
          <cell r="AI116" t="str">
            <v xml:space="preserve"> </v>
          </cell>
          <cell r="AJ116" t="str">
            <v xml:space="preserve"> </v>
          </cell>
          <cell r="AK116" t="str">
            <v xml:space="preserve"> </v>
          </cell>
          <cell r="AL116" t="str">
            <v xml:space="preserve"> </v>
          </cell>
          <cell r="AM116" t="str">
            <v xml:space="preserve"> </v>
          </cell>
          <cell r="AN116" t="str">
            <v xml:space="preserve"> </v>
          </cell>
          <cell r="AO116"/>
          <cell r="AP116"/>
          <cell r="AQ116"/>
          <cell r="AR116"/>
          <cell r="AS116"/>
          <cell r="AT116"/>
          <cell r="AU116"/>
          <cell r="AV116"/>
          <cell r="AW116"/>
          <cell r="AX116"/>
          <cell r="AY116"/>
          <cell r="AZ116"/>
        </row>
        <row r="117">
          <cell r="B117" t="str">
            <v>-</v>
          </cell>
          <cell r="C117"/>
          <cell r="D117"/>
          <cell r="E117"/>
          <cell r="F117"/>
          <cell r="G117"/>
          <cell r="H117"/>
          <cell r="I117"/>
          <cell r="J117">
            <v>0</v>
          </cell>
          <cell r="K117"/>
          <cell r="L117">
            <v>0</v>
          </cell>
          <cell r="M117"/>
          <cell r="N117">
            <v>0</v>
          </cell>
          <cell r="O117"/>
          <cell r="P117">
            <v>0</v>
          </cell>
          <cell r="Q117"/>
          <cell r="R117">
            <v>0</v>
          </cell>
          <cell r="S117"/>
          <cell r="T117">
            <v>0</v>
          </cell>
          <cell r="U117"/>
          <cell r="V117">
            <v>0</v>
          </cell>
          <cell r="W117" t="str">
            <v xml:space="preserve"> </v>
          </cell>
          <cell r="X117" t="str">
            <v xml:space="preserve"> </v>
          </cell>
          <cell r="Y117" t="str">
            <v/>
          </cell>
          <cell r="Z117"/>
          <cell r="AA117" t="str">
            <v/>
          </cell>
          <cell r="AB117" t="str">
            <v xml:space="preserve"> </v>
          </cell>
          <cell r="AC117" t="str">
            <v/>
          </cell>
          <cell r="AD117" t="str">
            <v xml:space="preserve"> </v>
          </cell>
          <cell r="AE117" t="str">
            <v xml:space="preserve"> </v>
          </cell>
          <cell r="AF117" t="str">
            <v xml:space="preserve"> </v>
          </cell>
          <cell r="AG117">
            <v>0</v>
          </cell>
          <cell r="AH117" t="str">
            <v xml:space="preserve"> </v>
          </cell>
          <cell r="AI117" t="str">
            <v xml:space="preserve"> </v>
          </cell>
          <cell r="AJ117" t="str">
            <v xml:space="preserve"> </v>
          </cell>
          <cell r="AK117" t="str">
            <v xml:space="preserve"> </v>
          </cell>
          <cell r="AL117" t="str">
            <v xml:space="preserve"> </v>
          </cell>
          <cell r="AM117" t="str">
            <v xml:space="preserve"> </v>
          </cell>
          <cell r="AN117" t="str">
            <v xml:space="preserve"> </v>
          </cell>
          <cell r="AO117"/>
          <cell r="AP117"/>
          <cell r="AQ117"/>
          <cell r="AR117"/>
          <cell r="AS117"/>
          <cell r="AT117"/>
          <cell r="AU117"/>
          <cell r="AV117"/>
          <cell r="AW117"/>
          <cell r="AX117"/>
          <cell r="AY117"/>
          <cell r="AZ117"/>
        </row>
        <row r="118">
          <cell r="B118" t="str">
            <v>-</v>
          </cell>
          <cell r="C118"/>
          <cell r="D118"/>
          <cell r="E118"/>
          <cell r="F118"/>
          <cell r="G118"/>
          <cell r="H118"/>
          <cell r="I118"/>
          <cell r="J118">
            <v>0</v>
          </cell>
          <cell r="K118"/>
          <cell r="L118">
            <v>0</v>
          </cell>
          <cell r="M118"/>
          <cell r="N118">
            <v>0</v>
          </cell>
          <cell r="O118"/>
          <cell r="P118">
            <v>0</v>
          </cell>
          <cell r="Q118"/>
          <cell r="R118">
            <v>0</v>
          </cell>
          <cell r="S118"/>
          <cell r="T118">
            <v>0</v>
          </cell>
          <cell r="U118"/>
          <cell r="V118">
            <v>0</v>
          </cell>
          <cell r="W118" t="str">
            <v xml:space="preserve"> </v>
          </cell>
          <cell r="X118" t="str">
            <v xml:space="preserve"> </v>
          </cell>
          <cell r="Y118" t="str">
            <v/>
          </cell>
          <cell r="Z118"/>
          <cell r="AA118" t="str">
            <v/>
          </cell>
          <cell r="AB118" t="str">
            <v xml:space="preserve"> </v>
          </cell>
          <cell r="AC118" t="str">
            <v/>
          </cell>
          <cell r="AD118" t="str">
            <v xml:space="preserve"> </v>
          </cell>
          <cell r="AE118" t="str">
            <v xml:space="preserve"> </v>
          </cell>
          <cell r="AF118" t="str">
            <v xml:space="preserve"> </v>
          </cell>
          <cell r="AG118">
            <v>0</v>
          </cell>
          <cell r="AH118" t="str">
            <v xml:space="preserve"> </v>
          </cell>
          <cell r="AI118" t="str">
            <v xml:space="preserve"> </v>
          </cell>
          <cell r="AJ118" t="str">
            <v xml:space="preserve"> </v>
          </cell>
          <cell r="AK118" t="str">
            <v xml:space="preserve"> </v>
          </cell>
          <cell r="AL118" t="str">
            <v xml:space="preserve"> </v>
          </cell>
          <cell r="AM118" t="str">
            <v xml:space="preserve"> </v>
          </cell>
          <cell r="AN118" t="str">
            <v xml:space="preserve"> </v>
          </cell>
          <cell r="AO118"/>
          <cell r="AP118"/>
          <cell r="AQ118"/>
          <cell r="AR118"/>
          <cell r="AS118"/>
          <cell r="AT118"/>
          <cell r="AU118"/>
          <cell r="AV118"/>
          <cell r="AW118"/>
          <cell r="AX118"/>
          <cell r="AY118"/>
          <cell r="AZ118"/>
        </row>
        <row r="119">
          <cell r="B119" t="str">
            <v>-</v>
          </cell>
          <cell r="C119"/>
          <cell r="D119"/>
          <cell r="E119"/>
          <cell r="F119"/>
          <cell r="G119"/>
          <cell r="H119"/>
          <cell r="I119"/>
          <cell r="J119">
            <v>0</v>
          </cell>
          <cell r="K119"/>
          <cell r="L119">
            <v>0</v>
          </cell>
          <cell r="M119"/>
          <cell r="N119">
            <v>0</v>
          </cell>
          <cell r="O119"/>
          <cell r="P119">
            <v>0</v>
          </cell>
          <cell r="Q119"/>
          <cell r="R119">
            <v>0</v>
          </cell>
          <cell r="S119"/>
          <cell r="T119">
            <v>0</v>
          </cell>
          <cell r="U119"/>
          <cell r="V119">
            <v>0</v>
          </cell>
          <cell r="W119" t="str">
            <v xml:space="preserve"> </v>
          </cell>
          <cell r="X119" t="str">
            <v xml:space="preserve"> </v>
          </cell>
          <cell r="Y119" t="str">
            <v/>
          </cell>
          <cell r="Z119"/>
          <cell r="AA119" t="str">
            <v/>
          </cell>
          <cell r="AB119" t="str">
            <v xml:space="preserve"> </v>
          </cell>
          <cell r="AC119" t="str">
            <v/>
          </cell>
          <cell r="AD119" t="str">
            <v xml:space="preserve"> </v>
          </cell>
          <cell r="AE119" t="str">
            <v xml:space="preserve"> </v>
          </cell>
          <cell r="AF119" t="str">
            <v xml:space="preserve"> </v>
          </cell>
          <cell r="AG119">
            <v>0</v>
          </cell>
          <cell r="AH119" t="str">
            <v xml:space="preserve"> </v>
          </cell>
          <cell r="AI119" t="str">
            <v xml:space="preserve"> </v>
          </cell>
          <cell r="AJ119" t="str">
            <v xml:space="preserve"> </v>
          </cell>
          <cell r="AK119" t="str">
            <v xml:space="preserve"> </v>
          </cell>
          <cell r="AL119" t="str">
            <v xml:space="preserve"> </v>
          </cell>
          <cell r="AM119" t="str">
            <v xml:space="preserve"> </v>
          </cell>
          <cell r="AN119" t="str">
            <v xml:space="preserve"> </v>
          </cell>
          <cell r="AO119"/>
          <cell r="AP119"/>
          <cell r="AQ119"/>
          <cell r="AR119"/>
          <cell r="AS119"/>
          <cell r="AT119"/>
          <cell r="AU119"/>
          <cell r="AV119"/>
          <cell r="AW119"/>
          <cell r="AX119"/>
          <cell r="AY119"/>
          <cell r="AZ119"/>
        </row>
        <row r="120">
          <cell r="B120" t="str">
            <v>-</v>
          </cell>
          <cell r="C120"/>
          <cell r="D120"/>
          <cell r="E120"/>
          <cell r="F120"/>
          <cell r="G120"/>
          <cell r="H120"/>
          <cell r="I120"/>
          <cell r="J120">
            <v>0</v>
          </cell>
          <cell r="K120"/>
          <cell r="L120">
            <v>0</v>
          </cell>
          <cell r="M120"/>
          <cell r="N120">
            <v>0</v>
          </cell>
          <cell r="O120"/>
          <cell r="P120">
            <v>0</v>
          </cell>
          <cell r="Q120"/>
          <cell r="R120">
            <v>0</v>
          </cell>
          <cell r="S120"/>
          <cell r="T120">
            <v>0</v>
          </cell>
          <cell r="U120"/>
          <cell r="V120">
            <v>0</v>
          </cell>
          <cell r="W120" t="str">
            <v xml:space="preserve"> </v>
          </cell>
          <cell r="X120" t="str">
            <v xml:space="preserve"> </v>
          </cell>
          <cell r="Y120" t="str">
            <v/>
          </cell>
          <cell r="Z120"/>
          <cell r="AA120" t="str">
            <v/>
          </cell>
          <cell r="AB120" t="str">
            <v xml:space="preserve"> </v>
          </cell>
          <cell r="AC120" t="str">
            <v/>
          </cell>
          <cell r="AD120" t="str">
            <v xml:space="preserve"> </v>
          </cell>
          <cell r="AE120" t="str">
            <v xml:space="preserve"> </v>
          </cell>
          <cell r="AF120" t="str">
            <v xml:space="preserve"> </v>
          </cell>
          <cell r="AG120">
            <v>0</v>
          </cell>
          <cell r="AH120" t="str">
            <v xml:space="preserve"> </v>
          </cell>
          <cell r="AI120" t="str">
            <v xml:space="preserve"> </v>
          </cell>
          <cell r="AJ120" t="str">
            <v xml:space="preserve"> </v>
          </cell>
          <cell r="AK120" t="str">
            <v xml:space="preserve"> </v>
          </cell>
          <cell r="AL120" t="str">
            <v xml:space="preserve"> </v>
          </cell>
          <cell r="AM120" t="str">
            <v xml:space="preserve"> </v>
          </cell>
          <cell r="AN120" t="str">
            <v xml:space="preserve"> </v>
          </cell>
          <cell r="AO120"/>
          <cell r="AP120"/>
          <cell r="AQ120"/>
          <cell r="AR120"/>
          <cell r="AS120"/>
          <cell r="AT120"/>
          <cell r="AU120"/>
          <cell r="AV120"/>
          <cell r="AW120"/>
          <cell r="AX120"/>
          <cell r="AY120"/>
          <cell r="AZ120"/>
        </row>
        <row r="121">
          <cell r="B121" t="str">
            <v>-</v>
          </cell>
          <cell r="C121"/>
          <cell r="D121"/>
          <cell r="E121"/>
          <cell r="F121"/>
          <cell r="G121"/>
          <cell r="H121"/>
          <cell r="I121"/>
          <cell r="J121">
            <v>0</v>
          </cell>
          <cell r="K121"/>
          <cell r="L121">
            <v>0</v>
          </cell>
          <cell r="M121"/>
          <cell r="N121">
            <v>0</v>
          </cell>
          <cell r="O121"/>
          <cell r="P121">
            <v>0</v>
          </cell>
          <cell r="Q121"/>
          <cell r="R121">
            <v>0</v>
          </cell>
          <cell r="S121"/>
          <cell r="T121">
            <v>0</v>
          </cell>
          <cell r="U121"/>
          <cell r="V121">
            <v>0</v>
          </cell>
          <cell r="W121" t="str">
            <v xml:space="preserve"> </v>
          </cell>
          <cell r="X121" t="str">
            <v xml:space="preserve"> </v>
          </cell>
          <cell r="Y121" t="str">
            <v/>
          </cell>
          <cell r="Z121"/>
          <cell r="AA121" t="str">
            <v/>
          </cell>
          <cell r="AB121" t="str">
            <v xml:space="preserve"> </v>
          </cell>
          <cell r="AC121" t="str">
            <v/>
          </cell>
          <cell r="AD121" t="str">
            <v xml:space="preserve"> </v>
          </cell>
          <cell r="AE121" t="str">
            <v xml:space="preserve"> </v>
          </cell>
          <cell r="AF121" t="str">
            <v xml:space="preserve"> </v>
          </cell>
          <cell r="AG121">
            <v>0</v>
          </cell>
          <cell r="AH121" t="str">
            <v xml:space="preserve"> </v>
          </cell>
          <cell r="AI121" t="str">
            <v xml:space="preserve"> </v>
          </cell>
          <cell r="AJ121" t="str">
            <v xml:space="preserve"> </v>
          </cell>
          <cell r="AK121" t="str">
            <v xml:space="preserve"> </v>
          </cell>
          <cell r="AL121" t="str">
            <v xml:space="preserve"> </v>
          </cell>
          <cell r="AM121" t="str">
            <v xml:space="preserve"> </v>
          </cell>
          <cell r="AN121" t="str">
            <v xml:space="preserve"> </v>
          </cell>
          <cell r="AO121"/>
          <cell r="AP121"/>
          <cell r="AQ121"/>
          <cell r="AR121"/>
          <cell r="AS121"/>
          <cell r="AT121"/>
          <cell r="AU121"/>
          <cell r="AV121"/>
          <cell r="AW121"/>
          <cell r="AX121"/>
          <cell r="AY121"/>
          <cell r="AZ121"/>
        </row>
        <row r="122">
          <cell r="B122" t="str">
            <v>-</v>
          </cell>
          <cell r="C122"/>
          <cell r="D122"/>
          <cell r="E122"/>
          <cell r="F122"/>
          <cell r="G122"/>
          <cell r="H122"/>
          <cell r="I122"/>
          <cell r="J122">
            <v>0</v>
          </cell>
          <cell r="K122"/>
          <cell r="L122">
            <v>0</v>
          </cell>
          <cell r="M122"/>
          <cell r="N122">
            <v>0</v>
          </cell>
          <cell r="O122"/>
          <cell r="P122">
            <v>0</v>
          </cell>
          <cell r="Q122"/>
          <cell r="R122">
            <v>0</v>
          </cell>
          <cell r="S122"/>
          <cell r="T122">
            <v>0</v>
          </cell>
          <cell r="U122"/>
          <cell r="V122">
            <v>0</v>
          </cell>
          <cell r="W122" t="str">
            <v xml:space="preserve"> </v>
          </cell>
          <cell r="X122" t="str">
            <v xml:space="preserve"> </v>
          </cell>
          <cell r="Y122" t="str">
            <v/>
          </cell>
          <cell r="Z122"/>
          <cell r="AA122" t="str">
            <v/>
          </cell>
          <cell r="AB122" t="str">
            <v xml:space="preserve"> </v>
          </cell>
          <cell r="AC122" t="str">
            <v/>
          </cell>
          <cell r="AD122" t="str">
            <v xml:space="preserve"> </v>
          </cell>
          <cell r="AE122" t="str">
            <v xml:space="preserve"> </v>
          </cell>
          <cell r="AF122" t="str">
            <v xml:space="preserve"> </v>
          </cell>
          <cell r="AG122">
            <v>0</v>
          </cell>
          <cell r="AH122" t="str">
            <v xml:space="preserve"> </v>
          </cell>
          <cell r="AI122" t="str">
            <v xml:space="preserve"> </v>
          </cell>
          <cell r="AJ122" t="str">
            <v xml:space="preserve"> </v>
          </cell>
          <cell r="AK122" t="str">
            <v xml:space="preserve"> </v>
          </cell>
          <cell r="AL122" t="str">
            <v xml:space="preserve"> </v>
          </cell>
          <cell r="AM122" t="str">
            <v xml:space="preserve"> </v>
          </cell>
          <cell r="AN122" t="str">
            <v xml:space="preserve"> </v>
          </cell>
          <cell r="AO122"/>
          <cell r="AP122"/>
          <cell r="AQ122"/>
          <cell r="AR122"/>
          <cell r="AS122"/>
          <cell r="AT122"/>
          <cell r="AU122"/>
          <cell r="AV122"/>
          <cell r="AW122"/>
          <cell r="AX122"/>
          <cell r="AY122"/>
          <cell r="AZ122"/>
        </row>
        <row r="123">
          <cell r="B123" t="str">
            <v>-</v>
          </cell>
          <cell r="C123"/>
          <cell r="D123"/>
          <cell r="E123"/>
          <cell r="F123"/>
          <cell r="G123"/>
          <cell r="H123"/>
          <cell r="I123"/>
          <cell r="J123">
            <v>0</v>
          </cell>
          <cell r="K123"/>
          <cell r="L123">
            <v>0</v>
          </cell>
          <cell r="M123"/>
          <cell r="N123">
            <v>0</v>
          </cell>
          <cell r="O123"/>
          <cell r="P123">
            <v>0</v>
          </cell>
          <cell r="Q123"/>
          <cell r="R123">
            <v>0</v>
          </cell>
          <cell r="S123"/>
          <cell r="T123">
            <v>0</v>
          </cell>
          <cell r="U123"/>
          <cell r="V123">
            <v>0</v>
          </cell>
          <cell r="W123" t="str">
            <v xml:space="preserve"> </v>
          </cell>
          <cell r="X123" t="str">
            <v xml:space="preserve"> </v>
          </cell>
          <cell r="Y123" t="str">
            <v/>
          </cell>
          <cell r="Z123"/>
          <cell r="AA123" t="str">
            <v/>
          </cell>
          <cell r="AB123" t="str">
            <v xml:space="preserve"> </v>
          </cell>
          <cell r="AC123" t="str">
            <v/>
          </cell>
          <cell r="AD123" t="str">
            <v xml:space="preserve"> </v>
          </cell>
          <cell r="AE123" t="str">
            <v xml:space="preserve"> </v>
          </cell>
          <cell r="AF123" t="str">
            <v xml:space="preserve"> </v>
          </cell>
          <cell r="AG123">
            <v>0</v>
          </cell>
          <cell r="AH123" t="str">
            <v xml:space="preserve"> </v>
          </cell>
          <cell r="AI123" t="str">
            <v xml:space="preserve"> </v>
          </cell>
          <cell r="AJ123" t="str">
            <v xml:space="preserve"> </v>
          </cell>
          <cell r="AK123" t="str">
            <v xml:space="preserve"> </v>
          </cell>
          <cell r="AL123" t="str">
            <v xml:space="preserve"> </v>
          </cell>
          <cell r="AM123" t="str">
            <v xml:space="preserve"> </v>
          </cell>
          <cell r="AN123" t="str">
            <v xml:space="preserve"> </v>
          </cell>
          <cell r="AO123"/>
          <cell r="AP123"/>
          <cell r="AQ123"/>
          <cell r="AR123"/>
          <cell r="AS123"/>
          <cell r="AT123"/>
          <cell r="AU123"/>
          <cell r="AV123"/>
          <cell r="AW123"/>
          <cell r="AX123"/>
          <cell r="AY123"/>
          <cell r="AZ123"/>
        </row>
        <row r="124">
          <cell r="B124" t="str">
            <v>-</v>
          </cell>
          <cell r="C124"/>
          <cell r="D124"/>
          <cell r="E124"/>
          <cell r="F124"/>
          <cell r="G124"/>
          <cell r="H124"/>
          <cell r="I124"/>
          <cell r="J124">
            <v>0</v>
          </cell>
          <cell r="K124"/>
          <cell r="L124">
            <v>0</v>
          </cell>
          <cell r="M124"/>
          <cell r="N124">
            <v>0</v>
          </cell>
          <cell r="O124"/>
          <cell r="P124">
            <v>0</v>
          </cell>
          <cell r="Q124"/>
          <cell r="R124">
            <v>0</v>
          </cell>
          <cell r="S124"/>
          <cell r="T124">
            <v>0</v>
          </cell>
          <cell r="U124"/>
          <cell r="V124">
            <v>0</v>
          </cell>
          <cell r="W124" t="str">
            <v xml:space="preserve"> </v>
          </cell>
          <cell r="X124" t="str">
            <v xml:space="preserve"> </v>
          </cell>
          <cell r="Y124" t="str">
            <v/>
          </cell>
          <cell r="Z124"/>
          <cell r="AA124" t="str">
            <v/>
          </cell>
          <cell r="AB124" t="str">
            <v xml:space="preserve"> </v>
          </cell>
          <cell r="AC124" t="str">
            <v/>
          </cell>
          <cell r="AD124" t="str">
            <v xml:space="preserve"> </v>
          </cell>
          <cell r="AE124" t="str">
            <v xml:space="preserve"> </v>
          </cell>
          <cell r="AF124" t="str">
            <v xml:space="preserve"> </v>
          </cell>
          <cell r="AG124">
            <v>0</v>
          </cell>
          <cell r="AH124" t="str">
            <v xml:space="preserve"> </v>
          </cell>
          <cell r="AI124" t="str">
            <v xml:space="preserve"> </v>
          </cell>
          <cell r="AJ124" t="str">
            <v xml:space="preserve"> </v>
          </cell>
          <cell r="AK124" t="str">
            <v xml:space="preserve"> </v>
          </cell>
          <cell r="AL124" t="str">
            <v xml:space="preserve"> </v>
          </cell>
          <cell r="AM124" t="str">
            <v xml:space="preserve"> </v>
          </cell>
          <cell r="AN124" t="str">
            <v xml:space="preserve"> </v>
          </cell>
          <cell r="AO124"/>
          <cell r="AP124"/>
          <cell r="AQ124"/>
          <cell r="AR124"/>
          <cell r="AS124"/>
          <cell r="AT124"/>
          <cell r="AU124"/>
          <cell r="AV124"/>
          <cell r="AW124"/>
          <cell r="AX124"/>
          <cell r="AY124"/>
          <cell r="AZ124"/>
        </row>
        <row r="125">
          <cell r="B125" t="str">
            <v>-</v>
          </cell>
          <cell r="C125"/>
          <cell r="D125"/>
          <cell r="E125"/>
          <cell r="F125"/>
          <cell r="G125"/>
          <cell r="H125"/>
          <cell r="I125"/>
          <cell r="J125">
            <v>0</v>
          </cell>
          <cell r="K125"/>
          <cell r="L125">
            <v>0</v>
          </cell>
          <cell r="M125"/>
          <cell r="N125">
            <v>0</v>
          </cell>
          <cell r="O125"/>
          <cell r="P125">
            <v>0</v>
          </cell>
          <cell r="Q125"/>
          <cell r="R125">
            <v>0</v>
          </cell>
          <cell r="S125"/>
          <cell r="T125">
            <v>0</v>
          </cell>
          <cell r="U125"/>
          <cell r="V125">
            <v>0</v>
          </cell>
          <cell r="W125" t="str">
            <v xml:space="preserve"> </v>
          </cell>
          <cell r="X125" t="str">
            <v xml:space="preserve"> </v>
          </cell>
          <cell r="Y125" t="str">
            <v/>
          </cell>
          <cell r="Z125"/>
          <cell r="AA125" t="str">
            <v/>
          </cell>
          <cell r="AB125" t="str">
            <v xml:space="preserve"> </v>
          </cell>
          <cell r="AC125" t="str">
            <v/>
          </cell>
          <cell r="AD125" t="str">
            <v xml:space="preserve"> </v>
          </cell>
          <cell r="AE125" t="str">
            <v xml:space="preserve"> </v>
          </cell>
          <cell r="AF125" t="str">
            <v xml:space="preserve"> </v>
          </cell>
          <cell r="AG125">
            <v>0</v>
          </cell>
          <cell r="AH125" t="str">
            <v xml:space="preserve"> </v>
          </cell>
          <cell r="AI125" t="str">
            <v xml:space="preserve"> </v>
          </cell>
          <cell r="AJ125" t="str">
            <v xml:space="preserve"> </v>
          </cell>
          <cell r="AK125" t="str">
            <v xml:space="preserve"> </v>
          </cell>
          <cell r="AL125" t="str">
            <v xml:space="preserve"> </v>
          </cell>
          <cell r="AM125" t="str">
            <v xml:space="preserve"> </v>
          </cell>
          <cell r="AN125" t="str">
            <v xml:space="preserve"> </v>
          </cell>
          <cell r="AO125"/>
          <cell r="AP125"/>
          <cell r="AQ125"/>
          <cell r="AR125"/>
          <cell r="AS125"/>
          <cell r="AT125"/>
          <cell r="AU125"/>
          <cell r="AV125"/>
          <cell r="AW125"/>
          <cell r="AX125"/>
          <cell r="AY125"/>
          <cell r="AZ125"/>
        </row>
        <row r="126">
          <cell r="B126" t="str">
            <v>-</v>
          </cell>
          <cell r="C126"/>
          <cell r="D126"/>
          <cell r="E126"/>
          <cell r="F126"/>
          <cell r="G126"/>
          <cell r="H126"/>
          <cell r="I126"/>
          <cell r="J126">
            <v>0</v>
          </cell>
          <cell r="K126"/>
          <cell r="L126">
            <v>0</v>
          </cell>
          <cell r="M126"/>
          <cell r="N126">
            <v>0</v>
          </cell>
          <cell r="O126"/>
          <cell r="P126">
            <v>0</v>
          </cell>
          <cell r="Q126"/>
          <cell r="R126">
            <v>0</v>
          </cell>
          <cell r="S126"/>
          <cell r="T126">
            <v>0</v>
          </cell>
          <cell r="U126"/>
          <cell r="V126">
            <v>0</v>
          </cell>
          <cell r="W126" t="str">
            <v xml:space="preserve"> </v>
          </cell>
          <cell r="X126" t="str">
            <v xml:space="preserve"> </v>
          </cell>
          <cell r="Y126" t="str">
            <v/>
          </cell>
          <cell r="Z126"/>
          <cell r="AA126" t="str">
            <v/>
          </cell>
          <cell r="AB126" t="str">
            <v xml:space="preserve"> </v>
          </cell>
          <cell r="AC126" t="str">
            <v/>
          </cell>
          <cell r="AD126" t="str">
            <v xml:space="preserve"> </v>
          </cell>
          <cell r="AE126" t="str">
            <v xml:space="preserve"> </v>
          </cell>
          <cell r="AF126" t="str">
            <v xml:space="preserve"> </v>
          </cell>
          <cell r="AG126">
            <v>0</v>
          </cell>
          <cell r="AH126" t="str">
            <v xml:space="preserve"> </v>
          </cell>
          <cell r="AI126" t="str">
            <v xml:space="preserve"> </v>
          </cell>
          <cell r="AJ126" t="str">
            <v xml:space="preserve"> </v>
          </cell>
          <cell r="AK126" t="str">
            <v xml:space="preserve"> </v>
          </cell>
          <cell r="AL126" t="str">
            <v xml:space="preserve"> </v>
          </cell>
          <cell r="AM126" t="str">
            <v xml:space="preserve"> </v>
          </cell>
          <cell r="AN126" t="str">
            <v xml:space="preserve"> </v>
          </cell>
          <cell r="AO126"/>
          <cell r="AP126"/>
          <cell r="AQ126"/>
          <cell r="AR126"/>
          <cell r="AS126"/>
          <cell r="AT126"/>
          <cell r="AU126"/>
          <cell r="AV126"/>
          <cell r="AW126"/>
          <cell r="AX126"/>
          <cell r="AY126"/>
          <cell r="AZ126"/>
        </row>
        <row r="127">
          <cell r="B127" t="str">
            <v>-</v>
          </cell>
          <cell r="C127"/>
          <cell r="D127"/>
          <cell r="E127"/>
          <cell r="F127"/>
          <cell r="G127"/>
          <cell r="H127"/>
          <cell r="I127"/>
          <cell r="J127">
            <v>0</v>
          </cell>
          <cell r="K127"/>
          <cell r="L127">
            <v>0</v>
          </cell>
          <cell r="M127"/>
          <cell r="N127">
            <v>0</v>
          </cell>
          <cell r="O127"/>
          <cell r="P127">
            <v>0</v>
          </cell>
          <cell r="Q127"/>
          <cell r="R127">
            <v>0</v>
          </cell>
          <cell r="S127"/>
          <cell r="T127">
            <v>0</v>
          </cell>
          <cell r="U127"/>
          <cell r="V127">
            <v>0</v>
          </cell>
          <cell r="W127" t="str">
            <v xml:space="preserve"> </v>
          </cell>
          <cell r="X127" t="str">
            <v xml:space="preserve"> </v>
          </cell>
          <cell r="Y127" t="str">
            <v/>
          </cell>
          <cell r="Z127"/>
          <cell r="AA127" t="str">
            <v/>
          </cell>
          <cell r="AB127" t="str">
            <v xml:space="preserve"> </v>
          </cell>
          <cell r="AC127" t="str">
            <v/>
          </cell>
          <cell r="AD127" t="str">
            <v xml:space="preserve"> </v>
          </cell>
          <cell r="AE127" t="str">
            <v xml:space="preserve"> </v>
          </cell>
          <cell r="AF127" t="str">
            <v xml:space="preserve"> </v>
          </cell>
          <cell r="AG127">
            <v>0</v>
          </cell>
          <cell r="AH127" t="str">
            <v xml:space="preserve"> </v>
          </cell>
          <cell r="AI127" t="str">
            <v xml:space="preserve"> </v>
          </cell>
          <cell r="AJ127" t="str">
            <v xml:space="preserve"> </v>
          </cell>
          <cell r="AK127" t="str">
            <v xml:space="preserve"> </v>
          </cell>
          <cell r="AL127" t="str">
            <v xml:space="preserve"> </v>
          </cell>
          <cell r="AM127" t="str">
            <v xml:space="preserve"> </v>
          </cell>
          <cell r="AN127" t="str">
            <v xml:space="preserve"> </v>
          </cell>
          <cell r="AO127"/>
          <cell r="AP127"/>
          <cell r="AQ127"/>
          <cell r="AR127"/>
          <cell r="AS127"/>
          <cell r="AT127"/>
          <cell r="AU127"/>
          <cell r="AV127"/>
          <cell r="AW127"/>
          <cell r="AX127"/>
          <cell r="AY127"/>
          <cell r="AZ127"/>
        </row>
        <row r="128">
          <cell r="B128" t="str">
            <v>-</v>
          </cell>
          <cell r="C128"/>
          <cell r="D128"/>
          <cell r="E128"/>
          <cell r="F128"/>
          <cell r="G128"/>
          <cell r="H128"/>
          <cell r="I128"/>
          <cell r="J128">
            <v>0</v>
          </cell>
          <cell r="K128"/>
          <cell r="L128">
            <v>0</v>
          </cell>
          <cell r="M128"/>
          <cell r="N128">
            <v>0</v>
          </cell>
          <cell r="O128"/>
          <cell r="P128">
            <v>0</v>
          </cell>
          <cell r="Q128"/>
          <cell r="R128">
            <v>0</v>
          </cell>
          <cell r="S128"/>
          <cell r="T128">
            <v>0</v>
          </cell>
          <cell r="U128"/>
          <cell r="V128">
            <v>0</v>
          </cell>
          <cell r="W128" t="str">
            <v xml:space="preserve"> </v>
          </cell>
          <cell r="X128" t="str">
            <v xml:space="preserve"> </v>
          </cell>
          <cell r="Y128" t="str">
            <v/>
          </cell>
          <cell r="Z128"/>
          <cell r="AA128" t="str">
            <v/>
          </cell>
          <cell r="AB128" t="str">
            <v xml:space="preserve"> </v>
          </cell>
          <cell r="AC128" t="str">
            <v/>
          </cell>
          <cell r="AD128" t="str">
            <v xml:space="preserve"> </v>
          </cell>
          <cell r="AE128" t="str">
            <v xml:space="preserve"> </v>
          </cell>
          <cell r="AF128" t="str">
            <v xml:space="preserve"> </v>
          </cell>
          <cell r="AG128">
            <v>0</v>
          </cell>
          <cell r="AH128" t="str">
            <v xml:space="preserve"> </v>
          </cell>
          <cell r="AI128" t="str">
            <v xml:space="preserve"> </v>
          </cell>
          <cell r="AJ128" t="str">
            <v xml:space="preserve"> </v>
          </cell>
          <cell r="AK128" t="str">
            <v xml:space="preserve"> </v>
          </cell>
          <cell r="AL128" t="str">
            <v xml:space="preserve"> </v>
          </cell>
          <cell r="AM128" t="str">
            <v xml:space="preserve"> </v>
          </cell>
          <cell r="AN128" t="str">
            <v xml:space="preserve"> </v>
          </cell>
          <cell r="AO128"/>
          <cell r="AP128"/>
          <cell r="AQ128"/>
          <cell r="AR128"/>
          <cell r="AS128"/>
          <cell r="AT128"/>
          <cell r="AU128"/>
          <cell r="AV128"/>
          <cell r="AW128"/>
          <cell r="AX128"/>
          <cell r="AY128"/>
          <cell r="AZ128"/>
        </row>
        <row r="129">
          <cell r="B129" t="str">
            <v>-</v>
          </cell>
          <cell r="C129"/>
          <cell r="D129"/>
          <cell r="E129"/>
          <cell r="F129"/>
          <cell r="G129"/>
          <cell r="H129"/>
          <cell r="I129"/>
          <cell r="J129">
            <v>0</v>
          </cell>
          <cell r="K129"/>
          <cell r="L129">
            <v>0</v>
          </cell>
          <cell r="M129"/>
          <cell r="N129">
            <v>0</v>
          </cell>
          <cell r="O129"/>
          <cell r="P129">
            <v>0</v>
          </cell>
          <cell r="Q129"/>
          <cell r="R129">
            <v>0</v>
          </cell>
          <cell r="S129"/>
          <cell r="T129">
            <v>0</v>
          </cell>
          <cell r="U129"/>
          <cell r="V129">
            <v>0</v>
          </cell>
          <cell r="W129" t="str">
            <v xml:space="preserve"> </v>
          </cell>
          <cell r="X129" t="str">
            <v xml:space="preserve"> </v>
          </cell>
          <cell r="Y129" t="str">
            <v/>
          </cell>
          <cell r="Z129"/>
          <cell r="AA129" t="str">
            <v/>
          </cell>
          <cell r="AB129" t="str">
            <v xml:space="preserve"> </v>
          </cell>
          <cell r="AC129" t="str">
            <v/>
          </cell>
          <cell r="AD129" t="str">
            <v xml:space="preserve"> </v>
          </cell>
          <cell r="AE129" t="str">
            <v xml:space="preserve"> </v>
          </cell>
          <cell r="AF129" t="str">
            <v xml:space="preserve"> </v>
          </cell>
          <cell r="AG129">
            <v>0</v>
          </cell>
          <cell r="AH129" t="str">
            <v xml:space="preserve"> </v>
          </cell>
          <cell r="AI129" t="str">
            <v xml:space="preserve"> </v>
          </cell>
          <cell r="AJ129" t="str">
            <v xml:space="preserve"> </v>
          </cell>
          <cell r="AK129" t="str">
            <v xml:space="preserve"> </v>
          </cell>
          <cell r="AL129" t="str">
            <v xml:space="preserve"> </v>
          </cell>
          <cell r="AM129" t="str">
            <v xml:space="preserve"> </v>
          </cell>
          <cell r="AN129" t="str">
            <v xml:space="preserve"> </v>
          </cell>
          <cell r="AO129"/>
          <cell r="AP129"/>
          <cell r="AQ129"/>
          <cell r="AR129"/>
          <cell r="AS129"/>
          <cell r="AT129"/>
          <cell r="AU129"/>
          <cell r="AV129"/>
          <cell r="AW129"/>
          <cell r="AX129"/>
          <cell r="AY129"/>
          <cell r="AZ129"/>
        </row>
        <row r="130">
          <cell r="B130" t="str">
            <v>-</v>
          </cell>
          <cell r="C130"/>
          <cell r="D130"/>
          <cell r="E130"/>
          <cell r="F130"/>
          <cell r="G130"/>
          <cell r="H130"/>
          <cell r="I130"/>
          <cell r="J130">
            <v>0</v>
          </cell>
          <cell r="K130"/>
          <cell r="L130">
            <v>0</v>
          </cell>
          <cell r="M130"/>
          <cell r="N130">
            <v>0</v>
          </cell>
          <cell r="O130"/>
          <cell r="P130">
            <v>0</v>
          </cell>
          <cell r="Q130"/>
          <cell r="R130">
            <v>0</v>
          </cell>
          <cell r="S130"/>
          <cell r="T130">
            <v>0</v>
          </cell>
          <cell r="U130"/>
          <cell r="V130">
            <v>0</v>
          </cell>
          <cell r="W130" t="str">
            <v xml:space="preserve"> </v>
          </cell>
          <cell r="X130" t="str">
            <v xml:space="preserve"> </v>
          </cell>
          <cell r="Y130" t="str">
            <v/>
          </cell>
          <cell r="Z130"/>
          <cell r="AA130" t="str">
            <v/>
          </cell>
          <cell r="AB130" t="str">
            <v xml:space="preserve"> </v>
          </cell>
          <cell r="AC130" t="str">
            <v/>
          </cell>
          <cell r="AD130" t="str">
            <v xml:space="preserve"> </v>
          </cell>
          <cell r="AE130" t="str">
            <v xml:space="preserve"> </v>
          </cell>
          <cell r="AF130" t="str">
            <v xml:space="preserve"> </v>
          </cell>
          <cell r="AG130">
            <v>0</v>
          </cell>
          <cell r="AH130" t="str">
            <v xml:space="preserve"> </v>
          </cell>
          <cell r="AI130" t="str">
            <v xml:space="preserve"> </v>
          </cell>
          <cell r="AJ130" t="str">
            <v xml:space="preserve"> </v>
          </cell>
          <cell r="AK130" t="str">
            <v xml:space="preserve"> </v>
          </cell>
          <cell r="AL130" t="str">
            <v xml:space="preserve"> </v>
          </cell>
          <cell r="AM130" t="str">
            <v xml:space="preserve"> </v>
          </cell>
          <cell r="AN130" t="str">
            <v xml:space="preserve"> </v>
          </cell>
          <cell r="AO130"/>
          <cell r="AP130"/>
          <cell r="AQ130"/>
          <cell r="AR130"/>
          <cell r="AS130"/>
          <cell r="AT130"/>
          <cell r="AU130"/>
          <cell r="AV130"/>
          <cell r="AW130"/>
          <cell r="AX130"/>
          <cell r="AY130"/>
          <cell r="AZ130"/>
        </row>
        <row r="131">
          <cell r="B131" t="str">
            <v>-</v>
          </cell>
          <cell r="C131"/>
          <cell r="D131"/>
          <cell r="E131"/>
          <cell r="F131"/>
          <cell r="G131"/>
          <cell r="H131"/>
          <cell r="I131"/>
          <cell r="J131">
            <v>0</v>
          </cell>
          <cell r="K131"/>
          <cell r="L131">
            <v>0</v>
          </cell>
          <cell r="M131"/>
          <cell r="N131">
            <v>0</v>
          </cell>
          <cell r="O131"/>
          <cell r="P131">
            <v>0</v>
          </cell>
          <cell r="Q131"/>
          <cell r="R131">
            <v>0</v>
          </cell>
          <cell r="S131"/>
          <cell r="T131">
            <v>0</v>
          </cell>
          <cell r="U131"/>
          <cell r="V131">
            <v>0</v>
          </cell>
          <cell r="W131" t="str">
            <v xml:space="preserve"> </v>
          </cell>
          <cell r="X131" t="str">
            <v xml:space="preserve"> </v>
          </cell>
          <cell r="Y131" t="str">
            <v/>
          </cell>
          <cell r="Z131"/>
          <cell r="AA131" t="str">
            <v/>
          </cell>
          <cell r="AB131" t="str">
            <v xml:space="preserve"> </v>
          </cell>
          <cell r="AC131" t="str">
            <v/>
          </cell>
          <cell r="AD131" t="str">
            <v xml:space="preserve"> </v>
          </cell>
          <cell r="AE131" t="str">
            <v xml:space="preserve"> </v>
          </cell>
          <cell r="AF131" t="str">
            <v xml:space="preserve"> </v>
          </cell>
          <cell r="AG131">
            <v>0</v>
          </cell>
          <cell r="AH131" t="str">
            <v xml:space="preserve"> </v>
          </cell>
          <cell r="AI131" t="str">
            <v xml:space="preserve"> </v>
          </cell>
          <cell r="AJ131" t="str">
            <v xml:space="preserve"> </v>
          </cell>
          <cell r="AK131" t="str">
            <v xml:space="preserve"> </v>
          </cell>
          <cell r="AL131" t="str">
            <v xml:space="preserve"> </v>
          </cell>
          <cell r="AM131" t="str">
            <v xml:space="preserve"> </v>
          </cell>
          <cell r="AN131" t="str">
            <v xml:space="preserve"> </v>
          </cell>
          <cell r="AO131"/>
          <cell r="AP131"/>
          <cell r="AQ131"/>
          <cell r="AR131"/>
          <cell r="AS131"/>
          <cell r="AT131"/>
          <cell r="AU131"/>
          <cell r="AV131"/>
          <cell r="AW131"/>
          <cell r="AX131"/>
          <cell r="AY131"/>
          <cell r="AZ131"/>
        </row>
        <row r="132">
          <cell r="B132" t="str">
            <v>-</v>
          </cell>
          <cell r="C132"/>
          <cell r="D132"/>
          <cell r="E132"/>
          <cell r="F132"/>
          <cell r="G132"/>
          <cell r="H132"/>
          <cell r="I132"/>
          <cell r="J132">
            <v>0</v>
          </cell>
          <cell r="K132"/>
          <cell r="L132">
            <v>0</v>
          </cell>
          <cell r="M132"/>
          <cell r="N132">
            <v>0</v>
          </cell>
          <cell r="O132"/>
          <cell r="P132">
            <v>0</v>
          </cell>
          <cell r="Q132"/>
          <cell r="R132">
            <v>0</v>
          </cell>
          <cell r="S132"/>
          <cell r="T132">
            <v>0</v>
          </cell>
          <cell r="U132"/>
          <cell r="V132">
            <v>0</v>
          </cell>
          <cell r="W132" t="str">
            <v xml:space="preserve"> </v>
          </cell>
          <cell r="X132" t="str">
            <v xml:space="preserve"> </v>
          </cell>
          <cell r="Y132" t="str">
            <v/>
          </cell>
          <cell r="Z132"/>
          <cell r="AA132" t="str">
            <v/>
          </cell>
          <cell r="AB132" t="str">
            <v xml:space="preserve"> </v>
          </cell>
          <cell r="AC132" t="str">
            <v/>
          </cell>
          <cell r="AD132" t="str">
            <v xml:space="preserve"> </v>
          </cell>
          <cell r="AE132" t="str">
            <v xml:space="preserve"> </v>
          </cell>
          <cell r="AF132" t="str">
            <v xml:space="preserve"> </v>
          </cell>
          <cell r="AG132">
            <v>0</v>
          </cell>
          <cell r="AH132" t="str">
            <v xml:space="preserve"> </v>
          </cell>
          <cell r="AI132" t="str">
            <v xml:space="preserve"> </v>
          </cell>
          <cell r="AJ132" t="str">
            <v xml:space="preserve"> </v>
          </cell>
          <cell r="AK132" t="str">
            <v xml:space="preserve"> </v>
          </cell>
          <cell r="AL132" t="str">
            <v xml:space="preserve"> </v>
          </cell>
          <cell r="AM132" t="str">
            <v xml:space="preserve"> </v>
          </cell>
          <cell r="AN132" t="str">
            <v xml:space="preserve"> </v>
          </cell>
          <cell r="AO132"/>
          <cell r="AP132"/>
          <cell r="AQ132"/>
          <cell r="AR132"/>
          <cell r="AS132"/>
          <cell r="AT132"/>
          <cell r="AU132"/>
          <cell r="AV132"/>
          <cell r="AW132"/>
          <cell r="AX132"/>
          <cell r="AY132"/>
          <cell r="AZ132"/>
        </row>
        <row r="133">
          <cell r="B133" t="str">
            <v>-</v>
          </cell>
          <cell r="C133"/>
          <cell r="D133"/>
          <cell r="E133"/>
          <cell r="F133"/>
          <cell r="G133"/>
          <cell r="H133"/>
          <cell r="I133"/>
          <cell r="J133">
            <v>0</v>
          </cell>
          <cell r="K133"/>
          <cell r="L133">
            <v>0</v>
          </cell>
          <cell r="M133"/>
          <cell r="N133">
            <v>0</v>
          </cell>
          <cell r="O133"/>
          <cell r="P133">
            <v>0</v>
          </cell>
          <cell r="Q133"/>
          <cell r="R133">
            <v>0</v>
          </cell>
          <cell r="S133"/>
          <cell r="T133">
            <v>0</v>
          </cell>
          <cell r="U133"/>
          <cell r="V133">
            <v>0</v>
          </cell>
          <cell r="W133" t="str">
            <v xml:space="preserve"> </v>
          </cell>
          <cell r="X133" t="str">
            <v xml:space="preserve"> </v>
          </cell>
          <cell r="Y133" t="str">
            <v/>
          </cell>
          <cell r="Z133"/>
          <cell r="AA133" t="str">
            <v/>
          </cell>
          <cell r="AB133" t="str">
            <v xml:space="preserve"> </v>
          </cell>
          <cell r="AC133" t="str">
            <v/>
          </cell>
          <cell r="AD133" t="str">
            <v xml:space="preserve"> </v>
          </cell>
          <cell r="AE133" t="str">
            <v xml:space="preserve"> </v>
          </cell>
          <cell r="AF133" t="str">
            <v xml:space="preserve"> </v>
          </cell>
          <cell r="AG133">
            <v>0</v>
          </cell>
          <cell r="AH133" t="str">
            <v xml:space="preserve"> </v>
          </cell>
          <cell r="AI133" t="str">
            <v xml:space="preserve"> </v>
          </cell>
          <cell r="AJ133" t="str">
            <v xml:space="preserve"> </v>
          </cell>
          <cell r="AK133" t="str">
            <v xml:space="preserve"> </v>
          </cell>
          <cell r="AL133" t="str">
            <v xml:space="preserve"> </v>
          </cell>
          <cell r="AM133" t="str">
            <v xml:space="preserve"> </v>
          </cell>
          <cell r="AN133" t="str">
            <v xml:space="preserve"> </v>
          </cell>
          <cell r="AO133"/>
          <cell r="AP133"/>
          <cell r="AQ133"/>
          <cell r="AR133"/>
          <cell r="AS133"/>
          <cell r="AT133"/>
          <cell r="AU133"/>
          <cell r="AV133"/>
          <cell r="AW133"/>
          <cell r="AX133"/>
          <cell r="AY133"/>
          <cell r="AZ133"/>
        </row>
        <row r="134">
          <cell r="B134" t="str">
            <v>-</v>
          </cell>
          <cell r="C134"/>
          <cell r="D134"/>
          <cell r="E134"/>
          <cell r="F134"/>
          <cell r="G134"/>
          <cell r="H134"/>
          <cell r="I134"/>
          <cell r="J134">
            <v>0</v>
          </cell>
          <cell r="K134"/>
          <cell r="L134">
            <v>0</v>
          </cell>
          <cell r="M134"/>
          <cell r="N134">
            <v>0</v>
          </cell>
          <cell r="O134"/>
          <cell r="P134">
            <v>0</v>
          </cell>
          <cell r="Q134"/>
          <cell r="R134">
            <v>0</v>
          </cell>
          <cell r="S134"/>
          <cell r="T134">
            <v>0</v>
          </cell>
          <cell r="U134"/>
          <cell r="V134">
            <v>0</v>
          </cell>
          <cell r="W134" t="str">
            <v xml:space="preserve"> </v>
          </cell>
          <cell r="X134" t="str">
            <v xml:space="preserve"> </v>
          </cell>
          <cell r="Y134" t="str">
            <v/>
          </cell>
          <cell r="Z134"/>
          <cell r="AA134" t="str">
            <v/>
          </cell>
          <cell r="AB134" t="str">
            <v xml:space="preserve"> </v>
          </cell>
          <cell r="AC134" t="str">
            <v/>
          </cell>
          <cell r="AD134" t="str">
            <v xml:space="preserve"> </v>
          </cell>
          <cell r="AE134" t="str">
            <v xml:space="preserve"> </v>
          </cell>
          <cell r="AF134" t="str">
            <v xml:space="preserve"> </v>
          </cell>
          <cell r="AG134">
            <v>0</v>
          </cell>
          <cell r="AH134" t="str">
            <v xml:space="preserve"> </v>
          </cell>
          <cell r="AI134" t="str">
            <v xml:space="preserve"> </v>
          </cell>
          <cell r="AJ134" t="str">
            <v xml:space="preserve"> </v>
          </cell>
          <cell r="AK134" t="str">
            <v xml:space="preserve"> </v>
          </cell>
          <cell r="AL134" t="str">
            <v xml:space="preserve"> </v>
          </cell>
          <cell r="AM134" t="str">
            <v xml:space="preserve"> </v>
          </cell>
          <cell r="AN134" t="str">
            <v xml:space="preserve"> </v>
          </cell>
          <cell r="AO134"/>
          <cell r="AP134"/>
          <cell r="AQ134"/>
          <cell r="AR134"/>
          <cell r="AS134"/>
          <cell r="AT134"/>
          <cell r="AU134"/>
          <cell r="AV134"/>
          <cell r="AW134"/>
          <cell r="AX134"/>
          <cell r="AY134"/>
          <cell r="AZ134"/>
        </row>
        <row r="135">
          <cell r="B135" t="str">
            <v>-</v>
          </cell>
          <cell r="C135"/>
          <cell r="D135"/>
          <cell r="E135"/>
          <cell r="F135"/>
          <cell r="G135"/>
          <cell r="H135"/>
          <cell r="I135"/>
          <cell r="J135">
            <v>0</v>
          </cell>
          <cell r="K135"/>
          <cell r="L135">
            <v>0</v>
          </cell>
          <cell r="M135"/>
          <cell r="N135">
            <v>0</v>
          </cell>
          <cell r="O135"/>
          <cell r="P135">
            <v>0</v>
          </cell>
          <cell r="Q135"/>
          <cell r="R135">
            <v>0</v>
          </cell>
          <cell r="S135"/>
          <cell r="T135">
            <v>0</v>
          </cell>
          <cell r="U135"/>
          <cell r="V135">
            <v>0</v>
          </cell>
          <cell r="W135" t="str">
            <v xml:space="preserve"> </v>
          </cell>
          <cell r="X135" t="str">
            <v xml:space="preserve"> </v>
          </cell>
          <cell r="Y135" t="str">
            <v/>
          </cell>
          <cell r="Z135"/>
          <cell r="AA135" t="str">
            <v/>
          </cell>
          <cell r="AB135" t="str">
            <v xml:space="preserve"> </v>
          </cell>
          <cell r="AC135" t="str">
            <v/>
          </cell>
          <cell r="AD135" t="str">
            <v xml:space="preserve"> </v>
          </cell>
          <cell r="AE135" t="str">
            <v xml:space="preserve"> </v>
          </cell>
          <cell r="AF135" t="str">
            <v xml:space="preserve"> </v>
          </cell>
          <cell r="AG135">
            <v>0</v>
          </cell>
          <cell r="AH135" t="str">
            <v xml:space="preserve"> </v>
          </cell>
          <cell r="AI135" t="str">
            <v xml:space="preserve"> </v>
          </cell>
          <cell r="AJ135" t="str">
            <v xml:space="preserve"> </v>
          </cell>
          <cell r="AK135" t="str">
            <v xml:space="preserve"> </v>
          </cell>
          <cell r="AL135" t="str">
            <v xml:space="preserve"> </v>
          </cell>
          <cell r="AM135" t="str">
            <v xml:space="preserve"> </v>
          </cell>
          <cell r="AN135" t="str">
            <v xml:space="preserve"> </v>
          </cell>
          <cell r="AO135"/>
          <cell r="AP135"/>
          <cell r="AQ135"/>
          <cell r="AR135"/>
          <cell r="AS135"/>
          <cell r="AT135"/>
          <cell r="AU135"/>
          <cell r="AV135"/>
          <cell r="AW135"/>
          <cell r="AX135"/>
          <cell r="AY135"/>
          <cell r="AZ135"/>
        </row>
        <row r="136">
          <cell r="B136" t="str">
            <v>-</v>
          </cell>
          <cell r="C136"/>
          <cell r="D136"/>
          <cell r="E136"/>
          <cell r="F136"/>
          <cell r="G136"/>
          <cell r="H136"/>
          <cell r="I136"/>
          <cell r="J136">
            <v>0</v>
          </cell>
          <cell r="K136"/>
          <cell r="L136">
            <v>0</v>
          </cell>
          <cell r="M136"/>
          <cell r="N136">
            <v>0</v>
          </cell>
          <cell r="O136"/>
          <cell r="P136">
            <v>0</v>
          </cell>
          <cell r="Q136"/>
          <cell r="R136">
            <v>0</v>
          </cell>
          <cell r="S136"/>
          <cell r="T136">
            <v>0</v>
          </cell>
          <cell r="U136"/>
          <cell r="V136">
            <v>0</v>
          </cell>
          <cell r="W136" t="str">
            <v xml:space="preserve"> </v>
          </cell>
          <cell r="X136" t="str">
            <v xml:space="preserve"> </v>
          </cell>
          <cell r="Y136" t="str">
            <v/>
          </cell>
          <cell r="Z136"/>
          <cell r="AA136" t="str">
            <v/>
          </cell>
          <cell r="AB136" t="str">
            <v xml:space="preserve"> </v>
          </cell>
          <cell r="AC136" t="str">
            <v/>
          </cell>
          <cell r="AD136" t="str">
            <v xml:space="preserve"> </v>
          </cell>
          <cell r="AE136" t="str">
            <v xml:space="preserve"> </v>
          </cell>
          <cell r="AF136" t="str">
            <v xml:space="preserve"> </v>
          </cell>
          <cell r="AG136">
            <v>0</v>
          </cell>
          <cell r="AH136" t="str">
            <v xml:space="preserve"> </v>
          </cell>
          <cell r="AI136" t="str">
            <v xml:space="preserve"> </v>
          </cell>
          <cell r="AJ136" t="str">
            <v xml:space="preserve"> </v>
          </cell>
          <cell r="AK136" t="str">
            <v xml:space="preserve"> </v>
          </cell>
          <cell r="AL136" t="str">
            <v xml:space="preserve"> </v>
          </cell>
          <cell r="AM136" t="str">
            <v xml:space="preserve"> </v>
          </cell>
          <cell r="AN136" t="str">
            <v xml:space="preserve"> </v>
          </cell>
          <cell r="AO136"/>
          <cell r="AP136"/>
          <cell r="AQ136"/>
          <cell r="AR136"/>
          <cell r="AS136"/>
          <cell r="AT136"/>
          <cell r="AU136"/>
          <cell r="AV136"/>
          <cell r="AW136"/>
          <cell r="AX136"/>
          <cell r="AY136"/>
          <cell r="AZ136"/>
        </row>
        <row r="137">
          <cell r="B137" t="str">
            <v>-</v>
          </cell>
          <cell r="C137"/>
          <cell r="D137"/>
          <cell r="E137"/>
          <cell r="F137"/>
          <cell r="G137"/>
          <cell r="H137"/>
          <cell r="I137"/>
          <cell r="J137">
            <v>0</v>
          </cell>
          <cell r="K137"/>
          <cell r="L137">
            <v>0</v>
          </cell>
          <cell r="M137"/>
          <cell r="N137">
            <v>0</v>
          </cell>
          <cell r="O137"/>
          <cell r="P137">
            <v>0</v>
          </cell>
          <cell r="Q137"/>
          <cell r="R137">
            <v>0</v>
          </cell>
          <cell r="S137"/>
          <cell r="T137">
            <v>0</v>
          </cell>
          <cell r="U137"/>
          <cell r="V137">
            <v>0</v>
          </cell>
          <cell r="W137" t="str">
            <v xml:space="preserve"> </v>
          </cell>
          <cell r="X137" t="str">
            <v xml:space="preserve"> </v>
          </cell>
          <cell r="Y137" t="str">
            <v/>
          </cell>
          <cell r="Z137"/>
          <cell r="AA137" t="str">
            <v/>
          </cell>
          <cell r="AB137" t="str">
            <v xml:space="preserve"> </v>
          </cell>
          <cell r="AC137" t="str">
            <v/>
          </cell>
          <cell r="AD137" t="str">
            <v xml:space="preserve"> </v>
          </cell>
          <cell r="AE137" t="str">
            <v xml:space="preserve"> </v>
          </cell>
          <cell r="AF137" t="str">
            <v xml:space="preserve"> </v>
          </cell>
          <cell r="AG137">
            <v>0</v>
          </cell>
          <cell r="AH137" t="str">
            <v xml:space="preserve"> </v>
          </cell>
          <cell r="AI137" t="str">
            <v xml:space="preserve"> </v>
          </cell>
          <cell r="AJ137" t="str">
            <v xml:space="preserve"> </v>
          </cell>
          <cell r="AK137" t="str">
            <v xml:space="preserve"> </v>
          </cell>
          <cell r="AL137" t="str">
            <v xml:space="preserve"> </v>
          </cell>
          <cell r="AM137" t="str">
            <v xml:space="preserve"> </v>
          </cell>
          <cell r="AN137" t="str">
            <v xml:space="preserve"> </v>
          </cell>
          <cell r="AO137"/>
          <cell r="AP137"/>
          <cell r="AQ137"/>
          <cell r="AR137"/>
          <cell r="AS137"/>
          <cell r="AT137"/>
          <cell r="AU137"/>
          <cell r="AV137"/>
          <cell r="AW137"/>
          <cell r="AX137"/>
          <cell r="AY137"/>
          <cell r="AZ137"/>
        </row>
        <row r="138">
          <cell r="B138" t="str">
            <v>-</v>
          </cell>
          <cell r="C138"/>
          <cell r="D138"/>
          <cell r="E138"/>
          <cell r="F138"/>
          <cell r="G138"/>
          <cell r="H138"/>
          <cell r="I138"/>
          <cell r="J138">
            <v>0</v>
          </cell>
          <cell r="K138"/>
          <cell r="L138">
            <v>0</v>
          </cell>
          <cell r="M138"/>
          <cell r="N138">
            <v>0</v>
          </cell>
          <cell r="O138"/>
          <cell r="P138">
            <v>0</v>
          </cell>
          <cell r="Q138"/>
          <cell r="R138">
            <v>0</v>
          </cell>
          <cell r="S138"/>
          <cell r="T138">
            <v>0</v>
          </cell>
          <cell r="U138"/>
          <cell r="V138">
            <v>0</v>
          </cell>
          <cell r="W138" t="str">
            <v xml:space="preserve"> </v>
          </cell>
          <cell r="X138" t="str">
            <v xml:space="preserve"> </v>
          </cell>
          <cell r="Y138" t="str">
            <v/>
          </cell>
          <cell r="Z138"/>
          <cell r="AA138" t="str">
            <v/>
          </cell>
          <cell r="AB138" t="str">
            <v xml:space="preserve"> </v>
          </cell>
          <cell r="AC138" t="str">
            <v/>
          </cell>
          <cell r="AD138" t="str">
            <v xml:space="preserve"> </v>
          </cell>
          <cell r="AE138" t="str">
            <v xml:space="preserve"> </v>
          </cell>
          <cell r="AF138" t="str">
            <v xml:space="preserve"> </v>
          </cell>
          <cell r="AG138">
            <v>0</v>
          </cell>
          <cell r="AH138" t="str">
            <v xml:space="preserve"> </v>
          </cell>
          <cell r="AI138" t="str">
            <v xml:space="preserve"> </v>
          </cell>
          <cell r="AJ138" t="str">
            <v xml:space="preserve"> </v>
          </cell>
          <cell r="AK138" t="str">
            <v xml:space="preserve"> </v>
          </cell>
          <cell r="AL138" t="str">
            <v xml:space="preserve"> </v>
          </cell>
          <cell r="AM138" t="str">
            <v xml:space="preserve"> </v>
          </cell>
          <cell r="AN138" t="str">
            <v xml:space="preserve"> </v>
          </cell>
          <cell r="AO138"/>
          <cell r="AP138"/>
          <cell r="AQ138"/>
          <cell r="AR138"/>
          <cell r="AS138"/>
          <cell r="AT138"/>
          <cell r="AU138"/>
          <cell r="AV138"/>
          <cell r="AW138"/>
          <cell r="AX138"/>
          <cell r="AY138"/>
          <cell r="AZ138"/>
        </row>
        <row r="139">
          <cell r="B139" t="str">
            <v>-</v>
          </cell>
          <cell r="C139"/>
          <cell r="D139"/>
          <cell r="E139"/>
          <cell r="F139"/>
          <cell r="G139"/>
          <cell r="H139"/>
          <cell r="I139"/>
          <cell r="J139">
            <v>0</v>
          </cell>
          <cell r="K139"/>
          <cell r="L139">
            <v>0</v>
          </cell>
          <cell r="M139"/>
          <cell r="N139">
            <v>0</v>
          </cell>
          <cell r="O139"/>
          <cell r="P139">
            <v>0</v>
          </cell>
          <cell r="Q139"/>
          <cell r="R139">
            <v>0</v>
          </cell>
          <cell r="S139"/>
          <cell r="T139">
            <v>0</v>
          </cell>
          <cell r="U139"/>
          <cell r="V139">
            <v>0</v>
          </cell>
          <cell r="W139" t="str">
            <v xml:space="preserve"> </v>
          </cell>
          <cell r="X139" t="str">
            <v xml:space="preserve"> </v>
          </cell>
          <cell r="Y139" t="str">
            <v/>
          </cell>
          <cell r="Z139"/>
          <cell r="AA139" t="str">
            <v/>
          </cell>
          <cell r="AB139" t="str">
            <v xml:space="preserve"> </v>
          </cell>
          <cell r="AC139" t="str">
            <v/>
          </cell>
          <cell r="AD139" t="str">
            <v xml:space="preserve"> </v>
          </cell>
          <cell r="AE139" t="str">
            <v xml:space="preserve"> </v>
          </cell>
          <cell r="AF139" t="str">
            <v xml:space="preserve"> </v>
          </cell>
          <cell r="AG139">
            <v>0</v>
          </cell>
          <cell r="AH139" t="str">
            <v xml:space="preserve"> </v>
          </cell>
          <cell r="AI139" t="str">
            <v xml:space="preserve"> </v>
          </cell>
          <cell r="AJ139" t="str">
            <v xml:space="preserve"> </v>
          </cell>
          <cell r="AK139" t="str">
            <v xml:space="preserve"> </v>
          </cell>
          <cell r="AL139" t="str">
            <v xml:space="preserve"> </v>
          </cell>
          <cell r="AM139" t="str">
            <v xml:space="preserve"> </v>
          </cell>
          <cell r="AN139" t="str">
            <v xml:space="preserve"> </v>
          </cell>
          <cell r="AO139"/>
          <cell r="AP139"/>
          <cell r="AQ139"/>
          <cell r="AR139"/>
          <cell r="AS139"/>
          <cell r="AT139"/>
          <cell r="AU139"/>
          <cell r="AV139"/>
          <cell r="AW139"/>
          <cell r="AX139"/>
          <cell r="AY139"/>
          <cell r="AZ139"/>
        </row>
        <row r="140">
          <cell r="B140" t="str">
            <v>-</v>
          </cell>
          <cell r="C140"/>
          <cell r="D140"/>
          <cell r="E140"/>
          <cell r="F140"/>
          <cell r="G140"/>
          <cell r="H140"/>
          <cell r="I140"/>
          <cell r="J140">
            <v>0</v>
          </cell>
          <cell r="K140"/>
          <cell r="L140">
            <v>0</v>
          </cell>
          <cell r="M140"/>
          <cell r="N140">
            <v>0</v>
          </cell>
          <cell r="O140"/>
          <cell r="P140">
            <v>0</v>
          </cell>
          <cell r="Q140"/>
          <cell r="R140">
            <v>0</v>
          </cell>
          <cell r="S140"/>
          <cell r="T140">
            <v>0</v>
          </cell>
          <cell r="U140"/>
          <cell r="V140">
            <v>0</v>
          </cell>
          <cell r="W140" t="str">
            <v xml:space="preserve"> </v>
          </cell>
          <cell r="X140" t="str">
            <v xml:space="preserve"> </v>
          </cell>
          <cell r="Y140" t="str">
            <v/>
          </cell>
          <cell r="Z140"/>
          <cell r="AA140" t="str">
            <v/>
          </cell>
          <cell r="AB140" t="str">
            <v xml:space="preserve"> </v>
          </cell>
          <cell r="AC140" t="str">
            <v/>
          </cell>
          <cell r="AD140" t="str">
            <v xml:space="preserve"> </v>
          </cell>
          <cell r="AE140" t="str">
            <v xml:space="preserve"> </v>
          </cell>
          <cell r="AF140" t="str">
            <v xml:space="preserve"> </v>
          </cell>
          <cell r="AG140">
            <v>0</v>
          </cell>
          <cell r="AH140" t="str">
            <v xml:space="preserve"> </v>
          </cell>
          <cell r="AI140" t="str">
            <v xml:space="preserve"> </v>
          </cell>
          <cell r="AJ140" t="str">
            <v xml:space="preserve"> </v>
          </cell>
          <cell r="AK140" t="str">
            <v xml:space="preserve"> </v>
          </cell>
          <cell r="AL140" t="str">
            <v xml:space="preserve"> </v>
          </cell>
          <cell r="AM140" t="str">
            <v xml:space="preserve"> </v>
          </cell>
          <cell r="AN140" t="str">
            <v xml:space="preserve"> </v>
          </cell>
          <cell r="AO140"/>
          <cell r="AP140"/>
          <cell r="AQ140"/>
          <cell r="AR140"/>
          <cell r="AS140"/>
          <cell r="AT140"/>
          <cell r="AU140"/>
          <cell r="AV140"/>
          <cell r="AW140"/>
          <cell r="AX140"/>
          <cell r="AY140"/>
          <cell r="AZ140"/>
        </row>
        <row r="141">
          <cell r="B141" t="str">
            <v>-</v>
          </cell>
          <cell r="C141"/>
          <cell r="D141"/>
          <cell r="E141"/>
          <cell r="F141"/>
          <cell r="G141"/>
          <cell r="H141"/>
          <cell r="I141"/>
          <cell r="J141">
            <v>0</v>
          </cell>
          <cell r="K141"/>
          <cell r="L141">
            <v>0</v>
          </cell>
          <cell r="M141"/>
          <cell r="N141">
            <v>0</v>
          </cell>
          <cell r="O141"/>
          <cell r="P141">
            <v>0</v>
          </cell>
          <cell r="Q141"/>
          <cell r="R141">
            <v>0</v>
          </cell>
          <cell r="S141"/>
          <cell r="T141">
            <v>0</v>
          </cell>
          <cell r="U141"/>
          <cell r="V141">
            <v>0</v>
          </cell>
          <cell r="W141" t="str">
            <v xml:space="preserve"> </v>
          </cell>
          <cell r="X141" t="str">
            <v xml:space="preserve"> </v>
          </cell>
          <cell r="Y141" t="str">
            <v/>
          </cell>
          <cell r="Z141"/>
          <cell r="AA141" t="str">
            <v/>
          </cell>
          <cell r="AB141" t="str">
            <v xml:space="preserve"> </v>
          </cell>
          <cell r="AC141" t="str">
            <v/>
          </cell>
          <cell r="AD141" t="str">
            <v xml:space="preserve"> </v>
          </cell>
          <cell r="AE141" t="str">
            <v xml:space="preserve"> </v>
          </cell>
          <cell r="AF141" t="str">
            <v xml:space="preserve"> </v>
          </cell>
          <cell r="AG141">
            <v>0</v>
          </cell>
          <cell r="AH141" t="str">
            <v xml:space="preserve"> </v>
          </cell>
          <cell r="AI141" t="str">
            <v xml:space="preserve"> </v>
          </cell>
          <cell r="AJ141" t="str">
            <v xml:space="preserve"> </v>
          </cell>
          <cell r="AK141" t="str">
            <v xml:space="preserve"> </v>
          </cell>
          <cell r="AL141" t="str">
            <v xml:space="preserve"> </v>
          </cell>
          <cell r="AM141" t="str">
            <v xml:space="preserve"> </v>
          </cell>
          <cell r="AN141" t="str">
            <v xml:space="preserve"> </v>
          </cell>
          <cell r="AO141"/>
          <cell r="AP141"/>
          <cell r="AQ141"/>
          <cell r="AR141"/>
          <cell r="AS141"/>
          <cell r="AT141"/>
          <cell r="AU141"/>
          <cell r="AV141"/>
          <cell r="AW141"/>
          <cell r="AX141"/>
          <cell r="AY141"/>
          <cell r="AZ141"/>
        </row>
        <row r="142">
          <cell r="B142" t="str">
            <v>-</v>
          </cell>
          <cell r="C142"/>
          <cell r="D142"/>
          <cell r="E142"/>
          <cell r="F142"/>
          <cell r="G142"/>
          <cell r="H142"/>
          <cell r="I142"/>
          <cell r="J142">
            <v>0</v>
          </cell>
          <cell r="K142"/>
          <cell r="L142">
            <v>0</v>
          </cell>
          <cell r="M142"/>
          <cell r="N142">
            <v>0</v>
          </cell>
          <cell r="O142"/>
          <cell r="P142">
            <v>0</v>
          </cell>
          <cell r="Q142"/>
          <cell r="R142">
            <v>0</v>
          </cell>
          <cell r="S142"/>
          <cell r="T142">
            <v>0</v>
          </cell>
          <cell r="U142"/>
          <cell r="V142">
            <v>0</v>
          </cell>
          <cell r="W142" t="str">
            <v xml:space="preserve"> </v>
          </cell>
          <cell r="X142" t="str">
            <v xml:space="preserve"> </v>
          </cell>
          <cell r="Y142" t="str">
            <v/>
          </cell>
          <cell r="Z142"/>
          <cell r="AA142" t="str">
            <v/>
          </cell>
          <cell r="AB142" t="str">
            <v xml:space="preserve"> </v>
          </cell>
          <cell r="AC142" t="str">
            <v/>
          </cell>
          <cell r="AD142" t="str">
            <v xml:space="preserve"> </v>
          </cell>
          <cell r="AE142" t="str">
            <v xml:space="preserve"> </v>
          </cell>
          <cell r="AF142" t="str">
            <v xml:space="preserve"> </v>
          </cell>
          <cell r="AG142">
            <v>0</v>
          </cell>
          <cell r="AH142" t="str">
            <v xml:space="preserve"> </v>
          </cell>
          <cell r="AI142" t="str">
            <v xml:space="preserve"> </v>
          </cell>
          <cell r="AJ142" t="str">
            <v xml:space="preserve"> </v>
          </cell>
          <cell r="AK142" t="str">
            <v xml:space="preserve"> </v>
          </cell>
          <cell r="AL142" t="str">
            <v xml:space="preserve"> </v>
          </cell>
          <cell r="AM142" t="str">
            <v xml:space="preserve"> </v>
          </cell>
          <cell r="AN142" t="str">
            <v xml:space="preserve"> </v>
          </cell>
          <cell r="AO142"/>
          <cell r="AP142"/>
          <cell r="AQ142"/>
          <cell r="AR142"/>
          <cell r="AS142"/>
          <cell r="AT142"/>
          <cell r="AU142"/>
          <cell r="AV142"/>
          <cell r="AW142"/>
          <cell r="AX142"/>
          <cell r="AY142"/>
          <cell r="AZ142"/>
        </row>
        <row r="143">
          <cell r="B143" t="str">
            <v>-</v>
          </cell>
          <cell r="C143"/>
          <cell r="D143"/>
          <cell r="E143"/>
          <cell r="F143"/>
          <cell r="G143"/>
          <cell r="H143"/>
          <cell r="I143"/>
          <cell r="J143">
            <v>0</v>
          </cell>
          <cell r="K143"/>
          <cell r="L143">
            <v>0</v>
          </cell>
          <cell r="M143"/>
          <cell r="N143">
            <v>0</v>
          </cell>
          <cell r="O143"/>
          <cell r="P143">
            <v>0</v>
          </cell>
          <cell r="Q143"/>
          <cell r="R143">
            <v>0</v>
          </cell>
          <cell r="S143"/>
          <cell r="T143">
            <v>0</v>
          </cell>
          <cell r="U143"/>
          <cell r="V143">
            <v>0</v>
          </cell>
          <cell r="W143" t="str">
            <v xml:space="preserve"> </v>
          </cell>
          <cell r="X143" t="str">
            <v xml:space="preserve"> </v>
          </cell>
          <cell r="Y143" t="str">
            <v/>
          </cell>
          <cell r="Z143"/>
          <cell r="AA143" t="str">
            <v/>
          </cell>
          <cell r="AB143" t="str">
            <v xml:space="preserve"> </v>
          </cell>
          <cell r="AC143" t="str">
            <v/>
          </cell>
          <cell r="AD143" t="str">
            <v xml:space="preserve"> </v>
          </cell>
          <cell r="AE143" t="str">
            <v xml:space="preserve"> </v>
          </cell>
          <cell r="AF143" t="str">
            <v xml:space="preserve"> </v>
          </cell>
          <cell r="AG143">
            <v>0</v>
          </cell>
          <cell r="AH143" t="str">
            <v xml:space="preserve"> </v>
          </cell>
          <cell r="AI143" t="str">
            <v xml:space="preserve"> </v>
          </cell>
          <cell r="AJ143" t="str">
            <v xml:space="preserve"> </v>
          </cell>
          <cell r="AK143" t="str">
            <v xml:space="preserve"> </v>
          </cell>
          <cell r="AL143" t="str">
            <v xml:space="preserve"> </v>
          </cell>
          <cell r="AM143" t="str">
            <v xml:space="preserve"> </v>
          </cell>
          <cell r="AN143" t="str">
            <v xml:space="preserve"> </v>
          </cell>
          <cell r="AO143"/>
          <cell r="AP143"/>
          <cell r="AQ143"/>
          <cell r="AR143"/>
          <cell r="AS143"/>
          <cell r="AT143"/>
          <cell r="AU143"/>
          <cell r="AV143"/>
          <cell r="AW143"/>
          <cell r="AX143"/>
          <cell r="AY143"/>
          <cell r="AZ143"/>
        </row>
        <row r="144">
          <cell r="B144" t="str">
            <v>-</v>
          </cell>
          <cell r="C144"/>
          <cell r="D144"/>
          <cell r="E144"/>
          <cell r="F144"/>
          <cell r="G144"/>
          <cell r="H144"/>
          <cell r="I144"/>
          <cell r="J144">
            <v>0</v>
          </cell>
          <cell r="K144"/>
          <cell r="L144">
            <v>0</v>
          </cell>
          <cell r="M144"/>
          <cell r="N144">
            <v>0</v>
          </cell>
          <cell r="O144"/>
          <cell r="P144">
            <v>0</v>
          </cell>
          <cell r="Q144"/>
          <cell r="R144">
            <v>0</v>
          </cell>
          <cell r="S144"/>
          <cell r="T144">
            <v>0</v>
          </cell>
          <cell r="U144"/>
          <cell r="V144">
            <v>0</v>
          </cell>
          <cell r="W144" t="str">
            <v xml:space="preserve"> </v>
          </cell>
          <cell r="X144" t="str">
            <v xml:space="preserve"> </v>
          </cell>
          <cell r="Y144" t="str">
            <v/>
          </cell>
          <cell r="Z144"/>
          <cell r="AA144" t="str">
            <v/>
          </cell>
          <cell r="AB144" t="str">
            <v xml:space="preserve"> </v>
          </cell>
          <cell r="AC144" t="str">
            <v/>
          </cell>
          <cell r="AD144" t="str">
            <v xml:space="preserve"> </v>
          </cell>
          <cell r="AE144" t="str">
            <v xml:space="preserve"> </v>
          </cell>
          <cell r="AF144" t="str">
            <v xml:space="preserve"> </v>
          </cell>
          <cell r="AG144">
            <v>0</v>
          </cell>
          <cell r="AH144" t="str">
            <v xml:space="preserve"> </v>
          </cell>
          <cell r="AI144" t="str">
            <v xml:space="preserve"> </v>
          </cell>
          <cell r="AJ144" t="str">
            <v xml:space="preserve"> </v>
          </cell>
          <cell r="AK144" t="str">
            <v xml:space="preserve"> </v>
          </cell>
          <cell r="AL144" t="str">
            <v xml:space="preserve"> </v>
          </cell>
          <cell r="AM144" t="str">
            <v xml:space="preserve"> </v>
          </cell>
          <cell r="AN144" t="str">
            <v xml:space="preserve"> </v>
          </cell>
          <cell r="AO144"/>
          <cell r="AP144"/>
          <cell r="AQ144"/>
          <cell r="AR144"/>
          <cell r="AS144"/>
          <cell r="AT144"/>
          <cell r="AU144"/>
          <cell r="AV144"/>
          <cell r="AW144"/>
          <cell r="AX144"/>
          <cell r="AY144"/>
          <cell r="AZ144"/>
        </row>
        <row r="145">
          <cell r="B145" t="str">
            <v>-</v>
          </cell>
          <cell r="C145"/>
          <cell r="D145"/>
          <cell r="E145"/>
          <cell r="F145"/>
          <cell r="G145"/>
          <cell r="H145"/>
          <cell r="I145"/>
          <cell r="J145">
            <v>0</v>
          </cell>
          <cell r="K145"/>
          <cell r="L145">
            <v>0</v>
          </cell>
          <cell r="M145"/>
          <cell r="N145">
            <v>0</v>
          </cell>
          <cell r="O145"/>
          <cell r="P145">
            <v>0</v>
          </cell>
          <cell r="Q145"/>
          <cell r="R145">
            <v>0</v>
          </cell>
          <cell r="S145"/>
          <cell r="T145">
            <v>0</v>
          </cell>
          <cell r="U145"/>
          <cell r="V145">
            <v>0</v>
          </cell>
          <cell r="W145" t="str">
            <v xml:space="preserve"> </v>
          </cell>
          <cell r="X145" t="str">
            <v xml:space="preserve"> </v>
          </cell>
          <cell r="Y145" t="str">
            <v/>
          </cell>
          <cell r="Z145"/>
          <cell r="AA145" t="str">
            <v/>
          </cell>
          <cell r="AB145" t="str">
            <v xml:space="preserve"> </v>
          </cell>
          <cell r="AC145" t="str">
            <v/>
          </cell>
          <cell r="AD145" t="str">
            <v xml:space="preserve"> </v>
          </cell>
          <cell r="AE145" t="str">
            <v xml:space="preserve"> </v>
          </cell>
          <cell r="AF145" t="str">
            <v xml:space="preserve"> </v>
          </cell>
          <cell r="AG145">
            <v>0</v>
          </cell>
          <cell r="AH145" t="str">
            <v xml:space="preserve"> </v>
          </cell>
          <cell r="AI145" t="str">
            <v xml:space="preserve"> </v>
          </cell>
          <cell r="AJ145" t="str">
            <v xml:space="preserve"> </v>
          </cell>
          <cell r="AK145" t="str">
            <v xml:space="preserve"> </v>
          </cell>
          <cell r="AL145" t="str">
            <v xml:space="preserve"> </v>
          </cell>
          <cell r="AM145" t="str">
            <v xml:space="preserve"> </v>
          </cell>
          <cell r="AN145" t="str">
            <v xml:space="preserve"> </v>
          </cell>
          <cell r="AO145"/>
          <cell r="AP145"/>
          <cell r="AQ145"/>
          <cell r="AR145"/>
          <cell r="AS145"/>
          <cell r="AT145"/>
          <cell r="AU145"/>
          <cell r="AV145"/>
          <cell r="AW145"/>
          <cell r="AX145"/>
          <cell r="AY145"/>
          <cell r="AZ145"/>
        </row>
        <row r="146">
          <cell r="B146" t="str">
            <v>-</v>
          </cell>
          <cell r="C146"/>
          <cell r="D146"/>
          <cell r="E146"/>
          <cell r="F146"/>
          <cell r="G146"/>
          <cell r="H146"/>
          <cell r="I146"/>
          <cell r="J146">
            <v>0</v>
          </cell>
          <cell r="K146"/>
          <cell r="L146">
            <v>0</v>
          </cell>
          <cell r="M146"/>
          <cell r="N146">
            <v>0</v>
          </cell>
          <cell r="O146"/>
          <cell r="P146">
            <v>0</v>
          </cell>
          <cell r="Q146"/>
          <cell r="R146">
            <v>0</v>
          </cell>
          <cell r="S146"/>
          <cell r="T146">
            <v>0</v>
          </cell>
          <cell r="U146"/>
          <cell r="V146">
            <v>0</v>
          </cell>
          <cell r="W146" t="str">
            <v xml:space="preserve"> </v>
          </cell>
          <cell r="X146" t="str">
            <v xml:space="preserve"> </v>
          </cell>
          <cell r="Y146" t="str">
            <v/>
          </cell>
          <cell r="Z146"/>
          <cell r="AA146" t="str">
            <v/>
          </cell>
          <cell r="AB146" t="str">
            <v xml:space="preserve"> </v>
          </cell>
          <cell r="AC146" t="str">
            <v/>
          </cell>
          <cell r="AD146" t="str">
            <v xml:space="preserve"> </v>
          </cell>
          <cell r="AE146" t="str">
            <v xml:space="preserve"> </v>
          </cell>
          <cell r="AF146" t="str">
            <v xml:space="preserve"> </v>
          </cell>
          <cell r="AG146">
            <v>0</v>
          </cell>
          <cell r="AH146" t="str">
            <v xml:space="preserve"> </v>
          </cell>
          <cell r="AI146" t="str">
            <v xml:space="preserve"> </v>
          </cell>
          <cell r="AJ146" t="str">
            <v xml:space="preserve"> </v>
          </cell>
          <cell r="AK146" t="str">
            <v xml:space="preserve"> </v>
          </cell>
          <cell r="AL146" t="str">
            <v xml:space="preserve"> </v>
          </cell>
          <cell r="AM146" t="str">
            <v xml:space="preserve"> </v>
          </cell>
          <cell r="AN146" t="str">
            <v xml:space="preserve"> </v>
          </cell>
          <cell r="AO146"/>
          <cell r="AP146"/>
          <cell r="AQ146"/>
          <cell r="AR146"/>
          <cell r="AS146"/>
          <cell r="AT146"/>
          <cell r="AU146"/>
          <cell r="AV146"/>
          <cell r="AW146"/>
          <cell r="AX146"/>
          <cell r="AY146"/>
          <cell r="AZ146"/>
        </row>
        <row r="147">
          <cell r="B147" t="str">
            <v>-</v>
          </cell>
          <cell r="C147"/>
          <cell r="D147"/>
          <cell r="E147"/>
          <cell r="F147"/>
          <cell r="G147"/>
          <cell r="H147"/>
          <cell r="I147"/>
          <cell r="J147">
            <v>0</v>
          </cell>
          <cell r="K147"/>
          <cell r="L147">
            <v>0</v>
          </cell>
          <cell r="M147"/>
          <cell r="N147">
            <v>0</v>
          </cell>
          <cell r="O147"/>
          <cell r="P147">
            <v>0</v>
          </cell>
          <cell r="Q147"/>
          <cell r="R147">
            <v>0</v>
          </cell>
          <cell r="S147"/>
          <cell r="T147">
            <v>0</v>
          </cell>
          <cell r="U147"/>
          <cell r="V147">
            <v>0</v>
          </cell>
          <cell r="W147" t="str">
            <v xml:space="preserve"> </v>
          </cell>
          <cell r="X147" t="str">
            <v xml:space="preserve"> </v>
          </cell>
          <cell r="Y147" t="str">
            <v/>
          </cell>
          <cell r="Z147"/>
          <cell r="AA147" t="str">
            <v/>
          </cell>
          <cell r="AB147" t="str">
            <v xml:space="preserve"> </v>
          </cell>
          <cell r="AC147" t="str">
            <v/>
          </cell>
          <cell r="AD147" t="str">
            <v xml:space="preserve"> </v>
          </cell>
          <cell r="AE147" t="str">
            <v xml:space="preserve"> </v>
          </cell>
          <cell r="AF147" t="str">
            <v xml:space="preserve"> </v>
          </cell>
          <cell r="AG147">
            <v>0</v>
          </cell>
          <cell r="AH147" t="str">
            <v xml:space="preserve"> </v>
          </cell>
          <cell r="AI147" t="str">
            <v xml:space="preserve"> </v>
          </cell>
          <cell r="AJ147" t="str">
            <v xml:space="preserve"> </v>
          </cell>
          <cell r="AK147" t="str">
            <v xml:space="preserve"> </v>
          </cell>
          <cell r="AL147" t="str">
            <v xml:space="preserve"> </v>
          </cell>
          <cell r="AM147" t="str">
            <v xml:space="preserve"> </v>
          </cell>
          <cell r="AN147" t="str">
            <v xml:space="preserve"> </v>
          </cell>
          <cell r="AO147"/>
          <cell r="AP147"/>
          <cell r="AQ147"/>
          <cell r="AR147"/>
          <cell r="AS147"/>
          <cell r="AT147"/>
          <cell r="AU147"/>
          <cell r="AV147"/>
          <cell r="AW147"/>
          <cell r="AX147"/>
          <cell r="AY147"/>
          <cell r="AZ147"/>
        </row>
        <row r="148">
          <cell r="B148" t="str">
            <v>-</v>
          </cell>
          <cell r="C148"/>
          <cell r="D148"/>
          <cell r="E148"/>
          <cell r="F148"/>
          <cell r="G148"/>
          <cell r="H148"/>
          <cell r="I148"/>
          <cell r="J148">
            <v>0</v>
          </cell>
          <cell r="K148"/>
          <cell r="L148">
            <v>0</v>
          </cell>
          <cell r="M148"/>
          <cell r="N148">
            <v>0</v>
          </cell>
          <cell r="O148"/>
          <cell r="P148">
            <v>0</v>
          </cell>
          <cell r="Q148"/>
          <cell r="R148">
            <v>0</v>
          </cell>
          <cell r="S148"/>
          <cell r="T148">
            <v>0</v>
          </cell>
          <cell r="U148"/>
          <cell r="V148">
            <v>0</v>
          </cell>
          <cell r="W148" t="str">
            <v xml:space="preserve"> </v>
          </cell>
          <cell r="X148" t="str">
            <v xml:space="preserve"> </v>
          </cell>
          <cell r="Y148" t="str">
            <v/>
          </cell>
          <cell r="Z148"/>
          <cell r="AA148" t="str">
            <v/>
          </cell>
          <cell r="AB148" t="str">
            <v xml:space="preserve"> </v>
          </cell>
          <cell r="AC148" t="str">
            <v/>
          </cell>
          <cell r="AD148" t="str">
            <v xml:space="preserve"> </v>
          </cell>
          <cell r="AE148" t="str">
            <v xml:space="preserve"> </v>
          </cell>
          <cell r="AF148" t="str">
            <v xml:space="preserve"> </v>
          </cell>
          <cell r="AG148">
            <v>0</v>
          </cell>
          <cell r="AH148" t="str">
            <v xml:space="preserve"> </v>
          </cell>
          <cell r="AI148" t="str">
            <v xml:space="preserve"> </v>
          </cell>
          <cell r="AJ148" t="str">
            <v xml:space="preserve"> </v>
          </cell>
          <cell r="AK148" t="str">
            <v xml:space="preserve"> </v>
          </cell>
          <cell r="AL148" t="str">
            <v xml:space="preserve"> </v>
          </cell>
          <cell r="AM148" t="str">
            <v xml:space="preserve"> </v>
          </cell>
          <cell r="AN148" t="str">
            <v xml:space="preserve"> </v>
          </cell>
          <cell r="AO148"/>
          <cell r="AP148"/>
          <cell r="AQ148"/>
          <cell r="AR148"/>
          <cell r="AS148"/>
          <cell r="AT148"/>
          <cell r="AU148"/>
          <cell r="AV148"/>
          <cell r="AW148"/>
          <cell r="AX148"/>
          <cell r="AY148"/>
          <cell r="AZ148"/>
        </row>
        <row r="149">
          <cell r="B149" t="str">
            <v>-</v>
          </cell>
          <cell r="C149"/>
          <cell r="D149"/>
          <cell r="E149"/>
          <cell r="F149"/>
          <cell r="G149"/>
          <cell r="H149"/>
          <cell r="I149"/>
          <cell r="J149">
            <v>0</v>
          </cell>
          <cell r="K149"/>
          <cell r="L149">
            <v>0</v>
          </cell>
          <cell r="M149"/>
          <cell r="N149">
            <v>0</v>
          </cell>
          <cell r="O149"/>
          <cell r="P149">
            <v>0</v>
          </cell>
          <cell r="Q149"/>
          <cell r="R149">
            <v>0</v>
          </cell>
          <cell r="S149"/>
          <cell r="T149">
            <v>0</v>
          </cell>
          <cell r="U149"/>
          <cell r="V149">
            <v>0</v>
          </cell>
          <cell r="W149" t="str">
            <v xml:space="preserve"> </v>
          </cell>
          <cell r="X149" t="str">
            <v xml:space="preserve"> </v>
          </cell>
          <cell r="Y149" t="str">
            <v/>
          </cell>
          <cell r="Z149"/>
          <cell r="AA149" t="str">
            <v/>
          </cell>
          <cell r="AB149" t="str">
            <v xml:space="preserve"> </v>
          </cell>
          <cell r="AC149" t="str">
            <v/>
          </cell>
          <cell r="AD149" t="str">
            <v xml:space="preserve"> </v>
          </cell>
          <cell r="AE149" t="str">
            <v xml:space="preserve"> </v>
          </cell>
          <cell r="AF149" t="str">
            <v xml:space="preserve"> </v>
          </cell>
          <cell r="AG149">
            <v>0</v>
          </cell>
          <cell r="AH149" t="str">
            <v xml:space="preserve"> </v>
          </cell>
          <cell r="AI149" t="str">
            <v xml:space="preserve"> </v>
          </cell>
          <cell r="AJ149" t="str">
            <v xml:space="preserve"> </v>
          </cell>
          <cell r="AK149" t="str">
            <v xml:space="preserve"> </v>
          </cell>
          <cell r="AL149" t="str">
            <v xml:space="preserve"> </v>
          </cell>
          <cell r="AM149" t="str">
            <v xml:space="preserve"> </v>
          </cell>
          <cell r="AN149" t="str">
            <v xml:space="preserve"> </v>
          </cell>
          <cell r="AO149"/>
          <cell r="AP149"/>
          <cell r="AQ149"/>
          <cell r="AR149"/>
          <cell r="AS149"/>
          <cell r="AT149"/>
          <cell r="AU149"/>
          <cell r="AV149"/>
          <cell r="AW149"/>
          <cell r="AX149"/>
          <cell r="AY149"/>
          <cell r="AZ149"/>
        </row>
        <row r="150">
          <cell r="B150" t="str">
            <v>-</v>
          </cell>
          <cell r="C150"/>
          <cell r="D150"/>
          <cell r="E150"/>
          <cell r="F150"/>
          <cell r="G150"/>
          <cell r="H150"/>
          <cell r="I150"/>
          <cell r="J150">
            <v>0</v>
          </cell>
          <cell r="K150"/>
          <cell r="L150">
            <v>0</v>
          </cell>
          <cell r="M150"/>
          <cell r="N150">
            <v>0</v>
          </cell>
          <cell r="O150"/>
          <cell r="P150">
            <v>0</v>
          </cell>
          <cell r="Q150"/>
          <cell r="R150">
            <v>0</v>
          </cell>
          <cell r="S150"/>
          <cell r="T150">
            <v>0</v>
          </cell>
          <cell r="U150"/>
          <cell r="V150">
            <v>0</v>
          </cell>
          <cell r="W150" t="str">
            <v xml:space="preserve"> </v>
          </cell>
          <cell r="X150" t="str">
            <v xml:space="preserve"> </v>
          </cell>
          <cell r="Y150" t="str">
            <v/>
          </cell>
          <cell r="Z150"/>
          <cell r="AA150" t="str">
            <v/>
          </cell>
          <cell r="AB150" t="str">
            <v xml:space="preserve"> </v>
          </cell>
          <cell r="AC150" t="str">
            <v/>
          </cell>
          <cell r="AD150" t="str">
            <v xml:space="preserve"> </v>
          </cell>
          <cell r="AE150" t="str">
            <v xml:space="preserve"> </v>
          </cell>
          <cell r="AF150" t="str">
            <v xml:space="preserve"> </v>
          </cell>
          <cell r="AG150">
            <v>0</v>
          </cell>
          <cell r="AH150" t="str">
            <v xml:space="preserve"> </v>
          </cell>
          <cell r="AI150" t="str">
            <v xml:space="preserve"> </v>
          </cell>
          <cell r="AJ150" t="str">
            <v xml:space="preserve"> </v>
          </cell>
          <cell r="AK150" t="str">
            <v xml:space="preserve"> </v>
          </cell>
          <cell r="AL150" t="str">
            <v xml:space="preserve"> </v>
          </cell>
          <cell r="AM150" t="str">
            <v xml:space="preserve"> </v>
          </cell>
          <cell r="AN150" t="str">
            <v xml:space="preserve"> </v>
          </cell>
          <cell r="AO150"/>
          <cell r="AP150"/>
          <cell r="AQ150"/>
          <cell r="AR150"/>
          <cell r="AS150"/>
          <cell r="AT150"/>
          <cell r="AU150"/>
          <cell r="AV150"/>
          <cell r="AW150"/>
          <cell r="AX150"/>
          <cell r="AY150"/>
          <cell r="AZ150"/>
        </row>
        <row r="151">
          <cell r="B151" t="str">
            <v>-</v>
          </cell>
          <cell r="C151"/>
          <cell r="D151"/>
          <cell r="E151"/>
          <cell r="F151"/>
          <cell r="G151"/>
          <cell r="H151"/>
          <cell r="I151"/>
          <cell r="J151">
            <v>0</v>
          </cell>
          <cell r="K151"/>
          <cell r="L151">
            <v>0</v>
          </cell>
          <cell r="M151"/>
          <cell r="N151">
            <v>0</v>
          </cell>
          <cell r="O151"/>
          <cell r="P151">
            <v>0</v>
          </cell>
          <cell r="Q151"/>
          <cell r="R151">
            <v>0</v>
          </cell>
          <cell r="S151"/>
          <cell r="T151">
            <v>0</v>
          </cell>
          <cell r="U151"/>
          <cell r="V151">
            <v>0</v>
          </cell>
          <cell r="W151" t="str">
            <v xml:space="preserve"> </v>
          </cell>
          <cell r="X151" t="str">
            <v xml:space="preserve"> </v>
          </cell>
          <cell r="Y151" t="str">
            <v/>
          </cell>
          <cell r="Z151"/>
          <cell r="AA151" t="str">
            <v/>
          </cell>
          <cell r="AB151" t="str">
            <v xml:space="preserve"> </v>
          </cell>
          <cell r="AC151" t="str">
            <v/>
          </cell>
          <cell r="AD151" t="str">
            <v xml:space="preserve"> </v>
          </cell>
          <cell r="AE151" t="str">
            <v xml:space="preserve"> </v>
          </cell>
          <cell r="AF151" t="str">
            <v xml:space="preserve"> </v>
          </cell>
          <cell r="AG151">
            <v>0</v>
          </cell>
          <cell r="AH151" t="str">
            <v xml:space="preserve"> </v>
          </cell>
          <cell r="AI151" t="str">
            <v xml:space="preserve"> </v>
          </cell>
          <cell r="AJ151" t="str">
            <v xml:space="preserve"> </v>
          </cell>
          <cell r="AK151" t="str">
            <v xml:space="preserve"> </v>
          </cell>
          <cell r="AL151" t="str">
            <v xml:space="preserve"> </v>
          </cell>
          <cell r="AM151" t="str">
            <v xml:space="preserve"> </v>
          </cell>
          <cell r="AN151" t="str">
            <v xml:space="preserve"> </v>
          </cell>
          <cell r="AO151"/>
          <cell r="AP151"/>
          <cell r="AQ151"/>
          <cell r="AR151"/>
          <cell r="AS151"/>
          <cell r="AT151"/>
          <cell r="AU151"/>
          <cell r="AV151"/>
          <cell r="AW151"/>
          <cell r="AX151"/>
          <cell r="AY151"/>
          <cell r="AZ151"/>
        </row>
        <row r="152">
          <cell r="B152" t="str">
            <v>-</v>
          </cell>
          <cell r="C152"/>
          <cell r="D152"/>
          <cell r="E152"/>
          <cell r="F152"/>
          <cell r="G152"/>
          <cell r="H152"/>
          <cell r="I152"/>
          <cell r="J152">
            <v>0</v>
          </cell>
          <cell r="K152"/>
          <cell r="L152">
            <v>0</v>
          </cell>
          <cell r="M152"/>
          <cell r="N152">
            <v>0</v>
          </cell>
          <cell r="O152"/>
          <cell r="P152">
            <v>0</v>
          </cell>
          <cell r="Q152"/>
          <cell r="R152">
            <v>0</v>
          </cell>
          <cell r="S152"/>
          <cell r="T152">
            <v>0</v>
          </cell>
          <cell r="U152"/>
          <cell r="V152">
            <v>0</v>
          </cell>
          <cell r="W152" t="str">
            <v xml:space="preserve"> </v>
          </cell>
          <cell r="X152" t="str">
            <v xml:space="preserve"> </v>
          </cell>
          <cell r="Y152" t="str">
            <v/>
          </cell>
          <cell r="Z152"/>
          <cell r="AA152" t="str">
            <v/>
          </cell>
          <cell r="AB152" t="str">
            <v xml:space="preserve"> </v>
          </cell>
          <cell r="AC152" t="str">
            <v/>
          </cell>
          <cell r="AD152" t="str">
            <v xml:space="preserve"> </v>
          </cell>
          <cell r="AE152" t="str">
            <v xml:space="preserve"> </v>
          </cell>
          <cell r="AF152" t="str">
            <v xml:space="preserve"> </v>
          </cell>
          <cell r="AG152">
            <v>0</v>
          </cell>
          <cell r="AH152" t="str">
            <v xml:space="preserve"> </v>
          </cell>
          <cell r="AI152" t="str">
            <v xml:space="preserve"> </v>
          </cell>
          <cell r="AJ152" t="str">
            <v xml:space="preserve"> </v>
          </cell>
          <cell r="AK152" t="str">
            <v xml:space="preserve"> </v>
          </cell>
          <cell r="AL152" t="str">
            <v xml:space="preserve"> </v>
          </cell>
          <cell r="AM152" t="str">
            <v xml:space="preserve"> </v>
          </cell>
          <cell r="AN152" t="str">
            <v xml:space="preserve"> </v>
          </cell>
          <cell r="AO152"/>
          <cell r="AP152"/>
          <cell r="AQ152"/>
          <cell r="AR152"/>
          <cell r="AS152"/>
          <cell r="AT152"/>
          <cell r="AU152"/>
          <cell r="AV152"/>
          <cell r="AW152"/>
          <cell r="AX152"/>
          <cell r="AY152"/>
          <cell r="AZ152"/>
        </row>
        <row r="153">
          <cell r="B153" t="str">
            <v>-</v>
          </cell>
          <cell r="C153"/>
          <cell r="D153"/>
          <cell r="E153"/>
          <cell r="F153"/>
          <cell r="G153"/>
          <cell r="H153"/>
          <cell r="I153"/>
          <cell r="J153">
            <v>0</v>
          </cell>
          <cell r="K153"/>
          <cell r="L153">
            <v>0</v>
          </cell>
          <cell r="M153"/>
          <cell r="N153">
            <v>0</v>
          </cell>
          <cell r="O153"/>
          <cell r="P153">
            <v>0</v>
          </cell>
          <cell r="Q153"/>
          <cell r="R153">
            <v>0</v>
          </cell>
          <cell r="S153"/>
          <cell r="T153">
            <v>0</v>
          </cell>
          <cell r="U153"/>
          <cell r="V153">
            <v>0</v>
          </cell>
          <cell r="W153" t="str">
            <v xml:space="preserve"> </v>
          </cell>
          <cell r="X153" t="str">
            <v xml:space="preserve"> </v>
          </cell>
          <cell r="Y153" t="str">
            <v/>
          </cell>
          <cell r="Z153"/>
          <cell r="AA153" t="str">
            <v/>
          </cell>
          <cell r="AB153" t="str">
            <v xml:space="preserve"> </v>
          </cell>
          <cell r="AC153" t="str">
            <v/>
          </cell>
          <cell r="AD153" t="str">
            <v xml:space="preserve"> </v>
          </cell>
          <cell r="AE153" t="str">
            <v xml:space="preserve"> </v>
          </cell>
          <cell r="AF153" t="str">
            <v xml:space="preserve"> </v>
          </cell>
          <cell r="AG153">
            <v>0</v>
          </cell>
          <cell r="AH153" t="str">
            <v xml:space="preserve"> </v>
          </cell>
          <cell r="AI153" t="str">
            <v xml:space="preserve"> </v>
          </cell>
          <cell r="AJ153" t="str">
            <v xml:space="preserve"> </v>
          </cell>
          <cell r="AK153" t="str">
            <v xml:space="preserve"> </v>
          </cell>
          <cell r="AL153" t="str">
            <v xml:space="preserve"> </v>
          </cell>
          <cell r="AM153" t="str">
            <v xml:space="preserve"> </v>
          </cell>
          <cell r="AN153" t="str">
            <v xml:space="preserve"> </v>
          </cell>
          <cell r="AO153"/>
          <cell r="AP153"/>
          <cell r="AQ153"/>
          <cell r="AR153"/>
          <cell r="AS153"/>
          <cell r="AT153"/>
          <cell r="AU153"/>
          <cell r="AV153"/>
          <cell r="AW153"/>
          <cell r="AX153"/>
          <cell r="AY153"/>
          <cell r="AZ153"/>
        </row>
        <row r="154">
          <cell r="B154" t="str">
            <v>-</v>
          </cell>
          <cell r="C154"/>
          <cell r="D154"/>
          <cell r="E154"/>
          <cell r="F154"/>
          <cell r="G154"/>
          <cell r="H154"/>
          <cell r="I154"/>
          <cell r="J154">
            <v>0</v>
          </cell>
          <cell r="K154"/>
          <cell r="L154">
            <v>0</v>
          </cell>
          <cell r="M154"/>
          <cell r="N154">
            <v>0</v>
          </cell>
          <cell r="O154"/>
          <cell r="P154">
            <v>0</v>
          </cell>
          <cell r="Q154"/>
          <cell r="R154">
            <v>0</v>
          </cell>
          <cell r="S154"/>
          <cell r="T154">
            <v>0</v>
          </cell>
          <cell r="U154"/>
          <cell r="V154">
            <v>0</v>
          </cell>
          <cell r="W154" t="str">
            <v xml:space="preserve"> </v>
          </cell>
          <cell r="X154" t="str">
            <v xml:space="preserve"> </v>
          </cell>
          <cell r="Y154" t="str">
            <v/>
          </cell>
          <cell r="Z154"/>
          <cell r="AA154" t="str">
            <v/>
          </cell>
          <cell r="AB154" t="str">
            <v xml:space="preserve"> </v>
          </cell>
          <cell r="AC154" t="str">
            <v/>
          </cell>
          <cell r="AD154" t="str">
            <v xml:space="preserve"> </v>
          </cell>
          <cell r="AE154" t="str">
            <v xml:space="preserve"> </v>
          </cell>
          <cell r="AF154" t="str">
            <v xml:space="preserve"> </v>
          </cell>
          <cell r="AG154">
            <v>0</v>
          </cell>
          <cell r="AH154" t="str">
            <v xml:space="preserve"> </v>
          </cell>
          <cell r="AI154" t="str">
            <v xml:space="preserve"> </v>
          </cell>
          <cell r="AJ154" t="str">
            <v xml:space="preserve"> </v>
          </cell>
          <cell r="AK154" t="str">
            <v xml:space="preserve"> </v>
          </cell>
          <cell r="AL154" t="str">
            <v xml:space="preserve"> </v>
          </cell>
          <cell r="AM154" t="str">
            <v xml:space="preserve"> </v>
          </cell>
          <cell r="AN154" t="str">
            <v xml:space="preserve"> </v>
          </cell>
          <cell r="AO154"/>
          <cell r="AP154"/>
          <cell r="AQ154"/>
          <cell r="AR154"/>
          <cell r="AS154"/>
          <cell r="AT154"/>
          <cell r="AU154"/>
          <cell r="AV154"/>
          <cell r="AW154"/>
          <cell r="AX154"/>
          <cell r="AY154"/>
          <cell r="AZ154"/>
        </row>
        <row r="155">
          <cell r="B155" t="str">
            <v>-</v>
          </cell>
          <cell r="C155"/>
          <cell r="D155"/>
          <cell r="E155"/>
          <cell r="F155"/>
          <cell r="G155"/>
          <cell r="H155"/>
          <cell r="I155"/>
          <cell r="J155">
            <v>0</v>
          </cell>
          <cell r="K155"/>
          <cell r="L155">
            <v>0</v>
          </cell>
          <cell r="M155"/>
          <cell r="N155">
            <v>0</v>
          </cell>
          <cell r="O155"/>
          <cell r="P155">
            <v>0</v>
          </cell>
          <cell r="Q155"/>
          <cell r="R155">
            <v>0</v>
          </cell>
          <cell r="S155"/>
          <cell r="T155">
            <v>0</v>
          </cell>
          <cell r="U155"/>
          <cell r="V155">
            <v>0</v>
          </cell>
          <cell r="W155" t="str">
            <v xml:space="preserve"> </v>
          </cell>
          <cell r="X155" t="str">
            <v xml:space="preserve"> </v>
          </cell>
          <cell r="Y155" t="str">
            <v/>
          </cell>
          <cell r="Z155"/>
          <cell r="AA155" t="str">
            <v/>
          </cell>
          <cell r="AB155" t="str">
            <v xml:space="preserve"> </v>
          </cell>
          <cell r="AC155" t="str">
            <v/>
          </cell>
          <cell r="AD155" t="str">
            <v xml:space="preserve"> </v>
          </cell>
          <cell r="AE155" t="str">
            <v xml:space="preserve"> </v>
          </cell>
          <cell r="AF155" t="str">
            <v xml:space="preserve"> </v>
          </cell>
          <cell r="AG155">
            <v>0</v>
          </cell>
          <cell r="AH155" t="str">
            <v xml:space="preserve"> </v>
          </cell>
          <cell r="AI155" t="str">
            <v xml:space="preserve"> </v>
          </cell>
          <cell r="AJ155" t="str">
            <v xml:space="preserve"> </v>
          </cell>
          <cell r="AK155" t="str">
            <v xml:space="preserve"> </v>
          </cell>
          <cell r="AL155" t="str">
            <v xml:space="preserve"> </v>
          </cell>
          <cell r="AM155" t="str">
            <v xml:space="preserve"> </v>
          </cell>
          <cell r="AN155" t="str">
            <v xml:space="preserve"> </v>
          </cell>
          <cell r="AO155"/>
          <cell r="AP155"/>
          <cell r="AQ155"/>
          <cell r="AR155"/>
          <cell r="AS155"/>
          <cell r="AT155"/>
          <cell r="AU155"/>
          <cell r="AV155"/>
          <cell r="AW155"/>
          <cell r="AX155"/>
          <cell r="AY155"/>
          <cell r="AZ155"/>
        </row>
        <row r="156">
          <cell r="B156" t="str">
            <v>-</v>
          </cell>
          <cell r="C156"/>
          <cell r="D156"/>
          <cell r="E156"/>
          <cell r="F156"/>
          <cell r="G156"/>
          <cell r="H156"/>
          <cell r="I156"/>
          <cell r="J156">
            <v>0</v>
          </cell>
          <cell r="K156"/>
          <cell r="L156">
            <v>0</v>
          </cell>
          <cell r="M156"/>
          <cell r="N156">
            <v>0</v>
          </cell>
          <cell r="O156"/>
          <cell r="P156">
            <v>0</v>
          </cell>
          <cell r="Q156"/>
          <cell r="R156">
            <v>0</v>
          </cell>
          <cell r="S156"/>
          <cell r="T156">
            <v>0</v>
          </cell>
          <cell r="U156"/>
          <cell r="V156">
            <v>0</v>
          </cell>
          <cell r="W156" t="str">
            <v xml:space="preserve"> </v>
          </cell>
          <cell r="X156" t="str">
            <v xml:space="preserve"> </v>
          </cell>
          <cell r="Y156" t="str">
            <v/>
          </cell>
          <cell r="Z156"/>
          <cell r="AA156" t="str">
            <v/>
          </cell>
          <cell r="AB156" t="str">
            <v xml:space="preserve"> </v>
          </cell>
          <cell r="AC156" t="str">
            <v/>
          </cell>
          <cell r="AD156" t="str">
            <v xml:space="preserve"> </v>
          </cell>
          <cell r="AE156" t="str">
            <v xml:space="preserve"> </v>
          </cell>
          <cell r="AF156" t="str">
            <v xml:space="preserve"> </v>
          </cell>
          <cell r="AG156">
            <v>0</v>
          </cell>
          <cell r="AH156" t="str">
            <v xml:space="preserve"> </v>
          </cell>
          <cell r="AI156" t="str">
            <v xml:space="preserve"> </v>
          </cell>
          <cell r="AJ156" t="str">
            <v xml:space="preserve"> </v>
          </cell>
          <cell r="AK156" t="str">
            <v xml:space="preserve"> </v>
          </cell>
          <cell r="AL156" t="str">
            <v xml:space="preserve"> </v>
          </cell>
          <cell r="AM156" t="str">
            <v xml:space="preserve"> </v>
          </cell>
          <cell r="AN156" t="str">
            <v xml:space="preserve"> </v>
          </cell>
          <cell r="AO156"/>
          <cell r="AP156"/>
          <cell r="AQ156"/>
          <cell r="AR156"/>
          <cell r="AS156"/>
          <cell r="AT156"/>
          <cell r="AU156"/>
          <cell r="AV156"/>
          <cell r="AW156"/>
          <cell r="AX156"/>
          <cell r="AY156"/>
          <cell r="AZ156"/>
        </row>
        <row r="157">
          <cell r="B157" t="str">
            <v>-</v>
          </cell>
          <cell r="C157"/>
          <cell r="D157"/>
          <cell r="E157"/>
          <cell r="F157"/>
          <cell r="G157"/>
          <cell r="H157"/>
          <cell r="I157"/>
          <cell r="J157">
            <v>0</v>
          </cell>
          <cell r="K157"/>
          <cell r="L157">
            <v>0</v>
          </cell>
          <cell r="M157"/>
          <cell r="N157">
            <v>0</v>
          </cell>
          <cell r="O157"/>
          <cell r="P157">
            <v>0</v>
          </cell>
          <cell r="Q157"/>
          <cell r="R157">
            <v>0</v>
          </cell>
          <cell r="S157"/>
          <cell r="T157">
            <v>0</v>
          </cell>
          <cell r="U157"/>
          <cell r="V157">
            <v>0</v>
          </cell>
          <cell r="W157" t="str">
            <v xml:space="preserve"> </v>
          </cell>
          <cell r="X157" t="str">
            <v xml:space="preserve"> </v>
          </cell>
          <cell r="Y157" t="str">
            <v/>
          </cell>
          <cell r="Z157"/>
          <cell r="AA157" t="str">
            <v/>
          </cell>
          <cell r="AB157" t="str">
            <v xml:space="preserve"> </v>
          </cell>
          <cell r="AC157" t="str">
            <v/>
          </cell>
          <cell r="AD157" t="str">
            <v xml:space="preserve"> </v>
          </cell>
          <cell r="AE157" t="str">
            <v xml:space="preserve"> </v>
          </cell>
          <cell r="AF157" t="str">
            <v xml:space="preserve"> </v>
          </cell>
          <cell r="AG157">
            <v>0</v>
          </cell>
          <cell r="AH157" t="str">
            <v xml:space="preserve"> </v>
          </cell>
          <cell r="AI157" t="str">
            <v xml:space="preserve"> </v>
          </cell>
          <cell r="AJ157" t="str">
            <v xml:space="preserve"> </v>
          </cell>
          <cell r="AK157" t="str">
            <v xml:space="preserve"> </v>
          </cell>
          <cell r="AL157" t="str">
            <v xml:space="preserve"> </v>
          </cell>
          <cell r="AM157" t="str">
            <v xml:space="preserve"> </v>
          </cell>
          <cell r="AN157" t="str">
            <v xml:space="preserve"> </v>
          </cell>
          <cell r="AO157"/>
          <cell r="AP157"/>
          <cell r="AQ157"/>
          <cell r="AR157"/>
          <cell r="AS157"/>
          <cell r="AT157"/>
          <cell r="AU157"/>
          <cell r="AV157"/>
          <cell r="AW157"/>
          <cell r="AX157"/>
          <cell r="AY157"/>
          <cell r="AZ157"/>
        </row>
        <row r="158">
          <cell r="B158" t="str">
            <v>-</v>
          </cell>
          <cell r="C158"/>
          <cell r="D158"/>
          <cell r="E158"/>
          <cell r="F158"/>
          <cell r="G158"/>
          <cell r="H158"/>
          <cell r="I158"/>
          <cell r="J158">
            <v>0</v>
          </cell>
          <cell r="K158"/>
          <cell r="L158">
            <v>0</v>
          </cell>
          <cell r="M158"/>
          <cell r="N158">
            <v>0</v>
          </cell>
          <cell r="O158"/>
          <cell r="P158">
            <v>0</v>
          </cell>
          <cell r="Q158"/>
          <cell r="R158">
            <v>0</v>
          </cell>
          <cell r="S158"/>
          <cell r="T158">
            <v>0</v>
          </cell>
          <cell r="U158"/>
          <cell r="V158">
            <v>0</v>
          </cell>
          <cell r="W158" t="str">
            <v xml:space="preserve"> </v>
          </cell>
          <cell r="X158" t="str">
            <v xml:space="preserve"> </v>
          </cell>
          <cell r="Y158" t="str">
            <v/>
          </cell>
          <cell r="Z158"/>
          <cell r="AA158" t="str">
            <v/>
          </cell>
          <cell r="AB158" t="str">
            <v xml:space="preserve"> </v>
          </cell>
          <cell r="AC158" t="str">
            <v/>
          </cell>
          <cell r="AD158" t="str">
            <v xml:space="preserve"> </v>
          </cell>
          <cell r="AE158" t="str">
            <v xml:space="preserve"> </v>
          </cell>
          <cell r="AF158" t="str">
            <v xml:space="preserve"> </v>
          </cell>
          <cell r="AG158">
            <v>0</v>
          </cell>
          <cell r="AH158" t="str">
            <v xml:space="preserve"> </v>
          </cell>
          <cell r="AI158" t="str">
            <v xml:space="preserve"> </v>
          </cell>
          <cell r="AJ158" t="str">
            <v xml:space="preserve"> </v>
          </cell>
          <cell r="AK158" t="str">
            <v xml:space="preserve"> </v>
          </cell>
          <cell r="AL158" t="str">
            <v xml:space="preserve"> </v>
          </cell>
          <cell r="AM158" t="str">
            <v xml:space="preserve"> </v>
          </cell>
          <cell r="AN158" t="str">
            <v xml:space="preserve"> </v>
          </cell>
          <cell r="AO158"/>
          <cell r="AP158"/>
          <cell r="AQ158"/>
          <cell r="AR158"/>
          <cell r="AS158"/>
          <cell r="AT158"/>
          <cell r="AU158"/>
          <cell r="AV158"/>
          <cell r="AW158"/>
          <cell r="AX158"/>
          <cell r="AY158"/>
          <cell r="AZ158"/>
        </row>
        <row r="159">
          <cell r="B159" t="str">
            <v>-</v>
          </cell>
          <cell r="C159"/>
          <cell r="D159"/>
          <cell r="E159"/>
          <cell r="F159"/>
          <cell r="G159"/>
          <cell r="H159"/>
          <cell r="I159"/>
          <cell r="J159">
            <v>0</v>
          </cell>
          <cell r="K159"/>
          <cell r="L159">
            <v>0</v>
          </cell>
          <cell r="M159"/>
          <cell r="N159">
            <v>0</v>
          </cell>
          <cell r="O159"/>
          <cell r="P159">
            <v>0</v>
          </cell>
          <cell r="Q159"/>
          <cell r="R159">
            <v>0</v>
          </cell>
          <cell r="S159"/>
          <cell r="T159">
            <v>0</v>
          </cell>
          <cell r="U159"/>
          <cell r="V159">
            <v>0</v>
          </cell>
          <cell r="W159" t="str">
            <v xml:space="preserve"> </v>
          </cell>
          <cell r="X159" t="str">
            <v xml:space="preserve"> </v>
          </cell>
          <cell r="Y159" t="str">
            <v/>
          </cell>
          <cell r="Z159"/>
          <cell r="AA159" t="str">
            <v/>
          </cell>
          <cell r="AB159" t="str">
            <v xml:space="preserve"> </v>
          </cell>
          <cell r="AC159" t="str">
            <v/>
          </cell>
          <cell r="AD159" t="str">
            <v xml:space="preserve"> </v>
          </cell>
          <cell r="AE159" t="str">
            <v xml:space="preserve"> </v>
          </cell>
          <cell r="AF159" t="str">
            <v xml:space="preserve"> </v>
          </cell>
          <cell r="AG159">
            <v>0</v>
          </cell>
          <cell r="AH159" t="str">
            <v xml:space="preserve"> </v>
          </cell>
          <cell r="AI159" t="str">
            <v xml:space="preserve"> </v>
          </cell>
          <cell r="AJ159" t="str">
            <v xml:space="preserve"> </v>
          </cell>
          <cell r="AK159" t="str">
            <v xml:space="preserve"> </v>
          </cell>
          <cell r="AL159" t="str">
            <v xml:space="preserve"> </v>
          </cell>
          <cell r="AM159" t="str">
            <v xml:space="preserve"> </v>
          </cell>
          <cell r="AN159" t="str">
            <v xml:space="preserve"> </v>
          </cell>
          <cell r="AO159"/>
          <cell r="AP159"/>
          <cell r="AQ159"/>
          <cell r="AR159"/>
          <cell r="AS159"/>
          <cell r="AT159"/>
          <cell r="AU159"/>
          <cell r="AV159"/>
          <cell r="AW159"/>
          <cell r="AX159"/>
          <cell r="AY159"/>
          <cell r="AZ159"/>
        </row>
        <row r="160">
          <cell r="B160" t="str">
            <v>-</v>
          </cell>
          <cell r="C160"/>
          <cell r="D160"/>
          <cell r="E160"/>
          <cell r="F160"/>
          <cell r="G160"/>
          <cell r="H160"/>
          <cell r="I160"/>
          <cell r="J160">
            <v>0</v>
          </cell>
          <cell r="K160"/>
          <cell r="L160">
            <v>0</v>
          </cell>
          <cell r="M160"/>
          <cell r="N160">
            <v>0</v>
          </cell>
          <cell r="O160"/>
          <cell r="P160">
            <v>0</v>
          </cell>
          <cell r="Q160"/>
          <cell r="R160">
            <v>0</v>
          </cell>
          <cell r="S160"/>
          <cell r="T160">
            <v>0</v>
          </cell>
          <cell r="U160"/>
          <cell r="V160">
            <v>0</v>
          </cell>
          <cell r="W160" t="str">
            <v xml:space="preserve"> </v>
          </cell>
          <cell r="X160" t="str">
            <v xml:space="preserve"> </v>
          </cell>
          <cell r="Y160" t="str">
            <v/>
          </cell>
          <cell r="Z160"/>
          <cell r="AA160" t="str">
            <v/>
          </cell>
          <cell r="AB160" t="str">
            <v xml:space="preserve"> </v>
          </cell>
          <cell r="AC160" t="str">
            <v/>
          </cell>
          <cell r="AD160" t="str">
            <v xml:space="preserve"> </v>
          </cell>
          <cell r="AE160" t="str">
            <v xml:space="preserve"> </v>
          </cell>
          <cell r="AF160" t="str">
            <v xml:space="preserve"> </v>
          </cell>
          <cell r="AG160">
            <v>0</v>
          </cell>
          <cell r="AH160" t="str">
            <v xml:space="preserve"> </v>
          </cell>
          <cell r="AI160" t="str">
            <v xml:space="preserve"> </v>
          </cell>
          <cell r="AJ160" t="str">
            <v xml:space="preserve"> </v>
          </cell>
          <cell r="AK160" t="str">
            <v xml:space="preserve"> </v>
          </cell>
          <cell r="AL160" t="str">
            <v xml:space="preserve"> </v>
          </cell>
          <cell r="AM160" t="str">
            <v xml:space="preserve"> </v>
          </cell>
          <cell r="AN160" t="str">
            <v xml:space="preserve"> </v>
          </cell>
          <cell r="AO160"/>
          <cell r="AP160"/>
          <cell r="AQ160"/>
          <cell r="AR160"/>
          <cell r="AS160"/>
          <cell r="AT160"/>
          <cell r="AU160"/>
          <cell r="AV160"/>
          <cell r="AW160"/>
          <cell r="AX160"/>
          <cell r="AY160"/>
          <cell r="AZ160"/>
        </row>
        <row r="161">
          <cell r="B161" t="str">
            <v>-</v>
          </cell>
          <cell r="C161"/>
          <cell r="D161"/>
          <cell r="E161"/>
          <cell r="F161"/>
          <cell r="G161"/>
          <cell r="H161"/>
          <cell r="I161"/>
          <cell r="J161">
            <v>0</v>
          </cell>
          <cell r="K161"/>
          <cell r="L161">
            <v>0</v>
          </cell>
          <cell r="M161"/>
          <cell r="N161">
            <v>0</v>
          </cell>
          <cell r="O161"/>
          <cell r="P161">
            <v>0</v>
          </cell>
          <cell r="Q161"/>
          <cell r="R161">
            <v>0</v>
          </cell>
          <cell r="S161"/>
          <cell r="T161">
            <v>0</v>
          </cell>
          <cell r="U161"/>
          <cell r="V161">
            <v>0</v>
          </cell>
          <cell r="W161" t="str">
            <v xml:space="preserve"> </v>
          </cell>
          <cell r="X161" t="str">
            <v xml:space="preserve"> </v>
          </cell>
          <cell r="Y161" t="str">
            <v/>
          </cell>
          <cell r="Z161"/>
          <cell r="AA161" t="str">
            <v/>
          </cell>
          <cell r="AB161" t="str">
            <v xml:space="preserve"> </v>
          </cell>
          <cell r="AC161" t="str">
            <v/>
          </cell>
          <cell r="AD161" t="str">
            <v xml:space="preserve"> </v>
          </cell>
          <cell r="AE161" t="str">
            <v xml:space="preserve"> </v>
          </cell>
          <cell r="AF161" t="str">
            <v xml:space="preserve"> </v>
          </cell>
          <cell r="AG161">
            <v>0</v>
          </cell>
          <cell r="AH161" t="str">
            <v xml:space="preserve"> </v>
          </cell>
          <cell r="AI161" t="str">
            <v xml:space="preserve"> </v>
          </cell>
          <cell r="AJ161" t="str">
            <v xml:space="preserve"> </v>
          </cell>
          <cell r="AK161" t="str">
            <v xml:space="preserve"> </v>
          </cell>
          <cell r="AL161" t="str">
            <v xml:space="preserve"> </v>
          </cell>
          <cell r="AM161" t="str">
            <v xml:space="preserve"> </v>
          </cell>
          <cell r="AN161" t="str">
            <v xml:space="preserve"> </v>
          </cell>
          <cell r="AO161"/>
          <cell r="AP161"/>
          <cell r="AQ161"/>
          <cell r="AR161"/>
          <cell r="AS161"/>
          <cell r="AT161"/>
          <cell r="AU161"/>
          <cell r="AV161"/>
          <cell r="AW161"/>
          <cell r="AX161"/>
          <cell r="AY161"/>
          <cell r="AZ161"/>
        </row>
        <row r="162">
          <cell r="B162" t="str">
            <v>-</v>
          </cell>
          <cell r="C162"/>
          <cell r="D162"/>
          <cell r="E162"/>
          <cell r="F162"/>
          <cell r="G162"/>
          <cell r="H162"/>
          <cell r="I162"/>
          <cell r="J162">
            <v>0</v>
          </cell>
          <cell r="K162"/>
          <cell r="L162">
            <v>0</v>
          </cell>
          <cell r="M162"/>
          <cell r="N162">
            <v>0</v>
          </cell>
          <cell r="O162"/>
          <cell r="P162">
            <v>0</v>
          </cell>
          <cell r="Q162"/>
          <cell r="R162">
            <v>0</v>
          </cell>
          <cell r="S162"/>
          <cell r="T162">
            <v>0</v>
          </cell>
          <cell r="U162"/>
          <cell r="V162">
            <v>0</v>
          </cell>
          <cell r="W162" t="str">
            <v xml:space="preserve"> </v>
          </cell>
          <cell r="X162" t="str">
            <v xml:space="preserve"> </v>
          </cell>
          <cell r="Y162" t="str">
            <v/>
          </cell>
          <cell r="Z162"/>
          <cell r="AA162" t="str">
            <v/>
          </cell>
          <cell r="AB162" t="str">
            <v xml:space="preserve"> </v>
          </cell>
          <cell r="AC162" t="str">
            <v/>
          </cell>
          <cell r="AD162" t="str">
            <v xml:space="preserve"> </v>
          </cell>
          <cell r="AE162" t="str">
            <v xml:space="preserve"> </v>
          </cell>
          <cell r="AF162" t="str">
            <v xml:space="preserve"> </v>
          </cell>
          <cell r="AG162">
            <v>0</v>
          </cell>
          <cell r="AH162" t="str">
            <v xml:space="preserve"> </v>
          </cell>
          <cell r="AI162" t="str">
            <v xml:space="preserve"> </v>
          </cell>
          <cell r="AJ162" t="str">
            <v xml:space="preserve"> </v>
          </cell>
          <cell r="AK162" t="str">
            <v xml:space="preserve"> </v>
          </cell>
          <cell r="AL162" t="str">
            <v xml:space="preserve"> </v>
          </cell>
          <cell r="AM162" t="str">
            <v xml:space="preserve"> </v>
          </cell>
          <cell r="AN162" t="str">
            <v xml:space="preserve"> </v>
          </cell>
          <cell r="AO162"/>
          <cell r="AP162"/>
          <cell r="AQ162"/>
          <cell r="AR162"/>
          <cell r="AS162"/>
          <cell r="AT162"/>
          <cell r="AU162"/>
          <cell r="AV162"/>
          <cell r="AW162"/>
          <cell r="AX162"/>
          <cell r="AY162"/>
          <cell r="AZ162"/>
        </row>
        <row r="163">
          <cell r="B163" t="str">
            <v>-</v>
          </cell>
          <cell r="C163"/>
          <cell r="D163"/>
          <cell r="E163"/>
          <cell r="F163"/>
          <cell r="G163"/>
          <cell r="H163"/>
          <cell r="I163"/>
          <cell r="J163">
            <v>0</v>
          </cell>
          <cell r="K163"/>
          <cell r="L163">
            <v>0</v>
          </cell>
          <cell r="M163"/>
          <cell r="N163">
            <v>0</v>
          </cell>
          <cell r="O163"/>
          <cell r="P163">
            <v>0</v>
          </cell>
          <cell r="Q163"/>
          <cell r="R163">
            <v>0</v>
          </cell>
          <cell r="S163"/>
          <cell r="T163">
            <v>0</v>
          </cell>
          <cell r="U163"/>
          <cell r="V163">
            <v>0</v>
          </cell>
          <cell r="W163" t="str">
            <v xml:space="preserve"> </v>
          </cell>
          <cell r="X163" t="str">
            <v xml:space="preserve"> </v>
          </cell>
          <cell r="Y163" t="str">
            <v/>
          </cell>
          <cell r="Z163"/>
          <cell r="AA163" t="str">
            <v/>
          </cell>
          <cell r="AB163" t="str">
            <v xml:space="preserve"> </v>
          </cell>
          <cell r="AC163" t="str">
            <v/>
          </cell>
          <cell r="AD163" t="str">
            <v xml:space="preserve"> </v>
          </cell>
          <cell r="AE163" t="str">
            <v xml:space="preserve"> </v>
          </cell>
          <cell r="AF163" t="str">
            <v xml:space="preserve"> </v>
          </cell>
          <cell r="AG163">
            <v>0</v>
          </cell>
          <cell r="AH163" t="str">
            <v xml:space="preserve"> </v>
          </cell>
          <cell r="AI163" t="str">
            <v xml:space="preserve"> </v>
          </cell>
          <cell r="AJ163" t="str">
            <v xml:space="preserve"> </v>
          </cell>
          <cell r="AK163" t="str">
            <v xml:space="preserve"> </v>
          </cell>
          <cell r="AL163" t="str">
            <v xml:space="preserve"> </v>
          </cell>
          <cell r="AM163" t="str">
            <v xml:space="preserve"> </v>
          </cell>
          <cell r="AN163" t="str">
            <v xml:space="preserve"> </v>
          </cell>
          <cell r="AO163"/>
          <cell r="AP163"/>
          <cell r="AQ163"/>
          <cell r="AR163"/>
          <cell r="AS163"/>
          <cell r="AT163"/>
          <cell r="AU163"/>
          <cell r="AV163"/>
          <cell r="AW163"/>
          <cell r="AX163"/>
          <cell r="AY163"/>
          <cell r="AZ163"/>
        </row>
        <row r="164">
          <cell r="B164" t="str">
            <v>-</v>
          </cell>
          <cell r="C164"/>
          <cell r="D164"/>
          <cell r="E164"/>
          <cell r="F164"/>
          <cell r="G164"/>
          <cell r="H164"/>
          <cell r="I164"/>
          <cell r="J164">
            <v>0</v>
          </cell>
          <cell r="K164"/>
          <cell r="L164">
            <v>0</v>
          </cell>
          <cell r="M164"/>
          <cell r="N164">
            <v>0</v>
          </cell>
          <cell r="O164"/>
          <cell r="P164">
            <v>0</v>
          </cell>
          <cell r="Q164"/>
          <cell r="R164">
            <v>0</v>
          </cell>
          <cell r="S164"/>
          <cell r="T164">
            <v>0</v>
          </cell>
          <cell r="U164"/>
          <cell r="V164">
            <v>0</v>
          </cell>
          <cell r="W164" t="str">
            <v xml:space="preserve"> </v>
          </cell>
          <cell r="X164" t="str">
            <v xml:space="preserve"> </v>
          </cell>
          <cell r="Y164" t="str">
            <v/>
          </cell>
          <cell r="Z164"/>
          <cell r="AA164" t="str">
            <v/>
          </cell>
          <cell r="AB164" t="str">
            <v xml:space="preserve"> </v>
          </cell>
          <cell r="AC164" t="str">
            <v/>
          </cell>
          <cell r="AD164" t="str">
            <v xml:space="preserve"> </v>
          </cell>
          <cell r="AE164" t="str">
            <v xml:space="preserve"> </v>
          </cell>
          <cell r="AF164" t="str">
            <v xml:space="preserve"> </v>
          </cell>
          <cell r="AG164">
            <v>0</v>
          </cell>
          <cell r="AH164" t="str">
            <v xml:space="preserve"> </v>
          </cell>
          <cell r="AI164" t="str">
            <v xml:space="preserve"> </v>
          </cell>
          <cell r="AJ164" t="str">
            <v xml:space="preserve"> </v>
          </cell>
          <cell r="AK164" t="str">
            <v xml:space="preserve"> </v>
          </cell>
          <cell r="AL164" t="str">
            <v xml:space="preserve"> </v>
          </cell>
          <cell r="AM164" t="str">
            <v xml:space="preserve"> </v>
          </cell>
          <cell r="AN164" t="str">
            <v xml:space="preserve"> </v>
          </cell>
          <cell r="AO164"/>
          <cell r="AP164"/>
          <cell r="AQ164"/>
          <cell r="AR164"/>
          <cell r="AS164"/>
          <cell r="AT164"/>
          <cell r="AU164"/>
          <cell r="AV164"/>
          <cell r="AW164"/>
          <cell r="AX164"/>
          <cell r="AY164"/>
          <cell r="AZ164"/>
        </row>
        <row r="165">
          <cell r="B165" t="str">
            <v>-</v>
          </cell>
          <cell r="C165"/>
          <cell r="D165"/>
          <cell r="E165"/>
          <cell r="F165"/>
          <cell r="G165"/>
          <cell r="H165"/>
          <cell r="I165"/>
          <cell r="J165">
            <v>0</v>
          </cell>
          <cell r="K165"/>
          <cell r="L165">
            <v>0</v>
          </cell>
          <cell r="M165"/>
          <cell r="N165">
            <v>0</v>
          </cell>
          <cell r="O165"/>
          <cell r="P165">
            <v>0</v>
          </cell>
          <cell r="Q165"/>
          <cell r="R165">
            <v>0</v>
          </cell>
          <cell r="S165"/>
          <cell r="T165">
            <v>0</v>
          </cell>
          <cell r="U165"/>
          <cell r="V165">
            <v>0</v>
          </cell>
          <cell r="W165" t="str">
            <v xml:space="preserve"> </v>
          </cell>
          <cell r="X165" t="str">
            <v xml:space="preserve"> </v>
          </cell>
          <cell r="Y165" t="str">
            <v/>
          </cell>
          <cell r="Z165"/>
          <cell r="AA165" t="str">
            <v/>
          </cell>
          <cell r="AB165" t="str">
            <v xml:space="preserve"> </v>
          </cell>
          <cell r="AC165" t="str">
            <v/>
          </cell>
          <cell r="AD165" t="str">
            <v xml:space="preserve"> </v>
          </cell>
          <cell r="AE165" t="str">
            <v xml:space="preserve"> </v>
          </cell>
          <cell r="AF165" t="str">
            <v xml:space="preserve"> </v>
          </cell>
          <cell r="AG165">
            <v>0</v>
          </cell>
          <cell r="AH165" t="str">
            <v xml:space="preserve"> </v>
          </cell>
          <cell r="AI165" t="str">
            <v xml:space="preserve"> </v>
          </cell>
          <cell r="AJ165" t="str">
            <v xml:space="preserve"> </v>
          </cell>
          <cell r="AK165" t="str">
            <v xml:space="preserve"> </v>
          </cell>
          <cell r="AL165" t="str">
            <v xml:space="preserve"> </v>
          </cell>
          <cell r="AM165" t="str">
            <v xml:space="preserve"> </v>
          </cell>
          <cell r="AN165" t="str">
            <v xml:space="preserve"> </v>
          </cell>
          <cell r="AO165"/>
          <cell r="AP165"/>
          <cell r="AQ165"/>
          <cell r="AR165"/>
          <cell r="AS165"/>
          <cell r="AT165"/>
          <cell r="AU165"/>
          <cell r="AV165"/>
          <cell r="AW165"/>
          <cell r="AX165"/>
          <cell r="AY165"/>
          <cell r="AZ165"/>
        </row>
        <row r="166">
          <cell r="B166" t="str">
            <v>-</v>
          </cell>
          <cell r="C166"/>
          <cell r="D166"/>
          <cell r="E166"/>
          <cell r="F166"/>
          <cell r="G166"/>
          <cell r="H166"/>
          <cell r="I166"/>
          <cell r="J166">
            <v>0</v>
          </cell>
          <cell r="K166"/>
          <cell r="L166">
            <v>0</v>
          </cell>
          <cell r="M166"/>
          <cell r="N166">
            <v>0</v>
          </cell>
          <cell r="O166"/>
          <cell r="P166">
            <v>0</v>
          </cell>
          <cell r="Q166"/>
          <cell r="R166">
            <v>0</v>
          </cell>
          <cell r="S166"/>
          <cell r="T166">
            <v>0</v>
          </cell>
          <cell r="U166"/>
          <cell r="V166">
            <v>0</v>
          </cell>
          <cell r="W166" t="str">
            <v xml:space="preserve"> </v>
          </cell>
          <cell r="X166" t="str">
            <v xml:space="preserve"> </v>
          </cell>
          <cell r="Y166" t="str">
            <v/>
          </cell>
          <cell r="Z166"/>
          <cell r="AA166" t="str">
            <v/>
          </cell>
          <cell r="AB166" t="str">
            <v xml:space="preserve"> </v>
          </cell>
          <cell r="AC166" t="str">
            <v/>
          </cell>
          <cell r="AD166" t="str">
            <v xml:space="preserve"> </v>
          </cell>
          <cell r="AE166" t="str">
            <v xml:space="preserve"> </v>
          </cell>
          <cell r="AF166" t="str">
            <v xml:space="preserve"> </v>
          </cell>
          <cell r="AG166">
            <v>0</v>
          </cell>
          <cell r="AH166" t="str">
            <v xml:space="preserve"> </v>
          </cell>
          <cell r="AI166" t="str">
            <v xml:space="preserve"> </v>
          </cell>
          <cell r="AJ166" t="str">
            <v xml:space="preserve"> </v>
          </cell>
          <cell r="AK166" t="str">
            <v xml:space="preserve"> </v>
          </cell>
          <cell r="AL166" t="str">
            <v xml:space="preserve"> </v>
          </cell>
          <cell r="AM166" t="str">
            <v xml:space="preserve"> </v>
          </cell>
          <cell r="AN166" t="str">
            <v xml:space="preserve"> </v>
          </cell>
          <cell r="AO166"/>
          <cell r="AP166"/>
          <cell r="AQ166"/>
          <cell r="AR166"/>
          <cell r="AS166"/>
          <cell r="AT166"/>
          <cell r="AU166"/>
          <cell r="AV166"/>
          <cell r="AW166"/>
          <cell r="AX166"/>
          <cell r="AY166"/>
          <cell r="AZ166"/>
        </row>
        <row r="167">
          <cell r="B167" t="str">
            <v>-</v>
          </cell>
          <cell r="C167"/>
          <cell r="D167"/>
          <cell r="E167"/>
          <cell r="F167"/>
          <cell r="G167"/>
          <cell r="H167"/>
          <cell r="I167"/>
          <cell r="J167">
            <v>0</v>
          </cell>
          <cell r="K167"/>
          <cell r="L167">
            <v>0</v>
          </cell>
          <cell r="M167"/>
          <cell r="N167">
            <v>0</v>
          </cell>
          <cell r="O167"/>
          <cell r="P167">
            <v>0</v>
          </cell>
          <cell r="Q167"/>
          <cell r="R167">
            <v>0</v>
          </cell>
          <cell r="S167"/>
          <cell r="T167">
            <v>0</v>
          </cell>
          <cell r="U167"/>
          <cell r="V167">
            <v>0</v>
          </cell>
          <cell r="W167" t="str">
            <v xml:space="preserve"> </v>
          </cell>
          <cell r="X167" t="str">
            <v xml:space="preserve"> </v>
          </cell>
          <cell r="Y167" t="str">
            <v/>
          </cell>
          <cell r="Z167"/>
          <cell r="AA167" t="str">
            <v/>
          </cell>
          <cell r="AB167" t="str">
            <v xml:space="preserve"> </v>
          </cell>
          <cell r="AC167" t="str">
            <v/>
          </cell>
          <cell r="AD167" t="str">
            <v xml:space="preserve"> </v>
          </cell>
          <cell r="AE167" t="str">
            <v xml:space="preserve"> </v>
          </cell>
          <cell r="AF167" t="str">
            <v xml:space="preserve"> </v>
          </cell>
          <cell r="AG167">
            <v>0</v>
          </cell>
          <cell r="AH167" t="str">
            <v xml:space="preserve"> </v>
          </cell>
          <cell r="AI167" t="str">
            <v xml:space="preserve"> </v>
          </cell>
          <cell r="AJ167" t="str">
            <v xml:space="preserve"> </v>
          </cell>
          <cell r="AK167" t="str">
            <v xml:space="preserve"> </v>
          </cell>
          <cell r="AL167" t="str">
            <v xml:space="preserve"> </v>
          </cell>
          <cell r="AM167" t="str">
            <v xml:space="preserve"> </v>
          </cell>
          <cell r="AN167" t="str">
            <v xml:space="preserve"> </v>
          </cell>
          <cell r="AO167"/>
          <cell r="AP167"/>
          <cell r="AQ167"/>
          <cell r="AR167"/>
          <cell r="AS167"/>
          <cell r="AT167"/>
          <cell r="AU167"/>
          <cell r="AV167"/>
          <cell r="AW167"/>
          <cell r="AX167"/>
          <cell r="AY167"/>
          <cell r="AZ167"/>
        </row>
        <row r="168">
          <cell r="B168" t="str">
            <v>-</v>
          </cell>
          <cell r="C168"/>
          <cell r="D168"/>
          <cell r="E168"/>
          <cell r="F168"/>
          <cell r="G168"/>
          <cell r="H168"/>
          <cell r="I168"/>
          <cell r="J168">
            <v>0</v>
          </cell>
          <cell r="K168"/>
          <cell r="L168">
            <v>0</v>
          </cell>
          <cell r="M168"/>
          <cell r="N168">
            <v>0</v>
          </cell>
          <cell r="O168"/>
          <cell r="P168">
            <v>0</v>
          </cell>
          <cell r="Q168"/>
          <cell r="R168">
            <v>0</v>
          </cell>
          <cell r="S168"/>
          <cell r="T168">
            <v>0</v>
          </cell>
          <cell r="U168"/>
          <cell r="V168">
            <v>0</v>
          </cell>
          <cell r="W168" t="str">
            <v xml:space="preserve"> </v>
          </cell>
          <cell r="X168" t="str">
            <v xml:space="preserve"> </v>
          </cell>
          <cell r="Y168" t="str">
            <v/>
          </cell>
          <cell r="Z168"/>
          <cell r="AA168" t="str">
            <v/>
          </cell>
          <cell r="AB168" t="str">
            <v xml:space="preserve"> </v>
          </cell>
          <cell r="AC168" t="str">
            <v/>
          </cell>
          <cell r="AD168" t="str">
            <v xml:space="preserve"> </v>
          </cell>
          <cell r="AE168" t="str">
            <v xml:space="preserve"> </v>
          </cell>
          <cell r="AF168" t="str">
            <v xml:space="preserve"> </v>
          </cell>
          <cell r="AG168">
            <v>0</v>
          </cell>
          <cell r="AH168" t="str">
            <v xml:space="preserve"> </v>
          </cell>
          <cell r="AI168" t="str">
            <v xml:space="preserve"> </v>
          </cell>
          <cell r="AJ168" t="str">
            <v xml:space="preserve"> </v>
          </cell>
          <cell r="AK168" t="str">
            <v xml:space="preserve"> </v>
          </cell>
          <cell r="AL168" t="str">
            <v xml:space="preserve"> </v>
          </cell>
          <cell r="AM168" t="str">
            <v xml:space="preserve"> </v>
          </cell>
          <cell r="AN168" t="str">
            <v xml:space="preserve"> </v>
          </cell>
          <cell r="AO168"/>
          <cell r="AP168"/>
          <cell r="AQ168"/>
          <cell r="AR168"/>
          <cell r="AS168"/>
          <cell r="AT168"/>
          <cell r="AU168"/>
          <cell r="AV168"/>
          <cell r="AW168"/>
          <cell r="AX168"/>
          <cell r="AY168"/>
          <cell r="AZ168"/>
        </row>
        <row r="169">
          <cell r="B169" t="str">
            <v>-</v>
          </cell>
          <cell r="C169"/>
          <cell r="D169"/>
          <cell r="E169"/>
          <cell r="F169"/>
          <cell r="G169"/>
          <cell r="H169"/>
          <cell r="I169"/>
          <cell r="J169">
            <v>0</v>
          </cell>
          <cell r="K169"/>
          <cell r="L169">
            <v>0</v>
          </cell>
          <cell r="M169"/>
          <cell r="N169">
            <v>0</v>
          </cell>
          <cell r="O169"/>
          <cell r="P169">
            <v>0</v>
          </cell>
          <cell r="Q169"/>
          <cell r="R169">
            <v>0</v>
          </cell>
          <cell r="S169"/>
          <cell r="T169">
            <v>0</v>
          </cell>
          <cell r="U169"/>
          <cell r="V169">
            <v>0</v>
          </cell>
          <cell r="W169" t="str">
            <v xml:space="preserve"> </v>
          </cell>
          <cell r="X169" t="str">
            <v xml:space="preserve"> </v>
          </cell>
          <cell r="Y169" t="str">
            <v/>
          </cell>
          <cell r="Z169"/>
          <cell r="AA169" t="str">
            <v/>
          </cell>
          <cell r="AB169" t="str">
            <v xml:space="preserve"> </v>
          </cell>
          <cell r="AC169" t="str">
            <v/>
          </cell>
          <cell r="AD169" t="str">
            <v xml:space="preserve"> </v>
          </cell>
          <cell r="AE169" t="str">
            <v xml:space="preserve"> </v>
          </cell>
          <cell r="AF169" t="str">
            <v xml:space="preserve"> </v>
          </cell>
          <cell r="AG169">
            <v>0</v>
          </cell>
          <cell r="AH169" t="str">
            <v xml:space="preserve"> </v>
          </cell>
          <cell r="AI169" t="str">
            <v xml:space="preserve"> </v>
          </cell>
          <cell r="AJ169" t="str">
            <v xml:space="preserve"> </v>
          </cell>
          <cell r="AK169" t="str">
            <v xml:space="preserve"> </v>
          </cell>
          <cell r="AL169" t="str">
            <v xml:space="preserve"> </v>
          </cell>
          <cell r="AM169" t="str">
            <v xml:space="preserve"> </v>
          </cell>
          <cell r="AN169" t="str">
            <v xml:space="preserve"> </v>
          </cell>
          <cell r="AO169"/>
          <cell r="AP169"/>
          <cell r="AQ169"/>
          <cell r="AR169"/>
          <cell r="AS169"/>
          <cell r="AT169"/>
          <cell r="AU169"/>
          <cell r="AV169"/>
          <cell r="AW169"/>
          <cell r="AX169"/>
          <cell r="AY169"/>
          <cell r="AZ169"/>
        </row>
        <row r="170">
          <cell r="B170" t="str">
            <v>-</v>
          </cell>
          <cell r="C170"/>
          <cell r="D170"/>
          <cell r="E170"/>
          <cell r="F170"/>
          <cell r="G170"/>
          <cell r="H170"/>
          <cell r="I170"/>
          <cell r="J170">
            <v>0</v>
          </cell>
          <cell r="K170"/>
          <cell r="L170">
            <v>0</v>
          </cell>
          <cell r="M170"/>
          <cell r="N170">
            <v>0</v>
          </cell>
          <cell r="O170"/>
          <cell r="P170">
            <v>0</v>
          </cell>
          <cell r="Q170"/>
          <cell r="R170">
            <v>0</v>
          </cell>
          <cell r="S170"/>
          <cell r="T170">
            <v>0</v>
          </cell>
          <cell r="U170"/>
          <cell r="V170">
            <v>0</v>
          </cell>
          <cell r="W170" t="str">
            <v xml:space="preserve"> </v>
          </cell>
          <cell r="X170" t="str">
            <v xml:space="preserve"> </v>
          </cell>
          <cell r="Y170" t="str">
            <v/>
          </cell>
          <cell r="Z170"/>
          <cell r="AA170" t="str">
            <v/>
          </cell>
          <cell r="AB170" t="str">
            <v xml:space="preserve"> </v>
          </cell>
          <cell r="AC170" t="str">
            <v/>
          </cell>
          <cell r="AD170" t="str">
            <v xml:space="preserve"> </v>
          </cell>
          <cell r="AE170" t="str">
            <v xml:space="preserve"> </v>
          </cell>
          <cell r="AF170" t="str">
            <v xml:space="preserve"> </v>
          </cell>
          <cell r="AG170">
            <v>0</v>
          </cell>
          <cell r="AH170" t="str">
            <v xml:space="preserve"> </v>
          </cell>
          <cell r="AI170" t="str">
            <v xml:space="preserve"> </v>
          </cell>
          <cell r="AJ170" t="str">
            <v xml:space="preserve"> </v>
          </cell>
          <cell r="AK170" t="str">
            <v xml:space="preserve"> </v>
          </cell>
          <cell r="AL170" t="str">
            <v xml:space="preserve"> </v>
          </cell>
          <cell r="AM170" t="str">
            <v xml:space="preserve"> </v>
          </cell>
          <cell r="AN170" t="str">
            <v xml:space="preserve"> </v>
          </cell>
          <cell r="AO170"/>
          <cell r="AP170"/>
          <cell r="AQ170"/>
          <cell r="AR170"/>
          <cell r="AS170"/>
          <cell r="AT170"/>
          <cell r="AU170"/>
          <cell r="AV170"/>
          <cell r="AW170"/>
          <cell r="AX170"/>
          <cell r="AY170"/>
          <cell r="AZ170"/>
        </row>
        <row r="171">
          <cell r="B171" t="str">
            <v>-</v>
          </cell>
          <cell r="C171"/>
          <cell r="D171"/>
          <cell r="E171"/>
          <cell r="F171"/>
          <cell r="G171"/>
          <cell r="H171"/>
          <cell r="I171"/>
          <cell r="J171">
            <v>0</v>
          </cell>
          <cell r="K171"/>
          <cell r="L171">
            <v>0</v>
          </cell>
          <cell r="M171"/>
          <cell r="N171">
            <v>0</v>
          </cell>
          <cell r="O171"/>
          <cell r="P171">
            <v>0</v>
          </cell>
          <cell r="Q171"/>
          <cell r="R171">
            <v>0</v>
          </cell>
          <cell r="S171"/>
          <cell r="T171">
            <v>0</v>
          </cell>
          <cell r="U171"/>
          <cell r="V171">
            <v>0</v>
          </cell>
          <cell r="W171" t="str">
            <v xml:space="preserve"> </v>
          </cell>
          <cell r="X171" t="str">
            <v xml:space="preserve"> </v>
          </cell>
          <cell r="Y171" t="str">
            <v/>
          </cell>
          <cell r="Z171"/>
          <cell r="AA171" t="str">
            <v/>
          </cell>
          <cell r="AB171" t="str">
            <v xml:space="preserve"> </v>
          </cell>
          <cell r="AC171" t="str">
            <v/>
          </cell>
          <cell r="AD171" t="str">
            <v xml:space="preserve"> </v>
          </cell>
          <cell r="AE171" t="str">
            <v xml:space="preserve"> </v>
          </cell>
          <cell r="AF171" t="str">
            <v xml:space="preserve"> </v>
          </cell>
          <cell r="AG171">
            <v>0</v>
          </cell>
          <cell r="AH171" t="str">
            <v xml:space="preserve"> </v>
          </cell>
          <cell r="AI171" t="str">
            <v xml:space="preserve"> </v>
          </cell>
          <cell r="AJ171" t="str">
            <v xml:space="preserve"> </v>
          </cell>
          <cell r="AK171" t="str">
            <v xml:space="preserve"> </v>
          </cell>
          <cell r="AL171" t="str">
            <v xml:space="preserve"> </v>
          </cell>
          <cell r="AM171" t="str">
            <v xml:space="preserve"> </v>
          </cell>
          <cell r="AN171" t="str">
            <v xml:space="preserve"> </v>
          </cell>
          <cell r="AO171"/>
          <cell r="AP171"/>
          <cell r="AQ171"/>
          <cell r="AR171"/>
          <cell r="AS171"/>
          <cell r="AT171"/>
          <cell r="AU171"/>
          <cell r="AV171"/>
          <cell r="AW171"/>
          <cell r="AX171"/>
          <cell r="AY171"/>
          <cell r="AZ171"/>
        </row>
        <row r="172">
          <cell r="B172" t="str">
            <v>-</v>
          </cell>
          <cell r="C172"/>
          <cell r="D172"/>
          <cell r="E172"/>
          <cell r="F172"/>
          <cell r="G172"/>
          <cell r="H172"/>
          <cell r="I172"/>
          <cell r="J172">
            <v>0</v>
          </cell>
          <cell r="K172"/>
          <cell r="L172">
            <v>0</v>
          </cell>
          <cell r="M172"/>
          <cell r="N172">
            <v>0</v>
          </cell>
          <cell r="O172"/>
          <cell r="P172">
            <v>0</v>
          </cell>
          <cell r="Q172"/>
          <cell r="R172">
            <v>0</v>
          </cell>
          <cell r="S172"/>
          <cell r="T172">
            <v>0</v>
          </cell>
          <cell r="U172"/>
          <cell r="V172">
            <v>0</v>
          </cell>
          <cell r="W172" t="str">
            <v xml:space="preserve"> </v>
          </cell>
          <cell r="X172" t="str">
            <v xml:space="preserve"> </v>
          </cell>
          <cell r="Y172" t="str">
            <v/>
          </cell>
          <cell r="Z172"/>
          <cell r="AA172" t="str">
            <v/>
          </cell>
          <cell r="AB172" t="str">
            <v xml:space="preserve"> </v>
          </cell>
          <cell r="AC172" t="str">
            <v/>
          </cell>
          <cell r="AD172" t="str">
            <v xml:space="preserve"> </v>
          </cell>
          <cell r="AE172" t="str">
            <v xml:space="preserve"> </v>
          </cell>
          <cell r="AF172" t="str">
            <v xml:space="preserve"> </v>
          </cell>
          <cell r="AG172">
            <v>0</v>
          </cell>
          <cell r="AH172" t="str">
            <v xml:space="preserve"> </v>
          </cell>
          <cell r="AI172" t="str">
            <v xml:space="preserve"> </v>
          </cell>
          <cell r="AJ172" t="str">
            <v xml:space="preserve"> </v>
          </cell>
          <cell r="AK172" t="str">
            <v xml:space="preserve"> </v>
          </cell>
          <cell r="AL172" t="str">
            <v xml:space="preserve"> </v>
          </cell>
          <cell r="AM172" t="str">
            <v xml:space="preserve"> </v>
          </cell>
          <cell r="AN172" t="str">
            <v xml:space="preserve"> </v>
          </cell>
          <cell r="AO172"/>
          <cell r="AP172"/>
          <cell r="AQ172"/>
          <cell r="AR172"/>
          <cell r="AS172"/>
          <cell r="AT172"/>
          <cell r="AU172"/>
          <cell r="AV172"/>
          <cell r="AW172"/>
          <cell r="AX172"/>
          <cell r="AY172"/>
          <cell r="AZ172"/>
        </row>
        <row r="173">
          <cell r="B173" t="str">
            <v>-</v>
          </cell>
          <cell r="C173"/>
          <cell r="D173"/>
          <cell r="E173"/>
          <cell r="F173"/>
          <cell r="G173"/>
          <cell r="H173"/>
          <cell r="I173"/>
          <cell r="J173">
            <v>0</v>
          </cell>
          <cell r="K173"/>
          <cell r="L173">
            <v>0</v>
          </cell>
          <cell r="M173"/>
          <cell r="N173">
            <v>0</v>
          </cell>
          <cell r="O173"/>
          <cell r="P173">
            <v>0</v>
          </cell>
          <cell r="Q173"/>
          <cell r="R173">
            <v>0</v>
          </cell>
          <cell r="S173"/>
          <cell r="T173">
            <v>0</v>
          </cell>
          <cell r="U173"/>
          <cell r="V173">
            <v>0</v>
          </cell>
          <cell r="W173" t="str">
            <v xml:space="preserve"> </v>
          </cell>
          <cell r="X173" t="str">
            <v xml:space="preserve"> </v>
          </cell>
          <cell r="Y173" t="str">
            <v/>
          </cell>
          <cell r="Z173"/>
          <cell r="AA173" t="str">
            <v/>
          </cell>
          <cell r="AB173" t="str">
            <v xml:space="preserve"> </v>
          </cell>
          <cell r="AC173" t="str">
            <v/>
          </cell>
          <cell r="AD173" t="str">
            <v xml:space="preserve"> </v>
          </cell>
          <cell r="AE173" t="str">
            <v xml:space="preserve"> </v>
          </cell>
          <cell r="AF173" t="str">
            <v xml:space="preserve"> </v>
          </cell>
          <cell r="AG173">
            <v>0</v>
          </cell>
          <cell r="AH173" t="str">
            <v xml:space="preserve"> </v>
          </cell>
          <cell r="AI173" t="str">
            <v xml:space="preserve"> </v>
          </cell>
          <cell r="AJ173" t="str">
            <v xml:space="preserve"> </v>
          </cell>
          <cell r="AK173" t="str">
            <v xml:space="preserve"> </v>
          </cell>
          <cell r="AL173" t="str">
            <v xml:space="preserve"> </v>
          </cell>
          <cell r="AM173" t="str">
            <v xml:space="preserve"> </v>
          </cell>
          <cell r="AN173" t="str">
            <v xml:space="preserve"> </v>
          </cell>
          <cell r="AO173"/>
          <cell r="AP173"/>
          <cell r="AQ173"/>
          <cell r="AR173"/>
          <cell r="AS173"/>
          <cell r="AT173"/>
          <cell r="AU173"/>
          <cell r="AV173"/>
          <cell r="AW173"/>
          <cell r="AX173"/>
          <cell r="AY173"/>
          <cell r="AZ173"/>
        </row>
        <row r="174">
          <cell r="B174" t="str">
            <v>-</v>
          </cell>
          <cell r="C174"/>
          <cell r="D174"/>
          <cell r="E174"/>
          <cell r="F174"/>
          <cell r="G174"/>
          <cell r="H174"/>
          <cell r="I174"/>
          <cell r="J174">
            <v>0</v>
          </cell>
          <cell r="K174"/>
          <cell r="L174">
            <v>0</v>
          </cell>
          <cell r="M174"/>
          <cell r="N174">
            <v>0</v>
          </cell>
          <cell r="O174"/>
          <cell r="P174">
            <v>0</v>
          </cell>
          <cell r="Q174"/>
          <cell r="R174">
            <v>0</v>
          </cell>
          <cell r="S174"/>
          <cell r="T174">
            <v>0</v>
          </cell>
          <cell r="U174"/>
          <cell r="V174">
            <v>0</v>
          </cell>
          <cell r="W174" t="str">
            <v xml:space="preserve"> </v>
          </cell>
          <cell r="X174" t="str">
            <v xml:space="preserve"> </v>
          </cell>
          <cell r="Y174" t="str">
            <v/>
          </cell>
          <cell r="Z174"/>
          <cell r="AA174" t="str">
            <v/>
          </cell>
          <cell r="AB174" t="str">
            <v xml:space="preserve"> </v>
          </cell>
          <cell r="AC174" t="str">
            <v/>
          </cell>
          <cell r="AD174" t="str">
            <v xml:space="preserve"> </v>
          </cell>
          <cell r="AE174" t="str">
            <v xml:space="preserve"> </v>
          </cell>
          <cell r="AF174" t="str">
            <v xml:space="preserve"> </v>
          </cell>
          <cell r="AG174">
            <v>0</v>
          </cell>
          <cell r="AH174" t="str">
            <v xml:space="preserve"> </v>
          </cell>
          <cell r="AI174" t="str">
            <v xml:space="preserve"> </v>
          </cell>
          <cell r="AJ174" t="str">
            <v xml:space="preserve"> </v>
          </cell>
          <cell r="AK174" t="str">
            <v xml:space="preserve"> </v>
          </cell>
          <cell r="AL174" t="str">
            <v xml:space="preserve"> </v>
          </cell>
          <cell r="AM174" t="str">
            <v xml:space="preserve"> </v>
          </cell>
          <cell r="AN174" t="str">
            <v xml:space="preserve"> </v>
          </cell>
          <cell r="AO174"/>
          <cell r="AP174"/>
          <cell r="AQ174"/>
          <cell r="AR174"/>
          <cell r="AS174"/>
          <cell r="AT174"/>
          <cell r="AU174"/>
          <cell r="AV174"/>
          <cell r="AW174"/>
          <cell r="AX174"/>
          <cell r="AY174"/>
          <cell r="AZ174"/>
        </row>
        <row r="175">
          <cell r="B175" t="str">
            <v>-</v>
          </cell>
          <cell r="C175"/>
          <cell r="D175"/>
          <cell r="E175"/>
          <cell r="F175"/>
          <cell r="G175"/>
          <cell r="H175"/>
          <cell r="I175"/>
          <cell r="J175">
            <v>0</v>
          </cell>
          <cell r="K175"/>
          <cell r="L175">
            <v>0</v>
          </cell>
          <cell r="M175"/>
          <cell r="N175">
            <v>0</v>
          </cell>
          <cell r="O175"/>
          <cell r="P175">
            <v>0</v>
          </cell>
          <cell r="Q175"/>
          <cell r="R175">
            <v>0</v>
          </cell>
          <cell r="S175"/>
          <cell r="T175">
            <v>0</v>
          </cell>
          <cell r="U175"/>
          <cell r="V175">
            <v>0</v>
          </cell>
          <cell r="W175" t="str">
            <v xml:space="preserve"> </v>
          </cell>
          <cell r="X175" t="str">
            <v xml:space="preserve"> </v>
          </cell>
          <cell r="Y175" t="str">
            <v/>
          </cell>
          <cell r="Z175"/>
          <cell r="AA175" t="str">
            <v/>
          </cell>
          <cell r="AB175" t="str">
            <v xml:space="preserve"> </v>
          </cell>
          <cell r="AC175" t="str">
            <v/>
          </cell>
          <cell r="AD175" t="str">
            <v xml:space="preserve"> </v>
          </cell>
          <cell r="AE175" t="str">
            <v xml:space="preserve"> </v>
          </cell>
          <cell r="AF175" t="str">
            <v xml:space="preserve"> </v>
          </cell>
          <cell r="AG175">
            <v>0</v>
          </cell>
          <cell r="AH175" t="str">
            <v xml:space="preserve"> </v>
          </cell>
          <cell r="AI175" t="str">
            <v xml:space="preserve"> </v>
          </cell>
          <cell r="AJ175" t="str">
            <v xml:space="preserve"> </v>
          </cell>
          <cell r="AK175" t="str">
            <v xml:space="preserve"> </v>
          </cell>
          <cell r="AL175" t="str">
            <v xml:space="preserve"> </v>
          </cell>
          <cell r="AM175" t="str">
            <v xml:space="preserve"> </v>
          </cell>
          <cell r="AN175" t="str">
            <v xml:space="preserve"> </v>
          </cell>
          <cell r="AO175"/>
          <cell r="AP175"/>
          <cell r="AQ175"/>
          <cell r="AR175"/>
          <cell r="AS175"/>
          <cell r="AT175"/>
          <cell r="AU175"/>
          <cell r="AV175"/>
          <cell r="AW175"/>
          <cell r="AX175"/>
          <cell r="AY175"/>
          <cell r="AZ175"/>
        </row>
        <row r="176">
          <cell r="B176" t="str">
            <v>-</v>
          </cell>
          <cell r="C176"/>
          <cell r="D176"/>
          <cell r="E176"/>
          <cell r="F176"/>
          <cell r="G176"/>
          <cell r="H176"/>
          <cell r="I176"/>
          <cell r="J176">
            <v>0</v>
          </cell>
          <cell r="K176"/>
          <cell r="L176">
            <v>0</v>
          </cell>
          <cell r="M176"/>
          <cell r="N176">
            <v>0</v>
          </cell>
          <cell r="O176"/>
          <cell r="P176">
            <v>0</v>
          </cell>
          <cell r="Q176"/>
          <cell r="R176">
            <v>0</v>
          </cell>
          <cell r="S176"/>
          <cell r="T176">
            <v>0</v>
          </cell>
          <cell r="U176"/>
          <cell r="V176">
            <v>0</v>
          </cell>
          <cell r="W176" t="str">
            <v xml:space="preserve"> </v>
          </cell>
          <cell r="X176" t="str">
            <v xml:space="preserve"> </v>
          </cell>
          <cell r="Y176" t="str">
            <v/>
          </cell>
          <cell r="Z176"/>
          <cell r="AA176" t="str">
            <v/>
          </cell>
          <cell r="AB176" t="str">
            <v xml:space="preserve"> </v>
          </cell>
          <cell r="AC176" t="str">
            <v/>
          </cell>
          <cell r="AD176" t="str">
            <v xml:space="preserve"> </v>
          </cell>
          <cell r="AE176" t="str">
            <v xml:space="preserve"> </v>
          </cell>
          <cell r="AF176" t="str">
            <v xml:space="preserve"> </v>
          </cell>
          <cell r="AG176">
            <v>0</v>
          </cell>
          <cell r="AH176" t="str">
            <v xml:space="preserve"> </v>
          </cell>
          <cell r="AI176" t="str">
            <v xml:space="preserve"> </v>
          </cell>
          <cell r="AJ176" t="str">
            <v xml:space="preserve"> </v>
          </cell>
          <cell r="AK176" t="str">
            <v xml:space="preserve"> </v>
          </cell>
          <cell r="AL176" t="str">
            <v xml:space="preserve"> </v>
          </cell>
          <cell r="AM176" t="str">
            <v xml:space="preserve"> </v>
          </cell>
          <cell r="AN176" t="str">
            <v xml:space="preserve"> </v>
          </cell>
          <cell r="AO176"/>
          <cell r="AP176"/>
          <cell r="AQ176"/>
          <cell r="AR176"/>
          <cell r="AS176"/>
          <cell r="AT176"/>
          <cell r="AU176"/>
          <cell r="AV176"/>
          <cell r="AW176"/>
          <cell r="AX176"/>
          <cell r="AY176"/>
          <cell r="AZ176"/>
        </row>
        <row r="177">
          <cell r="B177" t="str">
            <v>-</v>
          </cell>
          <cell r="C177"/>
          <cell r="D177"/>
          <cell r="E177"/>
          <cell r="F177"/>
          <cell r="G177"/>
          <cell r="H177"/>
          <cell r="I177"/>
          <cell r="J177">
            <v>0</v>
          </cell>
          <cell r="K177"/>
          <cell r="L177">
            <v>0</v>
          </cell>
          <cell r="M177"/>
          <cell r="N177">
            <v>0</v>
          </cell>
          <cell r="O177"/>
          <cell r="P177">
            <v>0</v>
          </cell>
          <cell r="Q177"/>
          <cell r="R177">
            <v>0</v>
          </cell>
          <cell r="S177"/>
          <cell r="T177">
            <v>0</v>
          </cell>
          <cell r="U177"/>
          <cell r="V177">
            <v>0</v>
          </cell>
          <cell r="W177" t="str">
            <v xml:space="preserve"> </v>
          </cell>
          <cell r="X177" t="str">
            <v xml:space="preserve"> </v>
          </cell>
          <cell r="Y177" t="str">
            <v/>
          </cell>
          <cell r="Z177"/>
          <cell r="AA177" t="str">
            <v/>
          </cell>
          <cell r="AB177" t="str">
            <v xml:space="preserve"> </v>
          </cell>
          <cell r="AC177" t="str">
            <v/>
          </cell>
          <cell r="AD177" t="str">
            <v xml:space="preserve"> </v>
          </cell>
          <cell r="AE177" t="str">
            <v xml:space="preserve"> </v>
          </cell>
          <cell r="AF177" t="str">
            <v xml:space="preserve"> </v>
          </cell>
          <cell r="AG177">
            <v>0</v>
          </cell>
          <cell r="AH177" t="str">
            <v xml:space="preserve"> </v>
          </cell>
          <cell r="AI177" t="str">
            <v xml:space="preserve"> </v>
          </cell>
          <cell r="AJ177" t="str">
            <v xml:space="preserve"> </v>
          </cell>
          <cell r="AK177" t="str">
            <v xml:space="preserve"> </v>
          </cell>
          <cell r="AL177" t="str">
            <v xml:space="preserve"> </v>
          </cell>
          <cell r="AM177" t="str">
            <v xml:space="preserve"> </v>
          </cell>
          <cell r="AN177" t="str">
            <v xml:space="preserve"> </v>
          </cell>
          <cell r="AO177"/>
          <cell r="AP177"/>
          <cell r="AQ177"/>
          <cell r="AR177"/>
          <cell r="AS177"/>
          <cell r="AT177"/>
          <cell r="AU177"/>
          <cell r="AV177"/>
          <cell r="AW177"/>
          <cell r="AX177"/>
          <cell r="AY177"/>
          <cell r="AZ177"/>
        </row>
        <row r="178">
          <cell r="B178" t="str">
            <v>-</v>
          </cell>
          <cell r="C178"/>
          <cell r="D178"/>
          <cell r="E178"/>
          <cell r="F178"/>
          <cell r="G178"/>
          <cell r="H178"/>
          <cell r="I178"/>
          <cell r="J178">
            <v>0</v>
          </cell>
          <cell r="K178"/>
          <cell r="L178">
            <v>0</v>
          </cell>
          <cell r="M178"/>
          <cell r="N178">
            <v>0</v>
          </cell>
          <cell r="O178"/>
          <cell r="P178">
            <v>0</v>
          </cell>
          <cell r="Q178"/>
          <cell r="R178">
            <v>0</v>
          </cell>
          <cell r="S178"/>
          <cell r="T178">
            <v>0</v>
          </cell>
          <cell r="U178"/>
          <cell r="V178">
            <v>0</v>
          </cell>
          <cell r="W178" t="str">
            <v xml:space="preserve"> </v>
          </cell>
          <cell r="X178" t="str">
            <v xml:space="preserve"> </v>
          </cell>
          <cell r="Y178" t="str">
            <v/>
          </cell>
          <cell r="Z178"/>
          <cell r="AA178" t="str">
            <v/>
          </cell>
          <cell r="AB178" t="str">
            <v xml:space="preserve"> </v>
          </cell>
          <cell r="AC178" t="str">
            <v/>
          </cell>
          <cell r="AD178" t="str">
            <v xml:space="preserve"> </v>
          </cell>
          <cell r="AE178" t="str">
            <v xml:space="preserve"> </v>
          </cell>
          <cell r="AF178" t="str">
            <v xml:space="preserve"> </v>
          </cell>
          <cell r="AG178">
            <v>0</v>
          </cell>
          <cell r="AH178" t="str">
            <v xml:space="preserve"> </v>
          </cell>
          <cell r="AI178" t="str">
            <v xml:space="preserve"> </v>
          </cell>
          <cell r="AJ178" t="str">
            <v xml:space="preserve"> </v>
          </cell>
          <cell r="AK178" t="str">
            <v xml:space="preserve"> </v>
          </cell>
          <cell r="AL178" t="str">
            <v xml:space="preserve"> </v>
          </cell>
          <cell r="AM178" t="str">
            <v xml:space="preserve"> </v>
          </cell>
          <cell r="AN178" t="str">
            <v xml:space="preserve"> </v>
          </cell>
          <cell r="AO178"/>
          <cell r="AP178"/>
          <cell r="AQ178"/>
          <cell r="AR178"/>
          <cell r="AS178"/>
          <cell r="AT178"/>
          <cell r="AU178"/>
          <cell r="AV178"/>
          <cell r="AW178"/>
          <cell r="AX178"/>
          <cell r="AY178"/>
          <cell r="AZ178"/>
        </row>
        <row r="179">
          <cell r="B179" t="str">
            <v>-</v>
          </cell>
          <cell r="C179"/>
          <cell r="D179"/>
          <cell r="E179"/>
          <cell r="F179"/>
          <cell r="G179"/>
          <cell r="H179"/>
          <cell r="I179"/>
          <cell r="J179">
            <v>0</v>
          </cell>
          <cell r="K179"/>
          <cell r="L179">
            <v>0</v>
          </cell>
          <cell r="M179"/>
          <cell r="N179">
            <v>0</v>
          </cell>
          <cell r="O179"/>
          <cell r="P179">
            <v>0</v>
          </cell>
          <cell r="Q179"/>
          <cell r="R179">
            <v>0</v>
          </cell>
          <cell r="S179"/>
          <cell r="T179">
            <v>0</v>
          </cell>
          <cell r="U179"/>
          <cell r="V179">
            <v>0</v>
          </cell>
          <cell r="W179" t="str">
            <v xml:space="preserve"> </v>
          </cell>
          <cell r="X179" t="str">
            <v xml:space="preserve"> </v>
          </cell>
          <cell r="Y179" t="str">
            <v/>
          </cell>
          <cell r="Z179"/>
          <cell r="AA179" t="str">
            <v/>
          </cell>
          <cell r="AB179" t="str">
            <v xml:space="preserve"> </v>
          </cell>
          <cell r="AC179" t="str">
            <v/>
          </cell>
          <cell r="AD179" t="str">
            <v xml:space="preserve"> </v>
          </cell>
          <cell r="AE179" t="str">
            <v xml:space="preserve"> </v>
          </cell>
          <cell r="AF179" t="str">
            <v xml:space="preserve"> </v>
          </cell>
          <cell r="AG179">
            <v>0</v>
          </cell>
          <cell r="AH179" t="str">
            <v xml:space="preserve"> </v>
          </cell>
          <cell r="AI179" t="str">
            <v xml:space="preserve"> </v>
          </cell>
          <cell r="AJ179" t="str">
            <v xml:space="preserve"> </v>
          </cell>
          <cell r="AK179" t="str">
            <v xml:space="preserve"> </v>
          </cell>
          <cell r="AL179" t="str">
            <v xml:space="preserve"> </v>
          </cell>
          <cell r="AM179" t="str">
            <v xml:space="preserve"> </v>
          </cell>
          <cell r="AN179" t="str">
            <v xml:space="preserve"> </v>
          </cell>
          <cell r="AO179"/>
          <cell r="AP179"/>
          <cell r="AQ179"/>
          <cell r="AR179"/>
          <cell r="AS179"/>
          <cell r="AT179"/>
          <cell r="AU179"/>
          <cell r="AV179"/>
          <cell r="AW179"/>
          <cell r="AX179"/>
          <cell r="AY179"/>
          <cell r="AZ179"/>
        </row>
        <row r="180">
          <cell r="B180" t="str">
            <v>-</v>
          </cell>
          <cell r="C180"/>
          <cell r="D180"/>
          <cell r="E180"/>
          <cell r="F180"/>
          <cell r="G180"/>
          <cell r="H180"/>
          <cell r="I180"/>
          <cell r="J180">
            <v>0</v>
          </cell>
          <cell r="K180"/>
          <cell r="L180">
            <v>0</v>
          </cell>
          <cell r="M180"/>
          <cell r="N180">
            <v>0</v>
          </cell>
          <cell r="O180"/>
          <cell r="P180">
            <v>0</v>
          </cell>
          <cell r="Q180"/>
          <cell r="R180">
            <v>0</v>
          </cell>
          <cell r="S180"/>
          <cell r="T180">
            <v>0</v>
          </cell>
          <cell r="U180"/>
          <cell r="V180">
            <v>0</v>
          </cell>
          <cell r="W180" t="str">
            <v xml:space="preserve"> </v>
          </cell>
          <cell r="X180" t="str">
            <v xml:space="preserve"> </v>
          </cell>
          <cell r="Y180" t="str">
            <v/>
          </cell>
          <cell r="Z180"/>
          <cell r="AA180" t="str">
            <v/>
          </cell>
          <cell r="AB180" t="str">
            <v xml:space="preserve"> </v>
          </cell>
          <cell r="AC180" t="str">
            <v/>
          </cell>
          <cell r="AD180" t="str">
            <v xml:space="preserve"> </v>
          </cell>
          <cell r="AE180" t="str">
            <v xml:space="preserve"> </v>
          </cell>
          <cell r="AF180" t="str">
            <v xml:space="preserve"> </v>
          </cell>
          <cell r="AG180">
            <v>0</v>
          </cell>
          <cell r="AH180" t="str">
            <v xml:space="preserve"> </v>
          </cell>
          <cell r="AI180" t="str">
            <v xml:space="preserve"> </v>
          </cell>
          <cell r="AJ180" t="str">
            <v xml:space="preserve"> </v>
          </cell>
          <cell r="AK180" t="str">
            <v xml:space="preserve"> </v>
          </cell>
          <cell r="AL180" t="str">
            <v xml:space="preserve"> </v>
          </cell>
          <cell r="AM180" t="str">
            <v xml:space="preserve"> </v>
          </cell>
          <cell r="AN180" t="str">
            <v xml:space="preserve"> </v>
          </cell>
          <cell r="AO180"/>
          <cell r="AP180"/>
          <cell r="AQ180"/>
          <cell r="AR180"/>
          <cell r="AS180"/>
          <cell r="AT180"/>
          <cell r="AU180"/>
          <cell r="AV180"/>
          <cell r="AW180"/>
          <cell r="AX180"/>
          <cell r="AY180"/>
          <cell r="AZ180"/>
        </row>
        <row r="181">
          <cell r="B181" t="str">
            <v>-</v>
          </cell>
          <cell r="C181"/>
          <cell r="D181"/>
          <cell r="E181"/>
          <cell r="F181"/>
          <cell r="G181"/>
          <cell r="H181"/>
          <cell r="I181"/>
          <cell r="J181">
            <v>0</v>
          </cell>
          <cell r="K181"/>
          <cell r="L181">
            <v>0</v>
          </cell>
          <cell r="M181"/>
          <cell r="N181">
            <v>0</v>
          </cell>
          <cell r="O181"/>
          <cell r="P181">
            <v>0</v>
          </cell>
          <cell r="Q181"/>
          <cell r="R181">
            <v>0</v>
          </cell>
          <cell r="S181"/>
          <cell r="T181">
            <v>0</v>
          </cell>
          <cell r="U181"/>
          <cell r="V181">
            <v>0</v>
          </cell>
          <cell r="W181" t="str">
            <v xml:space="preserve"> </v>
          </cell>
          <cell r="X181" t="str">
            <v xml:space="preserve"> </v>
          </cell>
          <cell r="Y181" t="str">
            <v/>
          </cell>
          <cell r="Z181"/>
          <cell r="AA181" t="str">
            <v/>
          </cell>
          <cell r="AB181" t="str">
            <v xml:space="preserve"> </v>
          </cell>
          <cell r="AC181" t="str">
            <v/>
          </cell>
          <cell r="AD181" t="str">
            <v xml:space="preserve"> </v>
          </cell>
          <cell r="AE181" t="str">
            <v xml:space="preserve"> </v>
          </cell>
          <cell r="AF181" t="str">
            <v xml:space="preserve"> </v>
          </cell>
          <cell r="AG181">
            <v>0</v>
          </cell>
          <cell r="AH181" t="str">
            <v xml:space="preserve"> </v>
          </cell>
          <cell r="AI181" t="str">
            <v xml:space="preserve"> </v>
          </cell>
          <cell r="AJ181" t="str">
            <v xml:space="preserve"> </v>
          </cell>
          <cell r="AK181" t="str">
            <v xml:space="preserve"> </v>
          </cell>
          <cell r="AL181" t="str">
            <v xml:space="preserve"> </v>
          </cell>
          <cell r="AM181" t="str">
            <v xml:space="preserve"> </v>
          </cell>
          <cell r="AN181" t="str">
            <v xml:space="preserve"> </v>
          </cell>
          <cell r="AO181"/>
          <cell r="AP181"/>
          <cell r="AQ181"/>
          <cell r="AR181"/>
          <cell r="AS181"/>
          <cell r="AT181"/>
          <cell r="AU181"/>
          <cell r="AV181"/>
          <cell r="AW181"/>
          <cell r="AX181"/>
          <cell r="AY181"/>
          <cell r="AZ181"/>
        </row>
        <row r="182">
          <cell r="B182" t="str">
            <v>-</v>
          </cell>
          <cell r="C182"/>
          <cell r="D182"/>
          <cell r="E182"/>
          <cell r="F182"/>
          <cell r="G182"/>
          <cell r="H182"/>
          <cell r="I182"/>
          <cell r="J182">
            <v>0</v>
          </cell>
          <cell r="K182"/>
          <cell r="L182">
            <v>0</v>
          </cell>
          <cell r="M182"/>
          <cell r="N182">
            <v>0</v>
          </cell>
          <cell r="O182"/>
          <cell r="P182">
            <v>0</v>
          </cell>
          <cell r="Q182"/>
          <cell r="R182">
            <v>0</v>
          </cell>
          <cell r="S182"/>
          <cell r="T182">
            <v>0</v>
          </cell>
          <cell r="U182"/>
          <cell r="V182">
            <v>0</v>
          </cell>
          <cell r="W182" t="str">
            <v xml:space="preserve"> </v>
          </cell>
          <cell r="X182" t="str">
            <v xml:space="preserve"> </v>
          </cell>
          <cell r="Y182" t="str">
            <v/>
          </cell>
          <cell r="Z182"/>
          <cell r="AA182" t="str">
            <v/>
          </cell>
          <cell r="AB182" t="str">
            <v xml:space="preserve"> </v>
          </cell>
          <cell r="AC182" t="str">
            <v/>
          </cell>
          <cell r="AD182" t="str">
            <v xml:space="preserve"> </v>
          </cell>
          <cell r="AE182" t="str">
            <v xml:space="preserve"> </v>
          </cell>
          <cell r="AF182" t="str">
            <v xml:space="preserve"> </v>
          </cell>
          <cell r="AG182">
            <v>0</v>
          </cell>
          <cell r="AH182" t="str">
            <v xml:space="preserve"> </v>
          </cell>
          <cell r="AI182" t="str">
            <v xml:space="preserve"> </v>
          </cell>
          <cell r="AJ182" t="str">
            <v xml:space="preserve"> </v>
          </cell>
          <cell r="AK182" t="str">
            <v xml:space="preserve"> </v>
          </cell>
          <cell r="AL182" t="str">
            <v xml:space="preserve"> </v>
          </cell>
          <cell r="AM182" t="str">
            <v xml:space="preserve"> </v>
          </cell>
          <cell r="AN182" t="str">
            <v xml:space="preserve"> </v>
          </cell>
          <cell r="AO182"/>
          <cell r="AP182"/>
          <cell r="AQ182"/>
          <cell r="AR182"/>
          <cell r="AS182"/>
          <cell r="AT182"/>
          <cell r="AU182"/>
          <cell r="AV182"/>
          <cell r="AW182"/>
          <cell r="AX182"/>
          <cell r="AY182"/>
          <cell r="AZ182"/>
        </row>
        <row r="183">
          <cell r="B183" t="str">
            <v>-</v>
          </cell>
          <cell r="C183"/>
          <cell r="D183"/>
          <cell r="E183"/>
          <cell r="F183"/>
          <cell r="G183"/>
          <cell r="H183"/>
          <cell r="I183"/>
          <cell r="J183">
            <v>0</v>
          </cell>
          <cell r="K183"/>
          <cell r="L183">
            <v>0</v>
          </cell>
          <cell r="M183"/>
          <cell r="N183">
            <v>0</v>
          </cell>
          <cell r="O183"/>
          <cell r="P183">
            <v>0</v>
          </cell>
          <cell r="Q183"/>
          <cell r="R183">
            <v>0</v>
          </cell>
          <cell r="S183"/>
          <cell r="T183">
            <v>0</v>
          </cell>
          <cell r="U183"/>
          <cell r="V183">
            <v>0</v>
          </cell>
          <cell r="W183" t="str">
            <v xml:space="preserve"> </v>
          </cell>
          <cell r="X183" t="str">
            <v xml:space="preserve"> </v>
          </cell>
          <cell r="Y183" t="str">
            <v/>
          </cell>
          <cell r="Z183"/>
          <cell r="AA183" t="str">
            <v/>
          </cell>
          <cell r="AB183" t="str">
            <v xml:space="preserve"> </v>
          </cell>
          <cell r="AC183" t="str">
            <v/>
          </cell>
          <cell r="AD183" t="str">
            <v xml:space="preserve"> </v>
          </cell>
          <cell r="AE183" t="str">
            <v xml:space="preserve"> </v>
          </cell>
          <cell r="AF183" t="str">
            <v xml:space="preserve"> </v>
          </cell>
          <cell r="AG183">
            <v>0</v>
          </cell>
          <cell r="AH183" t="str">
            <v xml:space="preserve"> </v>
          </cell>
          <cell r="AI183" t="str">
            <v xml:space="preserve"> </v>
          </cell>
          <cell r="AJ183" t="str">
            <v xml:space="preserve"> </v>
          </cell>
          <cell r="AK183" t="str">
            <v xml:space="preserve"> </v>
          </cell>
          <cell r="AL183" t="str">
            <v xml:space="preserve"> </v>
          </cell>
          <cell r="AM183" t="str">
            <v xml:space="preserve"> </v>
          </cell>
          <cell r="AN183" t="str">
            <v xml:space="preserve"> </v>
          </cell>
          <cell r="AO183"/>
          <cell r="AP183"/>
          <cell r="AQ183"/>
          <cell r="AR183"/>
          <cell r="AS183"/>
          <cell r="AT183"/>
          <cell r="AU183"/>
          <cell r="AV183"/>
          <cell r="AW183"/>
          <cell r="AX183"/>
          <cell r="AY183"/>
          <cell r="AZ183"/>
        </row>
        <row r="184">
          <cell r="B184" t="str">
            <v>-</v>
          </cell>
          <cell r="C184"/>
          <cell r="D184"/>
          <cell r="E184"/>
          <cell r="F184"/>
          <cell r="G184"/>
          <cell r="H184"/>
          <cell r="I184"/>
          <cell r="J184">
            <v>0</v>
          </cell>
          <cell r="K184"/>
          <cell r="L184">
            <v>0</v>
          </cell>
          <cell r="M184"/>
          <cell r="N184">
            <v>0</v>
          </cell>
          <cell r="O184"/>
          <cell r="P184">
            <v>0</v>
          </cell>
          <cell r="Q184"/>
          <cell r="R184">
            <v>0</v>
          </cell>
          <cell r="S184"/>
          <cell r="T184">
            <v>0</v>
          </cell>
          <cell r="U184"/>
          <cell r="V184">
            <v>0</v>
          </cell>
          <cell r="W184" t="str">
            <v xml:space="preserve"> </v>
          </cell>
          <cell r="X184" t="str">
            <v xml:space="preserve"> </v>
          </cell>
          <cell r="Y184" t="str">
            <v/>
          </cell>
          <cell r="Z184"/>
          <cell r="AA184" t="str">
            <v/>
          </cell>
          <cell r="AB184" t="str">
            <v xml:space="preserve"> </v>
          </cell>
          <cell r="AC184" t="str">
            <v/>
          </cell>
          <cell r="AD184" t="str">
            <v xml:space="preserve"> </v>
          </cell>
          <cell r="AE184" t="str">
            <v xml:space="preserve"> </v>
          </cell>
          <cell r="AF184" t="str">
            <v xml:space="preserve"> </v>
          </cell>
          <cell r="AG184">
            <v>0</v>
          </cell>
          <cell r="AH184" t="str">
            <v xml:space="preserve"> </v>
          </cell>
          <cell r="AI184" t="str">
            <v xml:space="preserve"> </v>
          </cell>
          <cell r="AJ184" t="str">
            <v xml:space="preserve"> </v>
          </cell>
          <cell r="AK184" t="str">
            <v xml:space="preserve"> </v>
          </cell>
          <cell r="AL184" t="str">
            <v xml:space="preserve"> </v>
          </cell>
          <cell r="AM184" t="str">
            <v xml:space="preserve"> </v>
          </cell>
          <cell r="AN184" t="str">
            <v xml:space="preserve"> </v>
          </cell>
          <cell r="AO184"/>
          <cell r="AP184"/>
          <cell r="AQ184"/>
          <cell r="AR184"/>
          <cell r="AS184"/>
          <cell r="AT184"/>
          <cell r="AU184"/>
          <cell r="AV184"/>
          <cell r="AW184"/>
          <cell r="AX184"/>
          <cell r="AY184"/>
          <cell r="AZ184"/>
        </row>
        <row r="185">
          <cell r="B185" t="str">
            <v>-</v>
          </cell>
          <cell r="C185"/>
          <cell r="D185"/>
          <cell r="E185"/>
          <cell r="F185"/>
          <cell r="G185"/>
          <cell r="H185"/>
          <cell r="I185"/>
          <cell r="J185">
            <v>0</v>
          </cell>
          <cell r="K185"/>
          <cell r="L185">
            <v>0</v>
          </cell>
          <cell r="M185"/>
          <cell r="N185">
            <v>0</v>
          </cell>
          <cell r="O185"/>
          <cell r="P185">
            <v>0</v>
          </cell>
          <cell r="Q185"/>
          <cell r="R185">
            <v>0</v>
          </cell>
          <cell r="S185"/>
          <cell r="T185">
            <v>0</v>
          </cell>
          <cell r="U185"/>
          <cell r="V185">
            <v>0</v>
          </cell>
          <cell r="W185" t="str">
            <v xml:space="preserve"> </v>
          </cell>
          <cell r="X185" t="str">
            <v xml:space="preserve"> </v>
          </cell>
          <cell r="Y185" t="str">
            <v/>
          </cell>
          <cell r="Z185"/>
          <cell r="AA185" t="str">
            <v/>
          </cell>
          <cell r="AB185" t="str">
            <v xml:space="preserve"> </v>
          </cell>
          <cell r="AC185" t="str">
            <v/>
          </cell>
          <cell r="AD185" t="str">
            <v xml:space="preserve"> </v>
          </cell>
          <cell r="AE185" t="str">
            <v xml:space="preserve"> </v>
          </cell>
          <cell r="AF185" t="str">
            <v xml:space="preserve"> </v>
          </cell>
          <cell r="AG185">
            <v>0</v>
          </cell>
          <cell r="AH185" t="str">
            <v xml:space="preserve"> </v>
          </cell>
          <cell r="AI185" t="str">
            <v xml:space="preserve"> </v>
          </cell>
          <cell r="AJ185" t="str">
            <v xml:space="preserve"> </v>
          </cell>
          <cell r="AK185" t="str">
            <v xml:space="preserve"> </v>
          </cell>
          <cell r="AL185" t="str">
            <v xml:space="preserve"> </v>
          </cell>
          <cell r="AM185" t="str">
            <v xml:space="preserve"> </v>
          </cell>
          <cell r="AN185" t="str">
            <v xml:space="preserve"> </v>
          </cell>
          <cell r="AO185"/>
          <cell r="AP185"/>
          <cell r="AQ185"/>
          <cell r="AR185"/>
          <cell r="AS185"/>
          <cell r="AT185"/>
          <cell r="AU185"/>
          <cell r="AV185"/>
          <cell r="AW185"/>
          <cell r="AX185"/>
          <cell r="AY185"/>
          <cell r="AZ185"/>
        </row>
        <row r="186">
          <cell r="B186" t="str">
            <v>-</v>
          </cell>
          <cell r="C186"/>
          <cell r="D186"/>
          <cell r="E186"/>
          <cell r="F186"/>
          <cell r="G186"/>
          <cell r="H186"/>
          <cell r="I186"/>
          <cell r="J186">
            <v>0</v>
          </cell>
          <cell r="K186"/>
          <cell r="L186">
            <v>0</v>
          </cell>
          <cell r="M186"/>
          <cell r="N186">
            <v>0</v>
          </cell>
          <cell r="O186"/>
          <cell r="P186">
            <v>0</v>
          </cell>
          <cell r="Q186"/>
          <cell r="R186">
            <v>0</v>
          </cell>
          <cell r="S186"/>
          <cell r="T186">
            <v>0</v>
          </cell>
          <cell r="U186"/>
          <cell r="V186">
            <v>0</v>
          </cell>
          <cell r="W186" t="str">
            <v xml:space="preserve"> </v>
          </cell>
          <cell r="X186" t="str">
            <v xml:space="preserve"> </v>
          </cell>
          <cell r="Y186" t="str">
            <v/>
          </cell>
          <cell r="Z186"/>
          <cell r="AA186" t="str">
            <v/>
          </cell>
          <cell r="AB186" t="str">
            <v xml:space="preserve"> </v>
          </cell>
          <cell r="AC186" t="str">
            <v/>
          </cell>
          <cell r="AD186" t="str">
            <v xml:space="preserve"> </v>
          </cell>
          <cell r="AE186" t="str">
            <v xml:space="preserve"> </v>
          </cell>
          <cell r="AF186" t="str">
            <v xml:space="preserve"> </v>
          </cell>
          <cell r="AG186">
            <v>0</v>
          </cell>
          <cell r="AH186" t="str">
            <v xml:space="preserve"> </v>
          </cell>
          <cell r="AI186" t="str">
            <v xml:space="preserve"> </v>
          </cell>
          <cell r="AJ186" t="str">
            <v xml:space="preserve"> </v>
          </cell>
          <cell r="AK186" t="str">
            <v xml:space="preserve"> </v>
          </cell>
          <cell r="AL186" t="str">
            <v xml:space="preserve"> </v>
          </cell>
          <cell r="AM186" t="str">
            <v xml:space="preserve"> </v>
          </cell>
          <cell r="AN186" t="str">
            <v xml:space="preserve"> </v>
          </cell>
          <cell r="AO186"/>
          <cell r="AP186"/>
          <cell r="AQ186"/>
          <cell r="AR186"/>
          <cell r="AS186"/>
          <cell r="AT186"/>
          <cell r="AU186"/>
          <cell r="AV186"/>
          <cell r="AW186"/>
          <cell r="AX186"/>
          <cell r="AY186"/>
          <cell r="AZ186"/>
        </row>
        <row r="187">
          <cell r="B187" t="str">
            <v>-</v>
          </cell>
          <cell r="C187"/>
          <cell r="D187"/>
          <cell r="E187"/>
          <cell r="F187"/>
          <cell r="G187"/>
          <cell r="H187"/>
          <cell r="I187"/>
          <cell r="J187">
            <v>0</v>
          </cell>
          <cell r="K187"/>
          <cell r="L187">
            <v>0</v>
          </cell>
          <cell r="M187"/>
          <cell r="N187">
            <v>0</v>
          </cell>
          <cell r="O187"/>
          <cell r="P187">
            <v>0</v>
          </cell>
          <cell r="Q187"/>
          <cell r="R187">
            <v>0</v>
          </cell>
          <cell r="S187"/>
          <cell r="T187">
            <v>0</v>
          </cell>
          <cell r="U187"/>
          <cell r="V187">
            <v>0</v>
          </cell>
          <cell r="W187" t="str">
            <v xml:space="preserve"> </v>
          </cell>
          <cell r="X187" t="str">
            <v xml:space="preserve"> </v>
          </cell>
          <cell r="Y187" t="str">
            <v/>
          </cell>
          <cell r="Z187"/>
          <cell r="AA187" t="str">
            <v/>
          </cell>
          <cell r="AB187" t="str">
            <v xml:space="preserve"> </v>
          </cell>
          <cell r="AC187" t="str">
            <v/>
          </cell>
          <cell r="AD187" t="str">
            <v xml:space="preserve"> </v>
          </cell>
          <cell r="AE187" t="str">
            <v xml:space="preserve"> </v>
          </cell>
          <cell r="AF187" t="str">
            <v xml:space="preserve"> </v>
          </cell>
          <cell r="AG187">
            <v>0</v>
          </cell>
          <cell r="AH187" t="str">
            <v xml:space="preserve"> </v>
          </cell>
          <cell r="AI187" t="str">
            <v xml:space="preserve"> </v>
          </cell>
          <cell r="AJ187" t="str">
            <v xml:space="preserve"> </v>
          </cell>
          <cell r="AK187" t="str">
            <v xml:space="preserve"> </v>
          </cell>
          <cell r="AL187" t="str">
            <v xml:space="preserve"> </v>
          </cell>
          <cell r="AM187" t="str">
            <v xml:space="preserve"> </v>
          </cell>
          <cell r="AN187" t="str">
            <v xml:space="preserve"> </v>
          </cell>
          <cell r="AO187"/>
          <cell r="AP187"/>
          <cell r="AQ187"/>
          <cell r="AR187"/>
          <cell r="AS187"/>
          <cell r="AT187"/>
          <cell r="AU187"/>
          <cell r="AV187"/>
          <cell r="AW187"/>
          <cell r="AX187"/>
          <cell r="AY187"/>
          <cell r="AZ187"/>
        </row>
        <row r="188">
          <cell r="B188" t="str">
            <v>-</v>
          </cell>
          <cell r="C188"/>
          <cell r="D188"/>
          <cell r="E188"/>
          <cell r="F188"/>
          <cell r="G188"/>
          <cell r="H188"/>
          <cell r="I188"/>
          <cell r="J188">
            <v>0</v>
          </cell>
          <cell r="K188"/>
          <cell r="L188">
            <v>0</v>
          </cell>
          <cell r="M188"/>
          <cell r="N188">
            <v>0</v>
          </cell>
          <cell r="O188"/>
          <cell r="P188">
            <v>0</v>
          </cell>
          <cell r="Q188"/>
          <cell r="R188">
            <v>0</v>
          </cell>
          <cell r="S188"/>
          <cell r="T188">
            <v>0</v>
          </cell>
          <cell r="U188"/>
          <cell r="V188">
            <v>0</v>
          </cell>
          <cell r="W188" t="str">
            <v xml:space="preserve"> </v>
          </cell>
          <cell r="X188" t="str">
            <v xml:space="preserve"> </v>
          </cell>
          <cell r="Y188" t="str">
            <v/>
          </cell>
          <cell r="Z188"/>
          <cell r="AA188" t="str">
            <v/>
          </cell>
          <cell r="AB188" t="str">
            <v xml:space="preserve"> </v>
          </cell>
          <cell r="AC188" t="str">
            <v/>
          </cell>
          <cell r="AD188" t="str">
            <v xml:space="preserve"> </v>
          </cell>
          <cell r="AE188" t="str">
            <v xml:space="preserve"> </v>
          </cell>
          <cell r="AF188" t="str">
            <v xml:space="preserve"> </v>
          </cell>
          <cell r="AG188">
            <v>0</v>
          </cell>
          <cell r="AH188" t="str">
            <v xml:space="preserve"> </v>
          </cell>
          <cell r="AI188" t="str">
            <v xml:space="preserve"> </v>
          </cell>
          <cell r="AJ188" t="str">
            <v xml:space="preserve"> </v>
          </cell>
          <cell r="AK188" t="str">
            <v xml:space="preserve"> </v>
          </cell>
          <cell r="AL188" t="str">
            <v xml:space="preserve"> </v>
          </cell>
          <cell r="AM188" t="str">
            <v xml:space="preserve"> </v>
          </cell>
          <cell r="AN188" t="str">
            <v xml:space="preserve"> </v>
          </cell>
          <cell r="AO188"/>
          <cell r="AP188"/>
          <cell r="AQ188"/>
          <cell r="AR188"/>
          <cell r="AS188"/>
          <cell r="AT188"/>
          <cell r="AU188"/>
          <cell r="AV188"/>
          <cell r="AW188"/>
          <cell r="AX188"/>
          <cell r="AY188"/>
          <cell r="AZ188"/>
        </row>
        <row r="189">
          <cell r="B189" t="str">
            <v>-</v>
          </cell>
          <cell r="C189"/>
          <cell r="D189"/>
          <cell r="E189"/>
          <cell r="F189"/>
          <cell r="G189"/>
          <cell r="H189"/>
          <cell r="I189"/>
          <cell r="J189">
            <v>0</v>
          </cell>
          <cell r="K189"/>
          <cell r="L189">
            <v>0</v>
          </cell>
          <cell r="M189"/>
          <cell r="N189">
            <v>0</v>
          </cell>
          <cell r="O189"/>
          <cell r="P189">
            <v>0</v>
          </cell>
          <cell r="Q189"/>
          <cell r="R189">
            <v>0</v>
          </cell>
          <cell r="S189"/>
          <cell r="T189">
            <v>0</v>
          </cell>
          <cell r="U189"/>
          <cell r="V189">
            <v>0</v>
          </cell>
          <cell r="W189" t="str">
            <v xml:space="preserve"> </v>
          </cell>
          <cell r="X189" t="str">
            <v xml:space="preserve"> </v>
          </cell>
          <cell r="Y189" t="str">
            <v/>
          </cell>
          <cell r="Z189"/>
          <cell r="AA189" t="str">
            <v/>
          </cell>
          <cell r="AB189" t="str">
            <v xml:space="preserve"> </v>
          </cell>
          <cell r="AC189" t="str">
            <v/>
          </cell>
          <cell r="AD189" t="str">
            <v xml:space="preserve"> </v>
          </cell>
          <cell r="AE189" t="str">
            <v xml:space="preserve"> </v>
          </cell>
          <cell r="AF189" t="str">
            <v xml:space="preserve"> </v>
          </cell>
          <cell r="AG189">
            <v>0</v>
          </cell>
          <cell r="AH189" t="str">
            <v xml:space="preserve"> </v>
          </cell>
          <cell r="AI189" t="str">
            <v xml:space="preserve"> </v>
          </cell>
          <cell r="AJ189" t="str">
            <v xml:space="preserve"> </v>
          </cell>
          <cell r="AK189" t="str">
            <v xml:space="preserve"> </v>
          </cell>
          <cell r="AL189" t="str">
            <v xml:space="preserve"> </v>
          </cell>
          <cell r="AM189" t="str">
            <v xml:space="preserve"> </v>
          </cell>
          <cell r="AN189" t="str">
            <v xml:space="preserve"> </v>
          </cell>
          <cell r="AO189"/>
          <cell r="AP189"/>
          <cell r="AQ189"/>
          <cell r="AR189"/>
          <cell r="AS189"/>
          <cell r="AT189"/>
          <cell r="AU189"/>
          <cell r="AV189"/>
          <cell r="AW189"/>
          <cell r="AX189"/>
          <cell r="AY189"/>
          <cell r="AZ189"/>
        </row>
        <row r="190">
          <cell r="B190" t="str">
            <v>-</v>
          </cell>
          <cell r="C190"/>
          <cell r="D190"/>
          <cell r="E190"/>
          <cell r="F190"/>
          <cell r="G190"/>
          <cell r="H190"/>
          <cell r="I190"/>
          <cell r="J190">
            <v>0</v>
          </cell>
          <cell r="K190"/>
          <cell r="L190">
            <v>0</v>
          </cell>
          <cell r="M190"/>
          <cell r="N190">
            <v>0</v>
          </cell>
          <cell r="O190"/>
          <cell r="P190">
            <v>0</v>
          </cell>
          <cell r="Q190"/>
          <cell r="R190">
            <v>0</v>
          </cell>
          <cell r="S190"/>
          <cell r="T190">
            <v>0</v>
          </cell>
          <cell r="U190"/>
          <cell r="V190">
            <v>0</v>
          </cell>
          <cell r="W190" t="str">
            <v xml:space="preserve"> </v>
          </cell>
          <cell r="X190" t="str">
            <v xml:space="preserve"> </v>
          </cell>
          <cell r="Y190" t="str">
            <v/>
          </cell>
          <cell r="Z190"/>
          <cell r="AA190" t="str">
            <v/>
          </cell>
          <cell r="AB190" t="str">
            <v xml:space="preserve"> </v>
          </cell>
          <cell r="AC190" t="str">
            <v/>
          </cell>
          <cell r="AD190" t="str">
            <v xml:space="preserve"> </v>
          </cell>
          <cell r="AE190" t="str">
            <v xml:space="preserve"> </v>
          </cell>
          <cell r="AF190" t="str">
            <v xml:space="preserve"> </v>
          </cell>
          <cell r="AG190">
            <v>0</v>
          </cell>
          <cell r="AH190" t="str">
            <v xml:space="preserve"> </v>
          </cell>
          <cell r="AI190" t="str">
            <v xml:space="preserve"> </v>
          </cell>
          <cell r="AJ190" t="str">
            <v xml:space="preserve"> </v>
          </cell>
          <cell r="AK190" t="str">
            <v xml:space="preserve"> </v>
          </cell>
          <cell r="AL190" t="str">
            <v xml:space="preserve"> </v>
          </cell>
          <cell r="AM190" t="str">
            <v xml:space="preserve"> </v>
          </cell>
          <cell r="AN190" t="str">
            <v xml:space="preserve"> </v>
          </cell>
          <cell r="AO190"/>
          <cell r="AP190"/>
          <cell r="AQ190"/>
          <cell r="AR190"/>
          <cell r="AS190"/>
          <cell r="AT190"/>
          <cell r="AU190"/>
          <cell r="AV190"/>
          <cell r="AW190"/>
          <cell r="AX190"/>
          <cell r="AY190"/>
          <cell r="AZ190"/>
        </row>
        <row r="191">
          <cell r="B191" t="str">
            <v>-</v>
          </cell>
          <cell r="C191"/>
          <cell r="D191"/>
          <cell r="E191"/>
          <cell r="F191"/>
          <cell r="G191"/>
          <cell r="H191"/>
          <cell r="I191"/>
          <cell r="J191">
            <v>0</v>
          </cell>
          <cell r="K191"/>
          <cell r="L191">
            <v>0</v>
          </cell>
          <cell r="M191"/>
          <cell r="N191">
            <v>0</v>
          </cell>
          <cell r="O191"/>
          <cell r="P191">
            <v>0</v>
          </cell>
          <cell r="Q191"/>
          <cell r="R191">
            <v>0</v>
          </cell>
          <cell r="S191"/>
          <cell r="T191">
            <v>0</v>
          </cell>
          <cell r="U191"/>
          <cell r="V191">
            <v>0</v>
          </cell>
          <cell r="W191" t="str">
            <v xml:space="preserve"> </v>
          </cell>
          <cell r="X191" t="str">
            <v xml:space="preserve"> </v>
          </cell>
          <cell r="Y191" t="str">
            <v/>
          </cell>
          <cell r="Z191"/>
          <cell r="AA191" t="str">
            <v/>
          </cell>
          <cell r="AB191" t="str">
            <v xml:space="preserve"> </v>
          </cell>
          <cell r="AC191" t="str">
            <v/>
          </cell>
          <cell r="AD191" t="str">
            <v xml:space="preserve"> </v>
          </cell>
          <cell r="AE191" t="str">
            <v xml:space="preserve"> </v>
          </cell>
          <cell r="AF191" t="str">
            <v xml:space="preserve"> </v>
          </cell>
          <cell r="AG191">
            <v>0</v>
          </cell>
          <cell r="AH191" t="str">
            <v xml:space="preserve"> </v>
          </cell>
          <cell r="AI191" t="str">
            <v xml:space="preserve"> </v>
          </cell>
          <cell r="AJ191" t="str">
            <v xml:space="preserve"> </v>
          </cell>
          <cell r="AK191" t="str">
            <v xml:space="preserve"> </v>
          </cell>
          <cell r="AL191" t="str">
            <v xml:space="preserve"> </v>
          </cell>
          <cell r="AM191" t="str">
            <v xml:space="preserve"> </v>
          </cell>
          <cell r="AN191" t="str">
            <v xml:space="preserve"> </v>
          </cell>
          <cell r="AO191"/>
          <cell r="AP191"/>
          <cell r="AQ191"/>
          <cell r="AR191"/>
          <cell r="AS191"/>
          <cell r="AT191"/>
          <cell r="AU191"/>
          <cell r="AV191"/>
          <cell r="AW191"/>
          <cell r="AX191"/>
          <cell r="AY191"/>
          <cell r="AZ191"/>
        </row>
        <row r="192">
          <cell r="B192" t="str">
            <v>-</v>
          </cell>
          <cell r="C192"/>
          <cell r="D192"/>
          <cell r="E192"/>
          <cell r="F192"/>
          <cell r="G192"/>
          <cell r="H192"/>
          <cell r="I192"/>
          <cell r="J192">
            <v>0</v>
          </cell>
          <cell r="K192"/>
          <cell r="L192">
            <v>0</v>
          </cell>
          <cell r="M192"/>
          <cell r="N192">
            <v>0</v>
          </cell>
          <cell r="O192"/>
          <cell r="P192">
            <v>0</v>
          </cell>
          <cell r="Q192"/>
          <cell r="R192">
            <v>0</v>
          </cell>
          <cell r="S192"/>
          <cell r="T192">
            <v>0</v>
          </cell>
          <cell r="U192"/>
          <cell r="V192">
            <v>0</v>
          </cell>
          <cell r="W192" t="str">
            <v xml:space="preserve"> </v>
          </cell>
          <cell r="X192" t="str">
            <v xml:space="preserve"> </v>
          </cell>
          <cell r="Y192" t="str">
            <v/>
          </cell>
          <cell r="Z192"/>
          <cell r="AA192" t="str">
            <v/>
          </cell>
          <cell r="AB192" t="str">
            <v xml:space="preserve"> </v>
          </cell>
          <cell r="AC192" t="str">
            <v/>
          </cell>
          <cell r="AD192" t="str">
            <v xml:space="preserve"> </v>
          </cell>
          <cell r="AE192" t="str">
            <v xml:space="preserve"> </v>
          </cell>
          <cell r="AF192" t="str">
            <v xml:space="preserve"> </v>
          </cell>
          <cell r="AG192">
            <v>0</v>
          </cell>
          <cell r="AH192" t="str">
            <v xml:space="preserve"> </v>
          </cell>
          <cell r="AI192" t="str">
            <v xml:space="preserve"> </v>
          </cell>
          <cell r="AJ192" t="str">
            <v xml:space="preserve"> </v>
          </cell>
          <cell r="AK192" t="str">
            <v xml:space="preserve"> </v>
          </cell>
          <cell r="AL192" t="str">
            <v xml:space="preserve"> </v>
          </cell>
          <cell r="AM192" t="str">
            <v xml:space="preserve"> </v>
          </cell>
          <cell r="AN192" t="str">
            <v xml:space="preserve"> </v>
          </cell>
          <cell r="AO192"/>
          <cell r="AP192"/>
          <cell r="AQ192"/>
          <cell r="AR192"/>
          <cell r="AS192"/>
          <cell r="AT192"/>
          <cell r="AU192"/>
          <cell r="AV192"/>
          <cell r="AW192"/>
          <cell r="AX192"/>
          <cell r="AY192"/>
          <cell r="AZ192"/>
        </row>
        <row r="193">
          <cell r="B193" t="str">
            <v>-</v>
          </cell>
          <cell r="C193"/>
          <cell r="D193"/>
          <cell r="E193"/>
          <cell r="F193"/>
          <cell r="G193"/>
          <cell r="H193"/>
          <cell r="I193"/>
          <cell r="J193">
            <v>0</v>
          </cell>
          <cell r="K193"/>
          <cell r="L193">
            <v>0</v>
          </cell>
          <cell r="M193"/>
          <cell r="N193">
            <v>0</v>
          </cell>
          <cell r="O193"/>
          <cell r="P193">
            <v>0</v>
          </cell>
          <cell r="Q193"/>
          <cell r="R193">
            <v>0</v>
          </cell>
          <cell r="S193"/>
          <cell r="T193">
            <v>0</v>
          </cell>
          <cell r="U193"/>
          <cell r="V193">
            <v>0</v>
          </cell>
          <cell r="W193" t="str">
            <v xml:space="preserve"> </v>
          </cell>
          <cell r="X193" t="str">
            <v xml:space="preserve"> </v>
          </cell>
          <cell r="Y193" t="str">
            <v/>
          </cell>
          <cell r="Z193"/>
          <cell r="AA193" t="str">
            <v/>
          </cell>
          <cell r="AB193" t="str">
            <v xml:space="preserve"> </v>
          </cell>
          <cell r="AC193" t="str">
            <v/>
          </cell>
          <cell r="AD193" t="str">
            <v xml:space="preserve"> </v>
          </cell>
          <cell r="AE193" t="str">
            <v xml:space="preserve"> </v>
          </cell>
          <cell r="AF193" t="str">
            <v xml:space="preserve"> </v>
          </cell>
          <cell r="AG193">
            <v>0</v>
          </cell>
          <cell r="AH193" t="str">
            <v xml:space="preserve"> </v>
          </cell>
          <cell r="AI193" t="str">
            <v xml:space="preserve"> </v>
          </cell>
          <cell r="AJ193" t="str">
            <v xml:space="preserve"> </v>
          </cell>
          <cell r="AK193" t="str">
            <v xml:space="preserve"> </v>
          </cell>
          <cell r="AL193" t="str">
            <v xml:space="preserve"> </v>
          </cell>
          <cell r="AM193" t="str">
            <v xml:space="preserve"> </v>
          </cell>
          <cell r="AN193" t="str">
            <v xml:space="preserve"> </v>
          </cell>
          <cell r="AO193"/>
          <cell r="AP193"/>
          <cell r="AQ193"/>
          <cell r="AR193"/>
          <cell r="AS193"/>
          <cell r="AT193"/>
          <cell r="AU193"/>
          <cell r="AV193"/>
          <cell r="AW193"/>
          <cell r="AX193"/>
          <cell r="AY193"/>
          <cell r="AZ193"/>
        </row>
        <row r="194">
          <cell r="B194" t="str">
            <v>-</v>
          </cell>
          <cell r="C194"/>
          <cell r="D194"/>
          <cell r="E194"/>
          <cell r="F194"/>
          <cell r="G194"/>
          <cell r="H194"/>
          <cell r="I194"/>
          <cell r="J194">
            <v>0</v>
          </cell>
          <cell r="K194"/>
          <cell r="L194">
            <v>0</v>
          </cell>
          <cell r="M194"/>
          <cell r="N194">
            <v>0</v>
          </cell>
          <cell r="O194"/>
          <cell r="P194">
            <v>0</v>
          </cell>
          <cell r="Q194"/>
          <cell r="R194">
            <v>0</v>
          </cell>
          <cell r="S194"/>
          <cell r="T194">
            <v>0</v>
          </cell>
          <cell r="U194"/>
          <cell r="V194">
            <v>0</v>
          </cell>
          <cell r="W194" t="str">
            <v xml:space="preserve"> </v>
          </cell>
          <cell r="X194" t="str">
            <v xml:space="preserve"> </v>
          </cell>
          <cell r="Y194" t="str">
            <v/>
          </cell>
          <cell r="Z194"/>
          <cell r="AA194" t="str">
            <v/>
          </cell>
          <cell r="AB194" t="str">
            <v xml:space="preserve"> </v>
          </cell>
          <cell r="AC194" t="str">
            <v/>
          </cell>
          <cell r="AD194" t="str">
            <v xml:space="preserve"> </v>
          </cell>
          <cell r="AE194" t="str">
            <v xml:space="preserve"> </v>
          </cell>
          <cell r="AF194" t="str">
            <v xml:space="preserve"> </v>
          </cell>
          <cell r="AG194">
            <v>0</v>
          </cell>
          <cell r="AH194" t="str">
            <v xml:space="preserve"> </v>
          </cell>
          <cell r="AI194" t="str">
            <v xml:space="preserve"> </v>
          </cell>
          <cell r="AJ194" t="str">
            <v xml:space="preserve"> </v>
          </cell>
          <cell r="AK194" t="str">
            <v xml:space="preserve"> </v>
          </cell>
          <cell r="AL194" t="str">
            <v xml:space="preserve"> </v>
          </cell>
          <cell r="AM194" t="str">
            <v xml:space="preserve"> </v>
          </cell>
          <cell r="AN194" t="str">
            <v xml:space="preserve"> </v>
          </cell>
          <cell r="AO194"/>
          <cell r="AP194"/>
          <cell r="AQ194"/>
          <cell r="AR194"/>
          <cell r="AS194"/>
          <cell r="AT194"/>
          <cell r="AU194"/>
          <cell r="AV194"/>
          <cell r="AW194"/>
          <cell r="AX194"/>
          <cell r="AY194"/>
          <cell r="AZ194"/>
        </row>
        <row r="195">
          <cell r="B195" t="str">
            <v>-</v>
          </cell>
          <cell r="C195"/>
          <cell r="D195"/>
          <cell r="E195"/>
          <cell r="F195"/>
          <cell r="G195"/>
          <cell r="H195"/>
          <cell r="I195"/>
          <cell r="J195">
            <v>0</v>
          </cell>
          <cell r="K195"/>
          <cell r="L195">
            <v>0</v>
          </cell>
          <cell r="M195"/>
          <cell r="N195">
            <v>0</v>
          </cell>
          <cell r="O195"/>
          <cell r="P195">
            <v>0</v>
          </cell>
          <cell r="Q195"/>
          <cell r="R195">
            <v>0</v>
          </cell>
          <cell r="S195"/>
          <cell r="T195">
            <v>0</v>
          </cell>
          <cell r="U195"/>
          <cell r="V195">
            <v>0</v>
          </cell>
          <cell r="W195" t="str">
            <v xml:space="preserve"> </v>
          </cell>
          <cell r="X195" t="str">
            <v xml:space="preserve"> </v>
          </cell>
          <cell r="Y195" t="str">
            <v/>
          </cell>
          <cell r="Z195"/>
          <cell r="AA195" t="str">
            <v/>
          </cell>
          <cell r="AB195" t="str">
            <v xml:space="preserve"> </v>
          </cell>
          <cell r="AC195" t="str">
            <v/>
          </cell>
          <cell r="AD195" t="str">
            <v xml:space="preserve"> </v>
          </cell>
          <cell r="AE195" t="str">
            <v xml:space="preserve"> </v>
          </cell>
          <cell r="AF195" t="str">
            <v xml:space="preserve"> </v>
          </cell>
          <cell r="AG195">
            <v>0</v>
          </cell>
          <cell r="AH195" t="str">
            <v xml:space="preserve"> </v>
          </cell>
          <cell r="AI195" t="str">
            <v xml:space="preserve"> </v>
          </cell>
          <cell r="AJ195" t="str">
            <v xml:space="preserve"> </v>
          </cell>
          <cell r="AK195" t="str">
            <v xml:space="preserve"> </v>
          </cell>
          <cell r="AL195" t="str">
            <v xml:space="preserve"> </v>
          </cell>
          <cell r="AM195" t="str">
            <v xml:space="preserve"> </v>
          </cell>
          <cell r="AN195" t="str">
            <v xml:space="preserve"> </v>
          </cell>
          <cell r="AO195"/>
          <cell r="AP195"/>
          <cell r="AQ195"/>
          <cell r="AR195"/>
          <cell r="AS195"/>
          <cell r="AT195"/>
          <cell r="AU195"/>
          <cell r="AV195"/>
          <cell r="AW195"/>
          <cell r="AX195"/>
          <cell r="AY195"/>
          <cell r="AZ195"/>
        </row>
        <row r="196">
          <cell r="B196" t="str">
            <v>-</v>
          </cell>
          <cell r="C196"/>
          <cell r="D196"/>
          <cell r="E196"/>
          <cell r="F196"/>
          <cell r="G196"/>
          <cell r="H196"/>
          <cell r="I196"/>
          <cell r="J196">
            <v>0</v>
          </cell>
          <cell r="K196"/>
          <cell r="L196">
            <v>0</v>
          </cell>
          <cell r="M196"/>
          <cell r="N196">
            <v>0</v>
          </cell>
          <cell r="O196"/>
          <cell r="P196">
            <v>0</v>
          </cell>
          <cell r="Q196"/>
          <cell r="R196">
            <v>0</v>
          </cell>
          <cell r="S196"/>
          <cell r="T196">
            <v>0</v>
          </cell>
          <cell r="U196"/>
          <cell r="V196">
            <v>0</v>
          </cell>
          <cell r="W196" t="str">
            <v xml:space="preserve"> </v>
          </cell>
          <cell r="X196" t="str">
            <v xml:space="preserve"> </v>
          </cell>
          <cell r="Y196" t="str">
            <v/>
          </cell>
          <cell r="Z196"/>
          <cell r="AA196" t="str">
            <v/>
          </cell>
          <cell r="AB196" t="str">
            <v xml:space="preserve"> </v>
          </cell>
          <cell r="AC196" t="str">
            <v/>
          </cell>
          <cell r="AD196" t="str">
            <v xml:space="preserve"> </v>
          </cell>
          <cell r="AE196" t="str">
            <v xml:space="preserve"> </v>
          </cell>
          <cell r="AF196" t="str">
            <v xml:space="preserve"> </v>
          </cell>
          <cell r="AG196">
            <v>0</v>
          </cell>
          <cell r="AH196" t="str">
            <v xml:space="preserve"> </v>
          </cell>
          <cell r="AI196" t="str">
            <v xml:space="preserve"> </v>
          </cell>
          <cell r="AJ196" t="str">
            <v xml:space="preserve"> </v>
          </cell>
          <cell r="AK196" t="str">
            <v xml:space="preserve"> </v>
          </cell>
          <cell r="AL196" t="str">
            <v xml:space="preserve"> </v>
          </cell>
          <cell r="AM196" t="str">
            <v xml:space="preserve"> </v>
          </cell>
          <cell r="AN196" t="str">
            <v xml:space="preserve"> </v>
          </cell>
          <cell r="AO196"/>
          <cell r="AP196"/>
          <cell r="AQ196"/>
          <cell r="AR196"/>
          <cell r="AS196"/>
          <cell r="AT196"/>
          <cell r="AU196"/>
          <cell r="AV196"/>
          <cell r="AW196"/>
          <cell r="AX196"/>
          <cell r="AY196"/>
          <cell r="AZ196"/>
        </row>
        <row r="197">
          <cell r="B197" t="str">
            <v>-</v>
          </cell>
          <cell r="C197"/>
          <cell r="D197"/>
          <cell r="E197"/>
          <cell r="F197"/>
          <cell r="G197"/>
          <cell r="H197"/>
          <cell r="I197"/>
          <cell r="J197">
            <v>0</v>
          </cell>
          <cell r="K197"/>
          <cell r="L197">
            <v>0</v>
          </cell>
          <cell r="M197"/>
          <cell r="N197">
            <v>0</v>
          </cell>
          <cell r="O197"/>
          <cell r="P197">
            <v>0</v>
          </cell>
          <cell r="Q197"/>
          <cell r="R197">
            <v>0</v>
          </cell>
          <cell r="S197"/>
          <cell r="T197">
            <v>0</v>
          </cell>
          <cell r="U197"/>
          <cell r="V197">
            <v>0</v>
          </cell>
          <cell r="W197" t="str">
            <v xml:space="preserve"> </v>
          </cell>
          <cell r="X197" t="str">
            <v xml:space="preserve"> </v>
          </cell>
          <cell r="Y197" t="str">
            <v/>
          </cell>
          <cell r="Z197"/>
          <cell r="AA197" t="str">
            <v/>
          </cell>
          <cell r="AB197" t="str">
            <v xml:space="preserve"> </v>
          </cell>
          <cell r="AC197" t="str">
            <v/>
          </cell>
          <cell r="AD197" t="str">
            <v xml:space="preserve"> </v>
          </cell>
          <cell r="AE197" t="str">
            <v xml:space="preserve"> </v>
          </cell>
          <cell r="AF197" t="str">
            <v xml:space="preserve"> </v>
          </cell>
          <cell r="AG197">
            <v>0</v>
          </cell>
          <cell r="AH197" t="str">
            <v xml:space="preserve"> </v>
          </cell>
          <cell r="AI197" t="str">
            <v xml:space="preserve"> </v>
          </cell>
          <cell r="AJ197" t="str">
            <v xml:space="preserve"> </v>
          </cell>
          <cell r="AK197" t="str">
            <v xml:space="preserve"> </v>
          </cell>
          <cell r="AL197" t="str">
            <v xml:space="preserve"> </v>
          </cell>
          <cell r="AM197" t="str">
            <v xml:space="preserve"> </v>
          </cell>
          <cell r="AN197" t="str">
            <v xml:space="preserve"> </v>
          </cell>
          <cell r="AO197"/>
          <cell r="AP197"/>
          <cell r="AQ197"/>
          <cell r="AR197"/>
          <cell r="AS197"/>
          <cell r="AT197"/>
          <cell r="AU197"/>
          <cell r="AV197"/>
          <cell r="AW197"/>
          <cell r="AX197"/>
          <cell r="AY197"/>
          <cell r="AZ197"/>
        </row>
        <row r="198">
          <cell r="B198" t="str">
            <v>-</v>
          </cell>
          <cell r="C198"/>
          <cell r="D198"/>
          <cell r="E198"/>
          <cell r="F198"/>
          <cell r="G198"/>
          <cell r="H198"/>
          <cell r="I198"/>
          <cell r="J198">
            <v>0</v>
          </cell>
          <cell r="K198"/>
          <cell r="L198">
            <v>0</v>
          </cell>
          <cell r="M198"/>
          <cell r="N198">
            <v>0</v>
          </cell>
          <cell r="O198"/>
          <cell r="P198">
            <v>0</v>
          </cell>
          <cell r="Q198"/>
          <cell r="R198">
            <v>0</v>
          </cell>
          <cell r="S198"/>
          <cell r="T198">
            <v>0</v>
          </cell>
          <cell r="U198"/>
          <cell r="V198">
            <v>0</v>
          </cell>
          <cell r="W198" t="str">
            <v xml:space="preserve"> </v>
          </cell>
          <cell r="X198" t="str">
            <v xml:space="preserve"> </v>
          </cell>
          <cell r="Y198" t="str">
            <v/>
          </cell>
          <cell r="Z198"/>
          <cell r="AA198" t="str">
            <v/>
          </cell>
          <cell r="AB198" t="str">
            <v xml:space="preserve"> </v>
          </cell>
          <cell r="AC198" t="str">
            <v/>
          </cell>
          <cell r="AD198" t="str">
            <v xml:space="preserve"> </v>
          </cell>
          <cell r="AE198" t="str">
            <v xml:space="preserve"> </v>
          </cell>
          <cell r="AF198" t="str">
            <v xml:space="preserve"> </v>
          </cell>
          <cell r="AG198">
            <v>0</v>
          </cell>
          <cell r="AH198" t="str">
            <v xml:space="preserve"> </v>
          </cell>
          <cell r="AI198" t="str">
            <v xml:space="preserve"> </v>
          </cell>
          <cell r="AJ198" t="str">
            <v xml:space="preserve"> </v>
          </cell>
          <cell r="AK198" t="str">
            <v xml:space="preserve"> </v>
          </cell>
          <cell r="AL198" t="str">
            <v xml:space="preserve"> </v>
          </cell>
          <cell r="AM198" t="str">
            <v xml:space="preserve"> </v>
          </cell>
          <cell r="AN198" t="str">
            <v xml:space="preserve"> </v>
          </cell>
          <cell r="AO198"/>
          <cell r="AP198"/>
          <cell r="AQ198"/>
          <cell r="AR198"/>
          <cell r="AS198"/>
          <cell r="AT198"/>
          <cell r="AU198"/>
          <cell r="AV198"/>
          <cell r="AW198"/>
          <cell r="AX198"/>
          <cell r="AY198"/>
          <cell r="AZ198"/>
        </row>
        <row r="199">
          <cell r="B199" t="str">
            <v>-</v>
          </cell>
          <cell r="C199"/>
          <cell r="D199"/>
          <cell r="E199"/>
          <cell r="F199"/>
          <cell r="G199"/>
          <cell r="H199"/>
          <cell r="I199"/>
          <cell r="J199">
            <v>0</v>
          </cell>
          <cell r="K199"/>
          <cell r="L199">
            <v>0</v>
          </cell>
          <cell r="M199"/>
          <cell r="N199">
            <v>0</v>
          </cell>
          <cell r="O199"/>
          <cell r="P199">
            <v>0</v>
          </cell>
          <cell r="Q199"/>
          <cell r="R199">
            <v>0</v>
          </cell>
          <cell r="S199"/>
          <cell r="T199">
            <v>0</v>
          </cell>
          <cell r="U199"/>
          <cell r="V199">
            <v>0</v>
          </cell>
          <cell r="W199" t="str">
            <v xml:space="preserve"> </v>
          </cell>
          <cell r="X199" t="str">
            <v xml:space="preserve"> </v>
          </cell>
          <cell r="Y199" t="str">
            <v/>
          </cell>
          <cell r="Z199"/>
          <cell r="AA199" t="str">
            <v/>
          </cell>
          <cell r="AB199" t="str">
            <v xml:space="preserve"> </v>
          </cell>
          <cell r="AC199" t="str">
            <v/>
          </cell>
          <cell r="AD199" t="str">
            <v xml:space="preserve"> </v>
          </cell>
          <cell r="AE199" t="str">
            <v xml:space="preserve"> </v>
          </cell>
          <cell r="AF199" t="str">
            <v xml:space="preserve"> </v>
          </cell>
          <cell r="AG199">
            <v>0</v>
          </cell>
          <cell r="AH199" t="str">
            <v xml:space="preserve"> </v>
          </cell>
          <cell r="AI199" t="str">
            <v xml:space="preserve"> </v>
          </cell>
          <cell r="AJ199" t="str">
            <v xml:space="preserve"> </v>
          </cell>
          <cell r="AK199" t="str">
            <v xml:space="preserve"> </v>
          </cell>
          <cell r="AL199" t="str">
            <v xml:space="preserve"> </v>
          </cell>
          <cell r="AM199" t="str">
            <v xml:space="preserve"> </v>
          </cell>
          <cell r="AN199" t="str">
            <v xml:space="preserve"> </v>
          </cell>
          <cell r="AO199"/>
          <cell r="AP199"/>
          <cell r="AQ199"/>
          <cell r="AR199"/>
          <cell r="AS199"/>
          <cell r="AT199"/>
          <cell r="AU199"/>
          <cell r="AV199"/>
          <cell r="AW199"/>
          <cell r="AX199"/>
          <cell r="AY199"/>
          <cell r="AZ199"/>
        </row>
        <row r="200">
          <cell r="B200" t="str">
            <v>-</v>
          </cell>
          <cell r="C200"/>
          <cell r="D200"/>
          <cell r="E200"/>
          <cell r="F200"/>
          <cell r="G200"/>
          <cell r="H200"/>
          <cell r="I200"/>
          <cell r="J200">
            <v>0</v>
          </cell>
          <cell r="K200"/>
          <cell r="L200">
            <v>0</v>
          </cell>
          <cell r="M200"/>
          <cell r="N200">
            <v>0</v>
          </cell>
          <cell r="O200"/>
          <cell r="P200">
            <v>0</v>
          </cell>
          <cell r="Q200"/>
          <cell r="R200">
            <v>0</v>
          </cell>
          <cell r="S200"/>
          <cell r="T200">
            <v>0</v>
          </cell>
          <cell r="U200"/>
          <cell r="V200">
            <v>0</v>
          </cell>
          <cell r="W200" t="str">
            <v xml:space="preserve"> </v>
          </cell>
          <cell r="X200" t="str">
            <v xml:space="preserve"> </v>
          </cell>
          <cell r="Y200" t="str">
            <v/>
          </cell>
          <cell r="Z200"/>
          <cell r="AA200" t="str">
            <v/>
          </cell>
          <cell r="AB200" t="str">
            <v xml:space="preserve"> </v>
          </cell>
          <cell r="AC200" t="str">
            <v/>
          </cell>
          <cell r="AD200" t="str">
            <v xml:space="preserve"> </v>
          </cell>
          <cell r="AE200" t="str">
            <v xml:space="preserve"> </v>
          </cell>
          <cell r="AF200" t="str">
            <v xml:space="preserve"> </v>
          </cell>
          <cell r="AG200">
            <v>0</v>
          </cell>
          <cell r="AH200" t="str">
            <v xml:space="preserve"> </v>
          </cell>
          <cell r="AI200" t="str">
            <v xml:space="preserve"> </v>
          </cell>
          <cell r="AJ200" t="str">
            <v xml:space="preserve"> </v>
          </cell>
          <cell r="AK200" t="str">
            <v xml:space="preserve"> </v>
          </cell>
          <cell r="AL200" t="str">
            <v xml:space="preserve"> </v>
          </cell>
          <cell r="AM200" t="str">
            <v xml:space="preserve"> </v>
          </cell>
          <cell r="AN200" t="str">
            <v xml:space="preserve"> </v>
          </cell>
          <cell r="AO200"/>
          <cell r="AP200"/>
          <cell r="AQ200"/>
          <cell r="AR200"/>
          <cell r="AS200"/>
          <cell r="AT200"/>
          <cell r="AU200"/>
          <cell r="AV200"/>
          <cell r="AW200"/>
          <cell r="AX200"/>
          <cell r="AY200"/>
          <cell r="AZ200"/>
        </row>
        <row r="201">
          <cell r="B201" t="str">
            <v>-</v>
          </cell>
          <cell r="C201"/>
          <cell r="D201"/>
          <cell r="E201"/>
          <cell r="F201"/>
          <cell r="G201"/>
          <cell r="H201"/>
          <cell r="I201"/>
          <cell r="J201">
            <v>0</v>
          </cell>
          <cell r="K201"/>
          <cell r="L201">
            <v>0</v>
          </cell>
          <cell r="M201"/>
          <cell r="N201">
            <v>0</v>
          </cell>
          <cell r="O201"/>
          <cell r="P201">
            <v>0</v>
          </cell>
          <cell r="Q201"/>
          <cell r="R201">
            <v>0</v>
          </cell>
          <cell r="S201"/>
          <cell r="T201">
            <v>0</v>
          </cell>
          <cell r="U201"/>
          <cell r="V201">
            <v>0</v>
          </cell>
          <cell r="W201" t="str">
            <v xml:space="preserve"> </v>
          </cell>
          <cell r="X201" t="str">
            <v xml:space="preserve"> </v>
          </cell>
          <cell r="Y201" t="str">
            <v/>
          </cell>
          <cell r="Z201"/>
          <cell r="AA201" t="str">
            <v/>
          </cell>
          <cell r="AB201" t="str">
            <v xml:space="preserve"> </v>
          </cell>
          <cell r="AC201" t="str">
            <v/>
          </cell>
          <cell r="AD201" t="str">
            <v xml:space="preserve"> </v>
          </cell>
          <cell r="AE201" t="str">
            <v xml:space="preserve"> </v>
          </cell>
          <cell r="AF201" t="str">
            <v xml:space="preserve"> </v>
          </cell>
          <cell r="AG201">
            <v>0</v>
          </cell>
          <cell r="AH201" t="str">
            <v xml:space="preserve"> </v>
          </cell>
          <cell r="AI201" t="str">
            <v xml:space="preserve"> </v>
          </cell>
          <cell r="AJ201" t="str">
            <v xml:space="preserve"> </v>
          </cell>
          <cell r="AK201" t="str">
            <v xml:space="preserve"> </v>
          </cell>
          <cell r="AL201" t="str">
            <v xml:space="preserve"> </v>
          </cell>
          <cell r="AM201" t="str">
            <v xml:space="preserve"> </v>
          </cell>
          <cell r="AN201" t="str">
            <v xml:space="preserve"> </v>
          </cell>
          <cell r="AO201"/>
          <cell r="AP201"/>
          <cell r="AQ201"/>
          <cell r="AR201"/>
          <cell r="AS201"/>
          <cell r="AT201"/>
          <cell r="AU201"/>
          <cell r="AV201"/>
          <cell r="AW201"/>
          <cell r="AX201"/>
          <cell r="AY201"/>
          <cell r="AZ201"/>
        </row>
        <row r="202">
          <cell r="B202" t="str">
            <v>-</v>
          </cell>
          <cell r="C202"/>
          <cell r="D202"/>
          <cell r="E202"/>
          <cell r="F202"/>
          <cell r="G202"/>
          <cell r="H202"/>
          <cell r="I202"/>
          <cell r="J202">
            <v>0</v>
          </cell>
          <cell r="K202"/>
          <cell r="L202">
            <v>0</v>
          </cell>
          <cell r="M202"/>
          <cell r="N202">
            <v>0</v>
          </cell>
          <cell r="O202"/>
          <cell r="P202">
            <v>0</v>
          </cell>
          <cell r="Q202"/>
          <cell r="R202">
            <v>0</v>
          </cell>
          <cell r="S202"/>
          <cell r="T202">
            <v>0</v>
          </cell>
          <cell r="U202"/>
          <cell r="V202">
            <v>0</v>
          </cell>
          <cell r="W202" t="str">
            <v xml:space="preserve"> </v>
          </cell>
          <cell r="X202" t="str">
            <v xml:space="preserve"> </v>
          </cell>
          <cell r="Y202" t="str">
            <v/>
          </cell>
          <cell r="Z202"/>
          <cell r="AA202" t="str">
            <v/>
          </cell>
          <cell r="AB202" t="str">
            <v xml:space="preserve"> </v>
          </cell>
          <cell r="AC202" t="str">
            <v/>
          </cell>
          <cell r="AD202" t="str">
            <v xml:space="preserve"> </v>
          </cell>
          <cell r="AE202" t="str">
            <v xml:space="preserve"> </v>
          </cell>
          <cell r="AF202" t="str">
            <v xml:space="preserve"> </v>
          </cell>
          <cell r="AG202">
            <v>0</v>
          </cell>
          <cell r="AH202" t="str">
            <v xml:space="preserve"> </v>
          </cell>
          <cell r="AI202" t="str">
            <v xml:space="preserve"> </v>
          </cell>
          <cell r="AJ202" t="str">
            <v xml:space="preserve"> </v>
          </cell>
          <cell r="AK202" t="str">
            <v xml:space="preserve"> </v>
          </cell>
          <cell r="AL202" t="str">
            <v xml:space="preserve"> </v>
          </cell>
          <cell r="AM202" t="str">
            <v xml:space="preserve"> </v>
          </cell>
          <cell r="AN202" t="str">
            <v xml:space="preserve"> </v>
          </cell>
          <cell r="AO202"/>
          <cell r="AP202"/>
          <cell r="AQ202"/>
          <cell r="AR202"/>
          <cell r="AS202"/>
          <cell r="AT202"/>
          <cell r="AU202"/>
          <cell r="AV202"/>
          <cell r="AW202"/>
          <cell r="AX202"/>
          <cell r="AY202"/>
          <cell r="AZ202"/>
        </row>
        <row r="203">
          <cell r="B203" t="str">
            <v>-</v>
          </cell>
          <cell r="C203"/>
          <cell r="D203"/>
          <cell r="E203"/>
          <cell r="F203"/>
          <cell r="G203"/>
          <cell r="H203"/>
          <cell r="I203"/>
          <cell r="J203">
            <v>0</v>
          </cell>
          <cell r="K203"/>
          <cell r="L203">
            <v>0</v>
          </cell>
          <cell r="M203"/>
          <cell r="N203">
            <v>0</v>
          </cell>
          <cell r="O203"/>
          <cell r="P203">
            <v>0</v>
          </cell>
          <cell r="Q203"/>
          <cell r="R203">
            <v>0</v>
          </cell>
          <cell r="S203"/>
          <cell r="T203">
            <v>0</v>
          </cell>
          <cell r="U203"/>
          <cell r="V203">
            <v>0</v>
          </cell>
          <cell r="W203" t="str">
            <v xml:space="preserve"> </v>
          </cell>
          <cell r="X203" t="str">
            <v xml:space="preserve"> </v>
          </cell>
          <cell r="Y203" t="str">
            <v/>
          </cell>
          <cell r="Z203"/>
          <cell r="AA203" t="str">
            <v/>
          </cell>
          <cell r="AB203" t="str">
            <v xml:space="preserve"> </v>
          </cell>
          <cell r="AC203" t="str">
            <v/>
          </cell>
          <cell r="AD203" t="str">
            <v xml:space="preserve"> </v>
          </cell>
          <cell r="AE203" t="str">
            <v xml:space="preserve"> </v>
          </cell>
          <cell r="AF203" t="str">
            <v xml:space="preserve"> </v>
          </cell>
          <cell r="AG203">
            <v>0</v>
          </cell>
          <cell r="AH203" t="str">
            <v xml:space="preserve"> </v>
          </cell>
          <cell r="AI203" t="str">
            <v xml:space="preserve"> </v>
          </cell>
          <cell r="AJ203" t="str">
            <v xml:space="preserve"> </v>
          </cell>
          <cell r="AK203" t="str">
            <v xml:space="preserve"> </v>
          </cell>
          <cell r="AL203" t="str">
            <v xml:space="preserve"> </v>
          </cell>
          <cell r="AM203" t="str">
            <v xml:space="preserve"> </v>
          </cell>
          <cell r="AN203" t="str">
            <v xml:space="preserve"> </v>
          </cell>
          <cell r="AO203"/>
          <cell r="AP203"/>
          <cell r="AQ203"/>
          <cell r="AR203"/>
          <cell r="AS203"/>
          <cell r="AT203"/>
          <cell r="AU203"/>
          <cell r="AV203"/>
          <cell r="AW203"/>
          <cell r="AX203"/>
          <cell r="AY203"/>
          <cell r="AZ203"/>
        </row>
        <row r="204">
          <cell r="B204" t="str">
            <v>-</v>
          </cell>
          <cell r="C204"/>
          <cell r="D204"/>
          <cell r="E204"/>
          <cell r="F204"/>
          <cell r="G204"/>
          <cell r="H204"/>
          <cell r="I204"/>
          <cell r="J204">
            <v>0</v>
          </cell>
          <cell r="K204"/>
          <cell r="L204">
            <v>0</v>
          </cell>
          <cell r="M204"/>
          <cell r="N204">
            <v>0</v>
          </cell>
          <cell r="O204"/>
          <cell r="P204">
            <v>0</v>
          </cell>
          <cell r="Q204"/>
          <cell r="R204">
            <v>0</v>
          </cell>
          <cell r="S204"/>
          <cell r="T204">
            <v>0</v>
          </cell>
          <cell r="U204"/>
          <cell r="V204">
            <v>0</v>
          </cell>
          <cell r="W204" t="str">
            <v xml:space="preserve"> </v>
          </cell>
          <cell r="X204" t="str">
            <v xml:space="preserve"> </v>
          </cell>
          <cell r="Y204" t="str">
            <v/>
          </cell>
          <cell r="Z204"/>
          <cell r="AA204" t="str">
            <v/>
          </cell>
          <cell r="AB204" t="str">
            <v xml:space="preserve"> </v>
          </cell>
          <cell r="AC204" t="str">
            <v/>
          </cell>
          <cell r="AD204" t="str">
            <v xml:space="preserve"> </v>
          </cell>
          <cell r="AE204" t="str">
            <v xml:space="preserve"> </v>
          </cell>
          <cell r="AF204" t="str">
            <v xml:space="preserve"> </v>
          </cell>
          <cell r="AG204">
            <v>0</v>
          </cell>
          <cell r="AH204" t="str">
            <v xml:space="preserve"> </v>
          </cell>
          <cell r="AI204" t="str">
            <v xml:space="preserve"> </v>
          </cell>
          <cell r="AJ204" t="str">
            <v xml:space="preserve"> </v>
          </cell>
          <cell r="AK204" t="str">
            <v xml:space="preserve"> </v>
          </cell>
          <cell r="AL204" t="str">
            <v xml:space="preserve"> </v>
          </cell>
          <cell r="AM204" t="str">
            <v xml:space="preserve"> </v>
          </cell>
          <cell r="AN204" t="str">
            <v xml:space="preserve"> </v>
          </cell>
          <cell r="AO204"/>
          <cell r="AP204"/>
          <cell r="AQ204"/>
          <cell r="AR204"/>
          <cell r="AS204"/>
          <cell r="AT204"/>
          <cell r="AU204"/>
          <cell r="AV204"/>
          <cell r="AW204"/>
          <cell r="AX204"/>
          <cell r="AY204"/>
          <cell r="AZ204"/>
        </row>
        <row r="205">
          <cell r="B205" t="str">
            <v>-</v>
          </cell>
          <cell r="C205"/>
          <cell r="D205"/>
          <cell r="E205"/>
          <cell r="F205"/>
          <cell r="G205"/>
          <cell r="H205"/>
          <cell r="I205"/>
          <cell r="J205">
            <v>0</v>
          </cell>
          <cell r="K205"/>
          <cell r="L205">
            <v>0</v>
          </cell>
          <cell r="M205"/>
          <cell r="N205">
            <v>0</v>
          </cell>
          <cell r="O205"/>
          <cell r="P205">
            <v>0</v>
          </cell>
          <cell r="Q205"/>
          <cell r="R205">
            <v>0</v>
          </cell>
          <cell r="S205"/>
          <cell r="T205">
            <v>0</v>
          </cell>
          <cell r="U205"/>
          <cell r="V205">
            <v>0</v>
          </cell>
          <cell r="W205" t="str">
            <v xml:space="preserve"> </v>
          </cell>
          <cell r="X205" t="str">
            <v xml:space="preserve"> </v>
          </cell>
          <cell r="Y205" t="str">
            <v/>
          </cell>
          <cell r="Z205"/>
          <cell r="AA205" t="str">
            <v/>
          </cell>
          <cell r="AB205" t="str">
            <v xml:space="preserve"> </v>
          </cell>
          <cell r="AC205" t="str">
            <v/>
          </cell>
          <cell r="AD205" t="str">
            <v xml:space="preserve"> </v>
          </cell>
          <cell r="AE205" t="str">
            <v xml:space="preserve"> </v>
          </cell>
          <cell r="AF205" t="str">
            <v xml:space="preserve"> </v>
          </cell>
          <cell r="AG205">
            <v>0</v>
          </cell>
          <cell r="AH205" t="str">
            <v xml:space="preserve"> </v>
          </cell>
          <cell r="AI205" t="str">
            <v xml:space="preserve"> </v>
          </cell>
          <cell r="AJ205" t="str">
            <v xml:space="preserve"> </v>
          </cell>
          <cell r="AK205" t="str">
            <v xml:space="preserve"> </v>
          </cell>
          <cell r="AL205" t="str">
            <v xml:space="preserve"> </v>
          </cell>
          <cell r="AM205" t="str">
            <v xml:space="preserve"> </v>
          </cell>
          <cell r="AN205" t="str">
            <v xml:space="preserve"> </v>
          </cell>
          <cell r="AO205"/>
          <cell r="AP205"/>
          <cell r="AQ205"/>
          <cell r="AR205"/>
          <cell r="AS205"/>
          <cell r="AT205"/>
          <cell r="AU205"/>
          <cell r="AV205"/>
          <cell r="AW205"/>
          <cell r="AX205"/>
          <cell r="AY205"/>
          <cell r="AZ205"/>
        </row>
        <row r="206">
          <cell r="B206" t="str">
            <v>-</v>
          </cell>
          <cell r="C206"/>
          <cell r="D206"/>
          <cell r="E206"/>
          <cell r="F206"/>
          <cell r="G206"/>
          <cell r="H206"/>
          <cell r="I206"/>
          <cell r="J206">
            <v>0</v>
          </cell>
          <cell r="K206"/>
          <cell r="L206">
            <v>0</v>
          </cell>
          <cell r="M206"/>
          <cell r="N206">
            <v>0</v>
          </cell>
          <cell r="O206"/>
          <cell r="P206">
            <v>0</v>
          </cell>
          <cell r="Q206"/>
          <cell r="R206">
            <v>0</v>
          </cell>
          <cell r="S206"/>
          <cell r="T206">
            <v>0</v>
          </cell>
          <cell r="U206"/>
          <cell r="V206">
            <v>0</v>
          </cell>
          <cell r="W206" t="str">
            <v xml:space="preserve"> </v>
          </cell>
          <cell r="X206" t="str">
            <v xml:space="preserve"> </v>
          </cell>
          <cell r="Y206" t="str">
            <v/>
          </cell>
          <cell r="Z206"/>
          <cell r="AA206" t="str">
            <v/>
          </cell>
          <cell r="AB206" t="str">
            <v xml:space="preserve"> </v>
          </cell>
          <cell r="AC206" t="str">
            <v/>
          </cell>
          <cell r="AD206" t="str">
            <v xml:space="preserve"> </v>
          </cell>
          <cell r="AE206" t="str">
            <v xml:space="preserve"> </v>
          </cell>
          <cell r="AF206" t="str">
            <v xml:space="preserve"> </v>
          </cell>
          <cell r="AG206">
            <v>0</v>
          </cell>
          <cell r="AH206" t="str">
            <v xml:space="preserve"> </v>
          </cell>
          <cell r="AI206" t="str">
            <v xml:space="preserve"> </v>
          </cell>
          <cell r="AJ206" t="str">
            <v xml:space="preserve"> </v>
          </cell>
          <cell r="AK206" t="str">
            <v xml:space="preserve"> </v>
          </cell>
          <cell r="AL206" t="str">
            <v xml:space="preserve"> </v>
          </cell>
          <cell r="AM206" t="str">
            <v xml:space="preserve"> </v>
          </cell>
          <cell r="AN206" t="str">
            <v xml:space="preserve"> </v>
          </cell>
          <cell r="AO206"/>
          <cell r="AP206"/>
          <cell r="AQ206"/>
          <cell r="AR206"/>
          <cell r="AS206"/>
          <cell r="AT206"/>
          <cell r="AU206"/>
          <cell r="AV206"/>
          <cell r="AW206"/>
          <cell r="AX206"/>
          <cell r="AY206"/>
          <cell r="AZ206"/>
        </row>
        <row r="207">
          <cell r="B207" t="str">
            <v>-</v>
          </cell>
          <cell r="C207"/>
          <cell r="D207"/>
          <cell r="E207"/>
          <cell r="F207"/>
          <cell r="G207"/>
          <cell r="H207"/>
          <cell r="I207"/>
          <cell r="J207">
            <v>0</v>
          </cell>
          <cell r="K207"/>
          <cell r="L207">
            <v>0</v>
          </cell>
          <cell r="M207"/>
          <cell r="N207">
            <v>0</v>
          </cell>
          <cell r="O207"/>
          <cell r="P207">
            <v>0</v>
          </cell>
          <cell r="Q207"/>
          <cell r="R207">
            <v>0</v>
          </cell>
          <cell r="S207"/>
          <cell r="T207">
            <v>0</v>
          </cell>
          <cell r="U207"/>
          <cell r="V207">
            <v>0</v>
          </cell>
          <cell r="W207" t="str">
            <v xml:space="preserve"> </v>
          </cell>
          <cell r="X207" t="str">
            <v xml:space="preserve"> </v>
          </cell>
          <cell r="Y207" t="str">
            <v/>
          </cell>
          <cell r="Z207"/>
          <cell r="AA207" t="str">
            <v/>
          </cell>
          <cell r="AB207" t="str">
            <v xml:space="preserve"> </v>
          </cell>
          <cell r="AC207" t="str">
            <v/>
          </cell>
          <cell r="AD207" t="str">
            <v xml:space="preserve"> </v>
          </cell>
          <cell r="AE207" t="str">
            <v xml:space="preserve"> </v>
          </cell>
          <cell r="AF207" t="str">
            <v xml:space="preserve"> </v>
          </cell>
          <cell r="AG207">
            <v>0</v>
          </cell>
          <cell r="AH207" t="str">
            <v xml:space="preserve"> </v>
          </cell>
          <cell r="AI207" t="str">
            <v xml:space="preserve"> </v>
          </cell>
          <cell r="AJ207" t="str">
            <v xml:space="preserve"> </v>
          </cell>
          <cell r="AK207" t="str">
            <v xml:space="preserve"> </v>
          </cell>
          <cell r="AL207" t="str">
            <v xml:space="preserve"> </v>
          </cell>
          <cell r="AM207" t="str">
            <v xml:space="preserve"> </v>
          </cell>
          <cell r="AN207" t="str">
            <v xml:space="preserve"> </v>
          </cell>
          <cell r="AO207"/>
          <cell r="AP207"/>
          <cell r="AQ207"/>
          <cell r="AR207"/>
          <cell r="AS207"/>
          <cell r="AT207"/>
          <cell r="AU207"/>
          <cell r="AV207"/>
          <cell r="AW207"/>
          <cell r="AX207"/>
          <cell r="AY207"/>
          <cell r="AZ207"/>
        </row>
        <row r="208">
          <cell r="B208" t="str">
            <v>-</v>
          </cell>
          <cell r="C208"/>
          <cell r="D208"/>
          <cell r="E208"/>
          <cell r="F208"/>
          <cell r="G208"/>
          <cell r="H208"/>
          <cell r="I208"/>
          <cell r="J208">
            <v>0</v>
          </cell>
          <cell r="K208"/>
          <cell r="L208">
            <v>0</v>
          </cell>
          <cell r="M208"/>
          <cell r="N208">
            <v>0</v>
          </cell>
          <cell r="O208"/>
          <cell r="P208">
            <v>0</v>
          </cell>
          <cell r="Q208"/>
          <cell r="R208">
            <v>0</v>
          </cell>
          <cell r="S208"/>
          <cell r="T208">
            <v>0</v>
          </cell>
          <cell r="U208"/>
          <cell r="V208">
            <v>0</v>
          </cell>
          <cell r="W208" t="str">
            <v xml:space="preserve"> </v>
          </cell>
          <cell r="X208" t="str">
            <v xml:space="preserve"> </v>
          </cell>
          <cell r="Y208" t="str">
            <v/>
          </cell>
          <cell r="Z208"/>
          <cell r="AA208" t="str">
            <v/>
          </cell>
          <cell r="AB208" t="str">
            <v xml:space="preserve"> </v>
          </cell>
          <cell r="AC208" t="str">
            <v/>
          </cell>
          <cell r="AD208" t="str">
            <v xml:space="preserve"> </v>
          </cell>
          <cell r="AE208" t="str">
            <v xml:space="preserve"> </v>
          </cell>
          <cell r="AF208" t="str">
            <v xml:space="preserve"> </v>
          </cell>
          <cell r="AG208">
            <v>0</v>
          </cell>
          <cell r="AH208" t="str">
            <v xml:space="preserve"> </v>
          </cell>
          <cell r="AI208" t="str">
            <v xml:space="preserve"> </v>
          </cell>
          <cell r="AJ208" t="str">
            <v xml:space="preserve"> </v>
          </cell>
          <cell r="AK208" t="str">
            <v xml:space="preserve"> </v>
          </cell>
          <cell r="AL208" t="str">
            <v xml:space="preserve"> </v>
          </cell>
          <cell r="AM208" t="str">
            <v xml:space="preserve"> </v>
          </cell>
          <cell r="AN208" t="str">
            <v xml:space="preserve"> </v>
          </cell>
          <cell r="AO208"/>
          <cell r="AP208"/>
          <cell r="AQ208"/>
          <cell r="AR208"/>
          <cell r="AS208"/>
          <cell r="AT208"/>
          <cell r="AU208"/>
          <cell r="AV208"/>
          <cell r="AW208"/>
          <cell r="AX208"/>
          <cell r="AY208"/>
          <cell r="AZ208"/>
        </row>
        <row r="209">
          <cell r="B209" t="str">
            <v>-</v>
          </cell>
          <cell r="C209"/>
          <cell r="D209"/>
          <cell r="E209"/>
          <cell r="F209"/>
          <cell r="G209"/>
          <cell r="H209"/>
          <cell r="I209"/>
          <cell r="J209">
            <v>0</v>
          </cell>
          <cell r="K209"/>
          <cell r="L209">
            <v>0</v>
          </cell>
          <cell r="M209"/>
          <cell r="N209">
            <v>0</v>
          </cell>
          <cell r="O209"/>
          <cell r="P209">
            <v>0</v>
          </cell>
          <cell r="Q209"/>
          <cell r="R209">
            <v>0</v>
          </cell>
          <cell r="S209"/>
          <cell r="T209">
            <v>0</v>
          </cell>
          <cell r="U209"/>
          <cell r="V209">
            <v>0</v>
          </cell>
          <cell r="W209" t="str">
            <v xml:space="preserve"> </v>
          </cell>
          <cell r="X209" t="str">
            <v xml:space="preserve"> </v>
          </cell>
          <cell r="Y209" t="str">
            <v/>
          </cell>
          <cell r="Z209"/>
          <cell r="AA209" t="str">
            <v/>
          </cell>
          <cell r="AB209" t="str">
            <v xml:space="preserve"> </v>
          </cell>
          <cell r="AC209" t="str">
            <v/>
          </cell>
          <cell r="AD209" t="str">
            <v xml:space="preserve"> </v>
          </cell>
          <cell r="AE209" t="str">
            <v xml:space="preserve"> </v>
          </cell>
          <cell r="AF209" t="str">
            <v xml:space="preserve"> </v>
          </cell>
          <cell r="AG209">
            <v>0</v>
          </cell>
          <cell r="AH209" t="str">
            <v xml:space="preserve"> </v>
          </cell>
          <cell r="AI209" t="str">
            <v xml:space="preserve"> </v>
          </cell>
          <cell r="AJ209" t="str">
            <v xml:space="preserve"> </v>
          </cell>
          <cell r="AK209" t="str">
            <v xml:space="preserve"> </v>
          </cell>
          <cell r="AL209" t="str">
            <v xml:space="preserve"> </v>
          </cell>
          <cell r="AM209" t="str">
            <v xml:space="preserve"> </v>
          </cell>
          <cell r="AN209" t="str">
            <v xml:space="preserve"> </v>
          </cell>
          <cell r="AO209"/>
          <cell r="AP209"/>
          <cell r="AQ209"/>
          <cell r="AR209"/>
          <cell r="AS209"/>
          <cell r="AT209"/>
          <cell r="AU209"/>
          <cell r="AV209"/>
          <cell r="AW209"/>
          <cell r="AX209"/>
          <cell r="AY209"/>
          <cell r="AZ209"/>
        </row>
        <row r="210">
          <cell r="B210" t="str">
            <v>-</v>
          </cell>
          <cell r="C210"/>
          <cell r="D210"/>
          <cell r="E210"/>
          <cell r="F210"/>
          <cell r="G210"/>
          <cell r="H210"/>
          <cell r="I210"/>
          <cell r="J210">
            <v>0</v>
          </cell>
          <cell r="K210"/>
          <cell r="L210">
            <v>0</v>
          </cell>
          <cell r="M210"/>
          <cell r="N210">
            <v>0</v>
          </cell>
          <cell r="O210"/>
          <cell r="P210">
            <v>0</v>
          </cell>
          <cell r="Q210"/>
          <cell r="R210">
            <v>0</v>
          </cell>
          <cell r="S210"/>
          <cell r="T210">
            <v>0</v>
          </cell>
          <cell r="U210"/>
          <cell r="V210">
            <v>0</v>
          </cell>
          <cell r="W210" t="str">
            <v xml:space="preserve"> </v>
          </cell>
          <cell r="X210" t="str">
            <v xml:space="preserve"> </v>
          </cell>
          <cell r="Y210" t="str">
            <v/>
          </cell>
          <cell r="Z210"/>
          <cell r="AA210" t="str">
            <v/>
          </cell>
          <cell r="AB210" t="str">
            <v xml:space="preserve"> </v>
          </cell>
          <cell r="AC210" t="str">
            <v/>
          </cell>
          <cell r="AD210" t="str">
            <v xml:space="preserve"> </v>
          </cell>
          <cell r="AE210" t="str">
            <v xml:space="preserve"> </v>
          </cell>
          <cell r="AF210" t="str">
            <v xml:space="preserve"> </v>
          </cell>
          <cell r="AG210">
            <v>0</v>
          </cell>
          <cell r="AH210" t="str">
            <v xml:space="preserve"> </v>
          </cell>
          <cell r="AI210" t="str">
            <v xml:space="preserve"> </v>
          </cell>
          <cell r="AJ210" t="str">
            <v xml:space="preserve"> </v>
          </cell>
          <cell r="AK210" t="str">
            <v xml:space="preserve"> </v>
          </cell>
          <cell r="AL210" t="str">
            <v xml:space="preserve"> </v>
          </cell>
          <cell r="AM210" t="str">
            <v xml:space="preserve"> </v>
          </cell>
          <cell r="AN210" t="str">
            <v xml:space="preserve"> </v>
          </cell>
          <cell r="AO210"/>
          <cell r="AP210"/>
          <cell r="AQ210"/>
          <cell r="AR210"/>
          <cell r="AS210"/>
          <cell r="AT210"/>
          <cell r="AU210"/>
          <cell r="AV210"/>
          <cell r="AW210"/>
          <cell r="AX210"/>
          <cell r="AY210"/>
          <cell r="AZ210"/>
        </row>
        <row r="211">
          <cell r="B211" t="str">
            <v>-</v>
          </cell>
          <cell r="C211"/>
          <cell r="D211"/>
          <cell r="E211"/>
          <cell r="F211"/>
          <cell r="G211"/>
          <cell r="H211"/>
          <cell r="I211"/>
          <cell r="J211">
            <v>0</v>
          </cell>
          <cell r="K211"/>
          <cell r="L211">
            <v>0</v>
          </cell>
          <cell r="M211"/>
          <cell r="N211">
            <v>0</v>
          </cell>
          <cell r="O211"/>
          <cell r="P211">
            <v>0</v>
          </cell>
          <cell r="Q211"/>
          <cell r="R211">
            <v>0</v>
          </cell>
          <cell r="S211"/>
          <cell r="T211">
            <v>0</v>
          </cell>
          <cell r="U211"/>
          <cell r="V211">
            <v>0</v>
          </cell>
          <cell r="W211" t="str">
            <v xml:space="preserve"> </v>
          </cell>
          <cell r="X211" t="str">
            <v xml:space="preserve"> </v>
          </cell>
          <cell r="Y211" t="str">
            <v/>
          </cell>
          <cell r="Z211"/>
          <cell r="AA211" t="str">
            <v/>
          </cell>
          <cell r="AB211" t="str">
            <v xml:space="preserve"> </v>
          </cell>
          <cell r="AC211" t="str">
            <v/>
          </cell>
          <cell r="AD211" t="str">
            <v xml:space="preserve"> </v>
          </cell>
          <cell r="AE211" t="str">
            <v xml:space="preserve"> </v>
          </cell>
          <cell r="AF211" t="str">
            <v xml:space="preserve"> </v>
          </cell>
          <cell r="AG211">
            <v>0</v>
          </cell>
          <cell r="AH211" t="str">
            <v xml:space="preserve"> </v>
          </cell>
          <cell r="AI211" t="str">
            <v xml:space="preserve"> </v>
          </cell>
          <cell r="AJ211" t="str">
            <v xml:space="preserve"> </v>
          </cell>
          <cell r="AK211" t="str">
            <v xml:space="preserve"> </v>
          </cell>
          <cell r="AL211" t="str">
            <v xml:space="preserve"> </v>
          </cell>
          <cell r="AM211" t="str">
            <v xml:space="preserve"> </v>
          </cell>
          <cell r="AN211" t="str">
            <v xml:space="preserve"> </v>
          </cell>
          <cell r="AO211"/>
          <cell r="AP211"/>
          <cell r="AQ211"/>
          <cell r="AR211"/>
          <cell r="AS211"/>
          <cell r="AT211"/>
          <cell r="AU211"/>
          <cell r="AV211"/>
          <cell r="AW211"/>
          <cell r="AX211"/>
          <cell r="AY211"/>
          <cell r="AZ211"/>
        </row>
        <row r="212">
          <cell r="B212" t="str">
            <v>-</v>
          </cell>
          <cell r="C212"/>
          <cell r="D212"/>
          <cell r="E212"/>
          <cell r="F212"/>
          <cell r="G212"/>
          <cell r="H212"/>
          <cell r="I212"/>
          <cell r="J212">
            <v>0</v>
          </cell>
          <cell r="K212"/>
          <cell r="L212">
            <v>0</v>
          </cell>
          <cell r="M212"/>
          <cell r="N212">
            <v>0</v>
          </cell>
          <cell r="O212"/>
          <cell r="P212">
            <v>0</v>
          </cell>
          <cell r="Q212"/>
          <cell r="R212">
            <v>0</v>
          </cell>
          <cell r="S212"/>
          <cell r="T212">
            <v>0</v>
          </cell>
          <cell r="U212"/>
          <cell r="V212">
            <v>0</v>
          </cell>
          <cell r="W212" t="str">
            <v xml:space="preserve"> </v>
          </cell>
          <cell r="X212" t="str">
            <v xml:space="preserve"> </v>
          </cell>
          <cell r="Y212" t="str">
            <v/>
          </cell>
          <cell r="Z212"/>
          <cell r="AA212" t="str">
            <v/>
          </cell>
          <cell r="AB212" t="str">
            <v xml:space="preserve"> </v>
          </cell>
          <cell r="AC212" t="str">
            <v/>
          </cell>
          <cell r="AD212" t="str">
            <v xml:space="preserve"> </v>
          </cell>
          <cell r="AE212" t="str">
            <v xml:space="preserve"> </v>
          </cell>
          <cell r="AF212" t="str">
            <v xml:space="preserve"> </v>
          </cell>
          <cell r="AG212">
            <v>0</v>
          </cell>
          <cell r="AH212" t="str">
            <v xml:space="preserve"> </v>
          </cell>
          <cell r="AI212" t="str">
            <v xml:space="preserve"> </v>
          </cell>
          <cell r="AJ212" t="str">
            <v xml:space="preserve"> </v>
          </cell>
          <cell r="AK212" t="str">
            <v xml:space="preserve"> </v>
          </cell>
          <cell r="AL212" t="str">
            <v xml:space="preserve"> </v>
          </cell>
          <cell r="AM212" t="str">
            <v xml:space="preserve"> </v>
          </cell>
          <cell r="AN212" t="str">
            <v xml:space="preserve"> </v>
          </cell>
          <cell r="AO212"/>
          <cell r="AP212"/>
          <cell r="AQ212"/>
          <cell r="AR212"/>
          <cell r="AS212"/>
          <cell r="AT212"/>
          <cell r="AU212"/>
          <cell r="AV212"/>
          <cell r="AW212"/>
          <cell r="AX212"/>
          <cell r="AY212"/>
          <cell r="AZ212"/>
        </row>
        <row r="213">
          <cell r="B213" t="str">
            <v>-</v>
          </cell>
          <cell r="C213"/>
          <cell r="D213"/>
          <cell r="E213"/>
          <cell r="F213"/>
          <cell r="G213"/>
          <cell r="H213"/>
          <cell r="I213"/>
          <cell r="J213">
            <v>0</v>
          </cell>
          <cell r="K213"/>
          <cell r="L213">
            <v>0</v>
          </cell>
          <cell r="M213"/>
          <cell r="N213">
            <v>0</v>
          </cell>
          <cell r="O213"/>
          <cell r="P213">
            <v>0</v>
          </cell>
          <cell r="Q213"/>
          <cell r="R213">
            <v>0</v>
          </cell>
          <cell r="S213"/>
          <cell r="T213">
            <v>0</v>
          </cell>
          <cell r="U213"/>
          <cell r="V213">
            <v>0</v>
          </cell>
          <cell r="W213" t="str">
            <v xml:space="preserve"> </v>
          </cell>
          <cell r="X213" t="str">
            <v xml:space="preserve"> </v>
          </cell>
          <cell r="Y213" t="str">
            <v/>
          </cell>
          <cell r="Z213"/>
          <cell r="AA213" t="str">
            <v/>
          </cell>
          <cell r="AB213" t="str">
            <v xml:space="preserve"> </v>
          </cell>
          <cell r="AC213" t="str">
            <v/>
          </cell>
          <cell r="AD213" t="str">
            <v xml:space="preserve"> </v>
          </cell>
          <cell r="AE213" t="str">
            <v xml:space="preserve"> </v>
          </cell>
          <cell r="AF213" t="str">
            <v xml:space="preserve"> </v>
          </cell>
          <cell r="AG213">
            <v>0</v>
          </cell>
          <cell r="AH213" t="str">
            <v xml:space="preserve"> </v>
          </cell>
          <cell r="AI213" t="str">
            <v xml:space="preserve"> </v>
          </cell>
          <cell r="AJ213" t="str">
            <v xml:space="preserve"> </v>
          </cell>
          <cell r="AK213" t="str">
            <v xml:space="preserve"> </v>
          </cell>
          <cell r="AL213" t="str">
            <v xml:space="preserve"> </v>
          </cell>
          <cell r="AM213" t="str">
            <v xml:space="preserve"> </v>
          </cell>
          <cell r="AN213" t="str">
            <v xml:space="preserve"> </v>
          </cell>
          <cell r="AO213"/>
          <cell r="AP213"/>
          <cell r="AQ213"/>
          <cell r="AR213"/>
          <cell r="AS213"/>
          <cell r="AT213"/>
          <cell r="AU213"/>
          <cell r="AV213"/>
          <cell r="AW213"/>
          <cell r="AX213"/>
          <cell r="AY213"/>
          <cell r="AZ213"/>
        </row>
        <row r="214">
          <cell r="B214" t="str">
            <v>-</v>
          </cell>
          <cell r="C214"/>
          <cell r="D214"/>
          <cell r="E214"/>
          <cell r="F214"/>
          <cell r="G214"/>
          <cell r="H214"/>
          <cell r="I214"/>
          <cell r="J214">
            <v>0</v>
          </cell>
          <cell r="K214"/>
          <cell r="L214">
            <v>0</v>
          </cell>
          <cell r="M214"/>
          <cell r="N214">
            <v>0</v>
          </cell>
          <cell r="O214"/>
          <cell r="P214">
            <v>0</v>
          </cell>
          <cell r="Q214"/>
          <cell r="R214">
            <v>0</v>
          </cell>
          <cell r="S214"/>
          <cell r="T214">
            <v>0</v>
          </cell>
          <cell r="U214"/>
          <cell r="V214">
            <v>0</v>
          </cell>
          <cell r="W214" t="str">
            <v xml:space="preserve"> </v>
          </cell>
          <cell r="X214" t="str">
            <v xml:space="preserve"> </v>
          </cell>
          <cell r="Y214" t="str">
            <v/>
          </cell>
          <cell r="Z214"/>
          <cell r="AA214" t="str">
            <v/>
          </cell>
          <cell r="AB214" t="str">
            <v xml:space="preserve"> </v>
          </cell>
          <cell r="AC214" t="str">
            <v/>
          </cell>
          <cell r="AD214" t="str">
            <v xml:space="preserve"> </v>
          </cell>
          <cell r="AE214" t="str">
            <v xml:space="preserve"> </v>
          </cell>
          <cell r="AF214" t="str">
            <v xml:space="preserve"> </v>
          </cell>
          <cell r="AG214">
            <v>0</v>
          </cell>
          <cell r="AH214" t="str">
            <v xml:space="preserve"> </v>
          </cell>
          <cell r="AI214" t="str">
            <v xml:space="preserve"> </v>
          </cell>
          <cell r="AJ214" t="str">
            <v xml:space="preserve"> </v>
          </cell>
          <cell r="AK214" t="str">
            <v xml:space="preserve"> </v>
          </cell>
          <cell r="AL214" t="str">
            <v xml:space="preserve"> </v>
          </cell>
          <cell r="AM214" t="str">
            <v xml:space="preserve"> </v>
          </cell>
          <cell r="AN214" t="str">
            <v xml:space="preserve"> </v>
          </cell>
          <cell r="AO214"/>
          <cell r="AP214"/>
          <cell r="AQ214"/>
          <cell r="AR214"/>
          <cell r="AS214"/>
          <cell r="AT214"/>
          <cell r="AU214"/>
          <cell r="AV214"/>
          <cell r="AW214"/>
          <cell r="AX214"/>
          <cell r="AY214"/>
          <cell r="AZ214"/>
        </row>
        <row r="215">
          <cell r="B215" t="str">
            <v>-</v>
          </cell>
          <cell r="C215"/>
          <cell r="D215"/>
          <cell r="E215"/>
          <cell r="F215"/>
          <cell r="G215"/>
          <cell r="H215"/>
          <cell r="I215"/>
          <cell r="J215">
            <v>0</v>
          </cell>
          <cell r="K215"/>
          <cell r="L215">
            <v>0</v>
          </cell>
          <cell r="M215"/>
          <cell r="N215">
            <v>0</v>
          </cell>
          <cell r="O215"/>
          <cell r="P215">
            <v>0</v>
          </cell>
          <cell r="Q215"/>
          <cell r="R215">
            <v>0</v>
          </cell>
          <cell r="S215"/>
          <cell r="T215">
            <v>0</v>
          </cell>
          <cell r="U215"/>
          <cell r="V215">
            <v>0</v>
          </cell>
          <cell r="W215" t="str">
            <v xml:space="preserve"> </v>
          </cell>
          <cell r="X215" t="str">
            <v xml:space="preserve"> </v>
          </cell>
          <cell r="Y215" t="str">
            <v/>
          </cell>
          <cell r="Z215"/>
          <cell r="AA215" t="str">
            <v/>
          </cell>
          <cell r="AB215" t="str">
            <v xml:space="preserve"> </v>
          </cell>
          <cell r="AC215" t="str">
            <v/>
          </cell>
          <cell r="AD215" t="str">
            <v xml:space="preserve"> </v>
          </cell>
          <cell r="AE215" t="str">
            <v xml:space="preserve"> </v>
          </cell>
          <cell r="AF215" t="str">
            <v xml:space="preserve"> </v>
          </cell>
          <cell r="AG215">
            <v>0</v>
          </cell>
          <cell r="AH215" t="str">
            <v xml:space="preserve"> </v>
          </cell>
          <cell r="AI215" t="str">
            <v xml:space="preserve"> </v>
          </cell>
          <cell r="AJ215" t="str">
            <v xml:space="preserve"> </v>
          </cell>
          <cell r="AK215" t="str">
            <v xml:space="preserve"> </v>
          </cell>
          <cell r="AL215" t="str">
            <v xml:space="preserve"> </v>
          </cell>
          <cell r="AM215" t="str">
            <v xml:space="preserve"> </v>
          </cell>
          <cell r="AN215" t="str">
            <v xml:space="preserve"> </v>
          </cell>
          <cell r="AO215"/>
          <cell r="AP215"/>
          <cell r="AQ215"/>
          <cell r="AR215"/>
          <cell r="AS215"/>
          <cell r="AT215"/>
          <cell r="AU215"/>
          <cell r="AV215"/>
          <cell r="AW215"/>
          <cell r="AX215"/>
          <cell r="AY215"/>
          <cell r="AZ215"/>
        </row>
        <row r="216">
          <cell r="B216" t="str">
            <v>-</v>
          </cell>
          <cell r="C216"/>
          <cell r="D216"/>
          <cell r="E216"/>
          <cell r="F216"/>
          <cell r="G216"/>
          <cell r="H216"/>
          <cell r="I216"/>
          <cell r="J216">
            <v>0</v>
          </cell>
          <cell r="K216"/>
          <cell r="L216">
            <v>0</v>
          </cell>
          <cell r="M216"/>
          <cell r="N216">
            <v>0</v>
          </cell>
          <cell r="O216"/>
          <cell r="P216">
            <v>0</v>
          </cell>
          <cell r="Q216"/>
          <cell r="R216">
            <v>0</v>
          </cell>
          <cell r="S216"/>
          <cell r="T216">
            <v>0</v>
          </cell>
          <cell r="U216"/>
          <cell r="V216">
            <v>0</v>
          </cell>
          <cell r="W216" t="str">
            <v xml:space="preserve"> </v>
          </cell>
          <cell r="X216" t="str">
            <v xml:space="preserve"> </v>
          </cell>
          <cell r="Y216" t="str">
            <v/>
          </cell>
          <cell r="Z216"/>
          <cell r="AA216" t="str">
            <v/>
          </cell>
          <cell r="AB216" t="str">
            <v xml:space="preserve"> </v>
          </cell>
          <cell r="AC216" t="str">
            <v/>
          </cell>
          <cell r="AD216" t="str">
            <v xml:space="preserve"> </v>
          </cell>
          <cell r="AE216" t="str">
            <v xml:space="preserve"> </v>
          </cell>
          <cell r="AF216" t="str">
            <v xml:space="preserve"> </v>
          </cell>
          <cell r="AG216">
            <v>0</v>
          </cell>
          <cell r="AH216" t="str">
            <v xml:space="preserve"> </v>
          </cell>
          <cell r="AI216" t="str">
            <v xml:space="preserve"> </v>
          </cell>
          <cell r="AJ216" t="str">
            <v xml:space="preserve"> </v>
          </cell>
          <cell r="AK216" t="str">
            <v xml:space="preserve"> </v>
          </cell>
          <cell r="AL216" t="str">
            <v xml:space="preserve"> </v>
          </cell>
          <cell r="AM216" t="str">
            <v xml:space="preserve"> </v>
          </cell>
          <cell r="AN216" t="str">
            <v xml:space="preserve"> </v>
          </cell>
          <cell r="AO216"/>
          <cell r="AP216"/>
          <cell r="AQ216"/>
          <cell r="AR216"/>
          <cell r="AS216"/>
          <cell r="AT216"/>
          <cell r="AU216"/>
          <cell r="AV216"/>
          <cell r="AW216"/>
          <cell r="AX216"/>
          <cell r="AY216"/>
          <cell r="AZ216"/>
        </row>
        <row r="217">
          <cell r="B217" t="str">
            <v>-</v>
          </cell>
          <cell r="C217"/>
          <cell r="D217"/>
          <cell r="E217"/>
          <cell r="F217"/>
          <cell r="G217"/>
          <cell r="H217"/>
          <cell r="I217"/>
          <cell r="J217">
            <v>0</v>
          </cell>
          <cell r="K217"/>
          <cell r="L217">
            <v>0</v>
          </cell>
          <cell r="M217"/>
          <cell r="N217">
            <v>0</v>
          </cell>
          <cell r="O217"/>
          <cell r="P217">
            <v>0</v>
          </cell>
          <cell r="Q217"/>
          <cell r="R217">
            <v>0</v>
          </cell>
          <cell r="S217"/>
          <cell r="T217">
            <v>0</v>
          </cell>
          <cell r="U217"/>
          <cell r="V217">
            <v>0</v>
          </cell>
          <cell r="W217" t="str">
            <v xml:space="preserve"> </v>
          </cell>
          <cell r="X217" t="str">
            <v xml:space="preserve"> </v>
          </cell>
          <cell r="Y217" t="str">
            <v/>
          </cell>
          <cell r="Z217"/>
          <cell r="AA217" t="str">
            <v/>
          </cell>
          <cell r="AB217" t="str">
            <v xml:space="preserve"> </v>
          </cell>
          <cell r="AC217" t="str">
            <v/>
          </cell>
          <cell r="AD217" t="str">
            <v xml:space="preserve"> </v>
          </cell>
          <cell r="AE217" t="str">
            <v xml:space="preserve"> </v>
          </cell>
          <cell r="AF217" t="str">
            <v xml:space="preserve"> </v>
          </cell>
          <cell r="AG217">
            <v>0</v>
          </cell>
          <cell r="AH217" t="str">
            <v xml:space="preserve"> </v>
          </cell>
          <cell r="AI217" t="str">
            <v xml:space="preserve"> </v>
          </cell>
          <cell r="AJ217" t="str">
            <v xml:space="preserve"> </v>
          </cell>
          <cell r="AK217" t="str">
            <v xml:space="preserve"> </v>
          </cell>
          <cell r="AL217" t="str">
            <v xml:space="preserve"> </v>
          </cell>
          <cell r="AM217" t="str">
            <v xml:space="preserve"> </v>
          </cell>
          <cell r="AN217" t="str">
            <v xml:space="preserve"> </v>
          </cell>
          <cell r="AO217"/>
          <cell r="AP217"/>
          <cell r="AQ217"/>
          <cell r="AR217"/>
          <cell r="AS217"/>
          <cell r="AT217"/>
          <cell r="AU217"/>
          <cell r="AV217"/>
          <cell r="AW217"/>
          <cell r="AX217"/>
          <cell r="AY217"/>
          <cell r="AZ217"/>
        </row>
        <row r="218">
          <cell r="B218" t="str">
            <v>-</v>
          </cell>
          <cell r="C218"/>
          <cell r="D218"/>
          <cell r="E218"/>
          <cell r="F218"/>
          <cell r="G218"/>
          <cell r="H218"/>
          <cell r="I218"/>
          <cell r="J218">
            <v>0</v>
          </cell>
          <cell r="K218"/>
          <cell r="L218">
            <v>0</v>
          </cell>
          <cell r="M218"/>
          <cell r="N218">
            <v>0</v>
          </cell>
          <cell r="O218"/>
          <cell r="P218">
            <v>0</v>
          </cell>
          <cell r="Q218"/>
          <cell r="R218">
            <v>0</v>
          </cell>
          <cell r="S218"/>
          <cell r="T218">
            <v>0</v>
          </cell>
          <cell r="U218"/>
          <cell r="V218">
            <v>0</v>
          </cell>
          <cell r="W218" t="str">
            <v xml:space="preserve"> </v>
          </cell>
          <cell r="X218" t="str">
            <v xml:space="preserve"> </v>
          </cell>
          <cell r="Y218" t="str">
            <v/>
          </cell>
          <cell r="Z218"/>
          <cell r="AA218" t="str">
            <v/>
          </cell>
          <cell r="AB218" t="str">
            <v xml:space="preserve"> </v>
          </cell>
          <cell r="AC218" t="str">
            <v/>
          </cell>
          <cell r="AD218" t="str">
            <v xml:space="preserve"> </v>
          </cell>
          <cell r="AE218" t="str">
            <v xml:space="preserve"> </v>
          </cell>
          <cell r="AF218" t="str">
            <v xml:space="preserve"> </v>
          </cell>
          <cell r="AG218">
            <v>0</v>
          </cell>
          <cell r="AH218" t="str">
            <v xml:space="preserve"> </v>
          </cell>
          <cell r="AI218" t="str">
            <v xml:space="preserve"> </v>
          </cell>
          <cell r="AJ218" t="str">
            <v xml:space="preserve"> </v>
          </cell>
          <cell r="AK218" t="str">
            <v xml:space="preserve"> </v>
          </cell>
          <cell r="AL218" t="str">
            <v xml:space="preserve"> </v>
          </cell>
          <cell r="AM218" t="str">
            <v xml:space="preserve"> </v>
          </cell>
          <cell r="AN218" t="str">
            <v xml:space="preserve"> </v>
          </cell>
          <cell r="AO218"/>
          <cell r="AP218"/>
          <cell r="AQ218"/>
          <cell r="AR218"/>
          <cell r="AS218"/>
          <cell r="AT218"/>
          <cell r="AU218"/>
          <cell r="AV218"/>
          <cell r="AW218"/>
          <cell r="AX218"/>
          <cell r="AY218"/>
          <cell r="AZ218"/>
        </row>
        <row r="219">
          <cell r="B219" t="str">
            <v>-</v>
          </cell>
          <cell r="C219"/>
          <cell r="D219"/>
          <cell r="E219"/>
          <cell r="F219"/>
          <cell r="G219"/>
          <cell r="H219"/>
          <cell r="I219"/>
          <cell r="J219">
            <v>0</v>
          </cell>
          <cell r="K219"/>
          <cell r="L219">
            <v>0</v>
          </cell>
          <cell r="M219"/>
          <cell r="N219">
            <v>0</v>
          </cell>
          <cell r="O219"/>
          <cell r="P219">
            <v>0</v>
          </cell>
          <cell r="Q219"/>
          <cell r="R219">
            <v>0</v>
          </cell>
          <cell r="S219"/>
          <cell r="T219">
            <v>0</v>
          </cell>
          <cell r="U219"/>
          <cell r="V219">
            <v>0</v>
          </cell>
          <cell r="W219" t="str">
            <v xml:space="preserve"> </v>
          </cell>
          <cell r="X219" t="str">
            <v xml:space="preserve"> </v>
          </cell>
          <cell r="Y219" t="str">
            <v/>
          </cell>
          <cell r="Z219"/>
          <cell r="AA219" t="str">
            <v/>
          </cell>
          <cell r="AB219" t="str">
            <v xml:space="preserve"> </v>
          </cell>
          <cell r="AC219" t="str">
            <v/>
          </cell>
          <cell r="AD219" t="str">
            <v xml:space="preserve"> </v>
          </cell>
          <cell r="AE219" t="str">
            <v xml:space="preserve"> </v>
          </cell>
          <cell r="AF219" t="str">
            <v xml:space="preserve"> </v>
          </cell>
          <cell r="AG219">
            <v>0</v>
          </cell>
          <cell r="AH219" t="str">
            <v xml:space="preserve"> </v>
          </cell>
          <cell r="AI219" t="str">
            <v xml:space="preserve"> </v>
          </cell>
          <cell r="AJ219" t="str">
            <v xml:space="preserve"> </v>
          </cell>
          <cell r="AK219" t="str">
            <v xml:space="preserve"> </v>
          </cell>
          <cell r="AL219" t="str">
            <v xml:space="preserve"> </v>
          </cell>
          <cell r="AM219" t="str">
            <v xml:space="preserve"> </v>
          </cell>
          <cell r="AN219" t="str">
            <v xml:space="preserve"> </v>
          </cell>
          <cell r="AO219"/>
          <cell r="AP219"/>
          <cell r="AQ219"/>
          <cell r="AR219"/>
          <cell r="AS219"/>
          <cell r="AT219"/>
          <cell r="AU219"/>
          <cell r="AV219"/>
          <cell r="AW219"/>
          <cell r="AX219"/>
          <cell r="AY219"/>
          <cell r="AZ219"/>
        </row>
        <row r="220">
          <cell r="B220" t="str">
            <v>-</v>
          </cell>
          <cell r="C220"/>
          <cell r="D220"/>
          <cell r="E220"/>
          <cell r="F220"/>
          <cell r="G220"/>
          <cell r="H220"/>
          <cell r="I220"/>
          <cell r="J220">
            <v>0</v>
          </cell>
          <cell r="K220"/>
          <cell r="L220">
            <v>0</v>
          </cell>
          <cell r="M220"/>
          <cell r="N220">
            <v>0</v>
          </cell>
          <cell r="O220"/>
          <cell r="P220">
            <v>0</v>
          </cell>
          <cell r="Q220"/>
          <cell r="R220">
            <v>0</v>
          </cell>
          <cell r="S220"/>
          <cell r="T220">
            <v>0</v>
          </cell>
          <cell r="U220"/>
          <cell r="V220">
            <v>0</v>
          </cell>
          <cell r="W220" t="str">
            <v xml:space="preserve"> </v>
          </cell>
          <cell r="X220" t="str">
            <v xml:space="preserve"> </v>
          </cell>
          <cell r="Y220" t="str">
            <v/>
          </cell>
          <cell r="Z220"/>
          <cell r="AA220" t="str">
            <v/>
          </cell>
          <cell r="AB220" t="str">
            <v xml:space="preserve"> </v>
          </cell>
          <cell r="AC220" t="str">
            <v/>
          </cell>
          <cell r="AD220" t="str">
            <v xml:space="preserve"> </v>
          </cell>
          <cell r="AE220" t="str">
            <v xml:space="preserve"> </v>
          </cell>
          <cell r="AF220" t="str">
            <v xml:space="preserve"> </v>
          </cell>
          <cell r="AG220">
            <v>0</v>
          </cell>
          <cell r="AH220" t="str">
            <v xml:space="preserve"> </v>
          </cell>
          <cell r="AI220" t="str">
            <v xml:space="preserve"> </v>
          </cell>
          <cell r="AJ220" t="str">
            <v xml:space="preserve"> </v>
          </cell>
          <cell r="AK220" t="str">
            <v xml:space="preserve"> </v>
          </cell>
          <cell r="AL220" t="str">
            <v xml:space="preserve"> </v>
          </cell>
          <cell r="AM220" t="str">
            <v xml:space="preserve"> </v>
          </cell>
          <cell r="AN220" t="str">
            <v xml:space="preserve"> </v>
          </cell>
          <cell r="AO220"/>
          <cell r="AP220"/>
          <cell r="AQ220"/>
          <cell r="AR220"/>
          <cell r="AS220"/>
          <cell r="AT220"/>
          <cell r="AU220"/>
          <cell r="AV220"/>
          <cell r="AW220"/>
          <cell r="AX220"/>
          <cell r="AY220"/>
          <cell r="AZ220"/>
        </row>
        <row r="221">
          <cell r="B221" t="str">
            <v>-</v>
          </cell>
          <cell r="C221"/>
          <cell r="D221"/>
          <cell r="E221"/>
          <cell r="F221"/>
          <cell r="G221"/>
          <cell r="H221"/>
          <cell r="I221"/>
          <cell r="J221">
            <v>0</v>
          </cell>
          <cell r="K221"/>
          <cell r="L221">
            <v>0</v>
          </cell>
          <cell r="M221"/>
          <cell r="N221">
            <v>0</v>
          </cell>
          <cell r="O221"/>
          <cell r="P221">
            <v>0</v>
          </cell>
          <cell r="Q221"/>
          <cell r="R221">
            <v>0</v>
          </cell>
          <cell r="S221"/>
          <cell r="T221">
            <v>0</v>
          </cell>
          <cell r="U221"/>
          <cell r="V221">
            <v>0</v>
          </cell>
          <cell r="W221" t="str">
            <v xml:space="preserve"> </v>
          </cell>
          <cell r="X221" t="str">
            <v xml:space="preserve"> </v>
          </cell>
          <cell r="Y221" t="str">
            <v/>
          </cell>
          <cell r="Z221"/>
          <cell r="AA221" t="str">
            <v/>
          </cell>
          <cell r="AB221" t="str">
            <v xml:space="preserve"> </v>
          </cell>
          <cell r="AC221" t="str">
            <v/>
          </cell>
          <cell r="AD221" t="str">
            <v xml:space="preserve"> </v>
          </cell>
          <cell r="AE221" t="str">
            <v xml:space="preserve"> </v>
          </cell>
          <cell r="AF221" t="str">
            <v xml:space="preserve"> </v>
          </cell>
          <cell r="AG221">
            <v>0</v>
          </cell>
          <cell r="AH221" t="str">
            <v xml:space="preserve"> </v>
          </cell>
          <cell r="AI221" t="str">
            <v xml:space="preserve"> </v>
          </cell>
          <cell r="AJ221" t="str">
            <v xml:space="preserve"> </v>
          </cell>
          <cell r="AK221" t="str">
            <v xml:space="preserve"> </v>
          </cell>
          <cell r="AL221" t="str">
            <v xml:space="preserve"> </v>
          </cell>
          <cell r="AM221" t="str">
            <v xml:space="preserve"> </v>
          </cell>
          <cell r="AN221" t="str">
            <v xml:space="preserve"> </v>
          </cell>
          <cell r="AO221"/>
          <cell r="AP221"/>
          <cell r="AQ221"/>
          <cell r="AR221"/>
          <cell r="AS221"/>
          <cell r="AT221"/>
          <cell r="AU221"/>
          <cell r="AV221"/>
          <cell r="AW221"/>
          <cell r="AX221"/>
          <cell r="AY221"/>
          <cell r="AZ221"/>
        </row>
        <row r="222">
          <cell r="B222" t="str">
            <v>-</v>
          </cell>
          <cell r="C222"/>
          <cell r="D222"/>
          <cell r="E222"/>
          <cell r="F222"/>
          <cell r="G222"/>
          <cell r="H222"/>
          <cell r="I222"/>
          <cell r="J222">
            <v>0</v>
          </cell>
          <cell r="K222"/>
          <cell r="L222">
            <v>0</v>
          </cell>
          <cell r="M222"/>
          <cell r="N222">
            <v>0</v>
          </cell>
          <cell r="O222"/>
          <cell r="P222">
            <v>0</v>
          </cell>
          <cell r="Q222"/>
          <cell r="R222">
            <v>0</v>
          </cell>
          <cell r="S222"/>
          <cell r="T222">
            <v>0</v>
          </cell>
          <cell r="U222"/>
          <cell r="V222">
            <v>0</v>
          </cell>
          <cell r="W222" t="str">
            <v xml:space="preserve"> </v>
          </cell>
          <cell r="X222" t="str">
            <v xml:space="preserve"> </v>
          </cell>
          <cell r="Y222" t="str">
            <v/>
          </cell>
          <cell r="Z222"/>
          <cell r="AA222" t="str">
            <v/>
          </cell>
          <cell r="AB222" t="str">
            <v xml:space="preserve"> </v>
          </cell>
          <cell r="AC222" t="str">
            <v/>
          </cell>
          <cell r="AD222" t="str">
            <v xml:space="preserve"> </v>
          </cell>
          <cell r="AE222" t="str">
            <v xml:space="preserve"> </v>
          </cell>
          <cell r="AF222" t="str">
            <v xml:space="preserve"> </v>
          </cell>
          <cell r="AG222">
            <v>0</v>
          </cell>
          <cell r="AH222" t="str">
            <v xml:space="preserve"> </v>
          </cell>
          <cell r="AI222" t="str">
            <v xml:space="preserve"> </v>
          </cell>
          <cell r="AJ222" t="str">
            <v xml:space="preserve"> </v>
          </cell>
          <cell r="AK222" t="str">
            <v xml:space="preserve"> </v>
          </cell>
          <cell r="AL222" t="str">
            <v xml:space="preserve"> </v>
          </cell>
          <cell r="AM222" t="str">
            <v xml:space="preserve"> </v>
          </cell>
          <cell r="AN222" t="str">
            <v xml:space="preserve"> </v>
          </cell>
          <cell r="AO222"/>
          <cell r="AP222"/>
          <cell r="AQ222"/>
          <cell r="AR222"/>
          <cell r="AS222"/>
          <cell r="AT222"/>
          <cell r="AU222"/>
          <cell r="AV222"/>
          <cell r="AW222"/>
          <cell r="AX222"/>
          <cell r="AY222"/>
          <cell r="AZ222"/>
        </row>
        <row r="223">
          <cell r="B223" t="str">
            <v>-</v>
          </cell>
          <cell r="C223"/>
          <cell r="D223"/>
          <cell r="E223"/>
          <cell r="F223"/>
          <cell r="G223"/>
          <cell r="H223"/>
          <cell r="I223"/>
          <cell r="J223">
            <v>0</v>
          </cell>
          <cell r="K223"/>
          <cell r="L223">
            <v>0</v>
          </cell>
          <cell r="M223"/>
          <cell r="N223">
            <v>0</v>
          </cell>
          <cell r="O223"/>
          <cell r="P223">
            <v>0</v>
          </cell>
          <cell r="Q223"/>
          <cell r="R223">
            <v>0</v>
          </cell>
          <cell r="S223"/>
          <cell r="T223">
            <v>0</v>
          </cell>
          <cell r="U223"/>
          <cell r="V223">
            <v>0</v>
          </cell>
          <cell r="W223" t="str">
            <v xml:space="preserve"> </v>
          </cell>
          <cell r="X223" t="str">
            <v xml:space="preserve"> </v>
          </cell>
          <cell r="Y223" t="str">
            <v/>
          </cell>
          <cell r="Z223"/>
          <cell r="AA223" t="str">
            <v/>
          </cell>
          <cell r="AB223" t="str">
            <v xml:space="preserve"> </v>
          </cell>
          <cell r="AC223" t="str">
            <v/>
          </cell>
          <cell r="AD223" t="str">
            <v xml:space="preserve"> </v>
          </cell>
          <cell r="AE223" t="str">
            <v xml:space="preserve"> </v>
          </cell>
          <cell r="AF223" t="str">
            <v xml:space="preserve"> </v>
          </cell>
          <cell r="AG223">
            <v>0</v>
          </cell>
          <cell r="AH223" t="str">
            <v xml:space="preserve"> </v>
          </cell>
          <cell r="AI223" t="str">
            <v xml:space="preserve"> </v>
          </cell>
          <cell r="AJ223" t="str">
            <v xml:space="preserve"> </v>
          </cell>
          <cell r="AK223" t="str">
            <v xml:space="preserve"> </v>
          </cell>
          <cell r="AL223" t="str">
            <v xml:space="preserve"> </v>
          </cell>
          <cell r="AM223" t="str">
            <v xml:space="preserve"> </v>
          </cell>
          <cell r="AN223" t="str">
            <v xml:space="preserve"> </v>
          </cell>
          <cell r="AO223"/>
          <cell r="AP223"/>
          <cell r="AQ223"/>
          <cell r="AR223"/>
          <cell r="AS223"/>
          <cell r="AT223"/>
          <cell r="AU223"/>
          <cell r="AV223"/>
          <cell r="AW223"/>
          <cell r="AX223"/>
          <cell r="AY223"/>
          <cell r="AZ223"/>
        </row>
        <row r="224">
          <cell r="B224" t="str">
            <v>-</v>
          </cell>
          <cell r="C224"/>
          <cell r="D224"/>
          <cell r="E224"/>
          <cell r="F224"/>
          <cell r="G224"/>
          <cell r="H224"/>
          <cell r="I224"/>
          <cell r="J224">
            <v>0</v>
          </cell>
          <cell r="K224"/>
          <cell r="L224">
            <v>0</v>
          </cell>
          <cell r="M224"/>
          <cell r="N224">
            <v>0</v>
          </cell>
          <cell r="O224"/>
          <cell r="P224">
            <v>0</v>
          </cell>
          <cell r="Q224"/>
          <cell r="R224">
            <v>0</v>
          </cell>
          <cell r="S224"/>
          <cell r="T224">
            <v>0</v>
          </cell>
          <cell r="U224"/>
          <cell r="V224">
            <v>0</v>
          </cell>
          <cell r="W224" t="str">
            <v xml:space="preserve"> </v>
          </cell>
          <cell r="X224" t="str">
            <v xml:space="preserve"> </v>
          </cell>
          <cell r="Y224" t="str">
            <v/>
          </cell>
          <cell r="Z224"/>
          <cell r="AA224" t="str">
            <v/>
          </cell>
          <cell r="AB224" t="str">
            <v xml:space="preserve"> </v>
          </cell>
          <cell r="AC224" t="str">
            <v/>
          </cell>
          <cell r="AD224" t="str">
            <v xml:space="preserve"> </v>
          </cell>
          <cell r="AE224" t="str">
            <v xml:space="preserve"> </v>
          </cell>
          <cell r="AF224" t="str">
            <v xml:space="preserve"> </v>
          </cell>
          <cell r="AG224">
            <v>0</v>
          </cell>
          <cell r="AH224" t="str">
            <v xml:space="preserve"> </v>
          </cell>
          <cell r="AI224" t="str">
            <v xml:space="preserve"> </v>
          </cell>
          <cell r="AJ224" t="str">
            <v xml:space="preserve"> </v>
          </cell>
          <cell r="AK224" t="str">
            <v xml:space="preserve"> </v>
          </cell>
          <cell r="AL224" t="str">
            <v xml:space="preserve"> </v>
          </cell>
          <cell r="AM224" t="str">
            <v xml:space="preserve"> </v>
          </cell>
          <cell r="AN224" t="str">
            <v xml:space="preserve"> </v>
          </cell>
          <cell r="AO224"/>
          <cell r="AP224"/>
          <cell r="AQ224"/>
          <cell r="AR224"/>
          <cell r="AS224"/>
          <cell r="AT224"/>
          <cell r="AU224"/>
          <cell r="AV224"/>
          <cell r="AW224"/>
          <cell r="AX224"/>
          <cell r="AY224"/>
          <cell r="AZ224"/>
        </row>
        <row r="225">
          <cell r="B225" t="str">
            <v>-</v>
          </cell>
          <cell r="C225"/>
          <cell r="D225"/>
          <cell r="E225"/>
          <cell r="F225"/>
          <cell r="G225"/>
          <cell r="H225"/>
          <cell r="I225"/>
          <cell r="J225">
            <v>0</v>
          </cell>
          <cell r="K225"/>
          <cell r="L225">
            <v>0</v>
          </cell>
          <cell r="M225"/>
          <cell r="N225">
            <v>0</v>
          </cell>
          <cell r="O225"/>
          <cell r="P225">
            <v>0</v>
          </cell>
          <cell r="Q225"/>
          <cell r="R225">
            <v>0</v>
          </cell>
          <cell r="S225"/>
          <cell r="T225">
            <v>0</v>
          </cell>
          <cell r="U225"/>
          <cell r="V225">
            <v>0</v>
          </cell>
          <cell r="W225" t="str">
            <v xml:space="preserve"> </v>
          </cell>
          <cell r="X225" t="str">
            <v xml:space="preserve"> </v>
          </cell>
          <cell r="Y225" t="str">
            <v/>
          </cell>
          <cell r="Z225"/>
          <cell r="AA225" t="str">
            <v/>
          </cell>
          <cell r="AB225" t="str">
            <v xml:space="preserve"> </v>
          </cell>
          <cell r="AC225" t="str">
            <v/>
          </cell>
          <cell r="AD225" t="str">
            <v xml:space="preserve"> </v>
          </cell>
          <cell r="AE225" t="str">
            <v xml:space="preserve"> </v>
          </cell>
          <cell r="AF225" t="str">
            <v xml:space="preserve"> </v>
          </cell>
          <cell r="AG225">
            <v>0</v>
          </cell>
          <cell r="AH225" t="str">
            <v xml:space="preserve"> </v>
          </cell>
          <cell r="AI225" t="str">
            <v xml:space="preserve"> </v>
          </cell>
          <cell r="AJ225" t="str">
            <v xml:space="preserve"> </v>
          </cell>
          <cell r="AK225" t="str">
            <v xml:space="preserve"> </v>
          </cell>
          <cell r="AL225" t="str">
            <v xml:space="preserve"> </v>
          </cell>
          <cell r="AM225" t="str">
            <v xml:space="preserve"> </v>
          </cell>
          <cell r="AN225" t="str">
            <v xml:space="preserve"> </v>
          </cell>
          <cell r="AO225"/>
          <cell r="AP225"/>
          <cell r="AQ225"/>
          <cell r="AR225"/>
          <cell r="AS225"/>
          <cell r="AT225"/>
          <cell r="AU225"/>
          <cell r="AV225"/>
          <cell r="AW225"/>
          <cell r="AX225"/>
          <cell r="AY225"/>
          <cell r="AZ225"/>
        </row>
        <row r="226">
          <cell r="B226" t="str">
            <v>-</v>
          </cell>
          <cell r="C226"/>
          <cell r="D226"/>
          <cell r="E226"/>
          <cell r="F226"/>
          <cell r="G226"/>
          <cell r="H226"/>
          <cell r="I226"/>
          <cell r="J226">
            <v>0</v>
          </cell>
          <cell r="K226"/>
          <cell r="L226">
            <v>0</v>
          </cell>
          <cell r="M226"/>
          <cell r="N226">
            <v>0</v>
          </cell>
          <cell r="O226"/>
          <cell r="P226">
            <v>0</v>
          </cell>
          <cell r="Q226"/>
          <cell r="R226">
            <v>0</v>
          </cell>
          <cell r="S226"/>
          <cell r="T226">
            <v>0</v>
          </cell>
          <cell r="U226"/>
          <cell r="V226">
            <v>0</v>
          </cell>
          <cell r="W226" t="str">
            <v xml:space="preserve"> </v>
          </cell>
          <cell r="X226" t="str">
            <v xml:space="preserve"> </v>
          </cell>
          <cell r="Y226" t="str">
            <v/>
          </cell>
          <cell r="Z226"/>
          <cell r="AA226" t="str">
            <v/>
          </cell>
          <cell r="AB226" t="str">
            <v xml:space="preserve"> </v>
          </cell>
          <cell r="AC226" t="str">
            <v/>
          </cell>
          <cell r="AD226" t="str">
            <v xml:space="preserve"> </v>
          </cell>
          <cell r="AE226" t="str">
            <v xml:space="preserve"> </v>
          </cell>
          <cell r="AF226" t="str">
            <v xml:space="preserve"> </v>
          </cell>
          <cell r="AG226">
            <v>0</v>
          </cell>
          <cell r="AH226" t="str">
            <v xml:space="preserve"> </v>
          </cell>
          <cell r="AI226" t="str">
            <v xml:space="preserve"> </v>
          </cell>
          <cell r="AJ226" t="str">
            <v xml:space="preserve"> </v>
          </cell>
          <cell r="AK226" t="str">
            <v xml:space="preserve"> </v>
          </cell>
          <cell r="AL226" t="str">
            <v xml:space="preserve"> </v>
          </cell>
          <cell r="AM226" t="str">
            <v xml:space="preserve"> </v>
          </cell>
          <cell r="AN226" t="str">
            <v xml:space="preserve"> </v>
          </cell>
          <cell r="AO226"/>
          <cell r="AP226"/>
          <cell r="AQ226"/>
          <cell r="AR226"/>
          <cell r="AS226"/>
          <cell r="AT226"/>
          <cell r="AU226"/>
          <cell r="AV226"/>
          <cell r="AW226"/>
          <cell r="AX226"/>
          <cell r="AY226"/>
          <cell r="AZ226"/>
        </row>
        <row r="227">
          <cell r="B227" t="str">
            <v>-</v>
          </cell>
          <cell r="C227"/>
          <cell r="D227"/>
          <cell r="E227"/>
          <cell r="F227"/>
          <cell r="G227"/>
          <cell r="H227"/>
          <cell r="I227"/>
          <cell r="J227">
            <v>0</v>
          </cell>
          <cell r="K227"/>
          <cell r="L227">
            <v>0</v>
          </cell>
          <cell r="M227"/>
          <cell r="N227">
            <v>0</v>
          </cell>
          <cell r="O227"/>
          <cell r="P227">
            <v>0</v>
          </cell>
          <cell r="Q227"/>
          <cell r="R227">
            <v>0</v>
          </cell>
          <cell r="S227"/>
          <cell r="T227">
            <v>0</v>
          </cell>
          <cell r="U227"/>
          <cell r="V227">
            <v>0</v>
          </cell>
          <cell r="W227" t="str">
            <v xml:space="preserve"> </v>
          </cell>
          <cell r="X227" t="str">
            <v xml:space="preserve"> </v>
          </cell>
          <cell r="Y227" t="str">
            <v/>
          </cell>
          <cell r="Z227"/>
          <cell r="AA227" t="str">
            <v/>
          </cell>
          <cell r="AB227" t="str">
            <v xml:space="preserve"> </v>
          </cell>
          <cell r="AC227" t="str">
            <v/>
          </cell>
          <cell r="AD227" t="str">
            <v xml:space="preserve"> </v>
          </cell>
          <cell r="AE227" t="str">
            <v xml:space="preserve"> </v>
          </cell>
          <cell r="AF227" t="str">
            <v xml:space="preserve"> </v>
          </cell>
          <cell r="AG227">
            <v>0</v>
          </cell>
          <cell r="AH227" t="str">
            <v xml:space="preserve"> </v>
          </cell>
          <cell r="AI227" t="str">
            <v xml:space="preserve"> </v>
          </cell>
          <cell r="AJ227" t="str">
            <v xml:space="preserve"> </v>
          </cell>
          <cell r="AK227" t="str">
            <v xml:space="preserve"> </v>
          </cell>
          <cell r="AL227" t="str">
            <v xml:space="preserve"> </v>
          </cell>
          <cell r="AM227" t="str">
            <v xml:space="preserve"> </v>
          </cell>
          <cell r="AN227" t="str">
            <v xml:space="preserve"> </v>
          </cell>
          <cell r="AO227"/>
          <cell r="AP227"/>
          <cell r="AQ227"/>
          <cell r="AR227"/>
          <cell r="AS227"/>
          <cell r="AT227"/>
          <cell r="AU227"/>
          <cell r="AV227"/>
          <cell r="AW227"/>
          <cell r="AX227"/>
          <cell r="AY227"/>
          <cell r="AZ227"/>
        </row>
        <row r="228">
          <cell r="B228" t="str">
            <v>-</v>
          </cell>
          <cell r="C228"/>
          <cell r="D228"/>
          <cell r="E228"/>
          <cell r="F228"/>
          <cell r="G228"/>
          <cell r="H228"/>
          <cell r="I228"/>
          <cell r="J228">
            <v>0</v>
          </cell>
          <cell r="K228"/>
          <cell r="L228">
            <v>0</v>
          </cell>
          <cell r="M228"/>
          <cell r="N228">
            <v>0</v>
          </cell>
          <cell r="O228"/>
          <cell r="P228">
            <v>0</v>
          </cell>
          <cell r="Q228"/>
          <cell r="R228">
            <v>0</v>
          </cell>
          <cell r="S228"/>
          <cell r="T228">
            <v>0</v>
          </cell>
          <cell r="U228"/>
          <cell r="V228">
            <v>0</v>
          </cell>
          <cell r="W228" t="str">
            <v xml:space="preserve"> </v>
          </cell>
          <cell r="X228" t="str">
            <v xml:space="preserve"> </v>
          </cell>
          <cell r="Y228" t="str">
            <v/>
          </cell>
          <cell r="Z228"/>
          <cell r="AA228" t="str">
            <v/>
          </cell>
          <cell r="AB228" t="str">
            <v xml:space="preserve"> </v>
          </cell>
          <cell r="AC228" t="str">
            <v/>
          </cell>
          <cell r="AD228" t="str">
            <v xml:space="preserve"> </v>
          </cell>
          <cell r="AE228" t="str">
            <v xml:space="preserve"> </v>
          </cell>
          <cell r="AF228" t="str">
            <v xml:space="preserve"> </v>
          </cell>
          <cell r="AG228">
            <v>0</v>
          </cell>
          <cell r="AH228" t="str">
            <v xml:space="preserve"> </v>
          </cell>
          <cell r="AI228" t="str">
            <v xml:space="preserve"> </v>
          </cell>
          <cell r="AJ228" t="str">
            <v xml:space="preserve"> </v>
          </cell>
          <cell r="AK228" t="str">
            <v xml:space="preserve"> </v>
          </cell>
          <cell r="AL228" t="str">
            <v xml:space="preserve"> </v>
          </cell>
          <cell r="AM228" t="str">
            <v xml:space="preserve"> </v>
          </cell>
          <cell r="AN228" t="str">
            <v xml:space="preserve"> </v>
          </cell>
          <cell r="AO228"/>
          <cell r="AP228"/>
          <cell r="AQ228"/>
          <cell r="AR228"/>
          <cell r="AS228"/>
          <cell r="AT228"/>
          <cell r="AU228"/>
          <cell r="AV228"/>
          <cell r="AW228"/>
          <cell r="AX228"/>
          <cell r="AY228"/>
          <cell r="AZ228"/>
        </row>
        <row r="229">
          <cell r="B229" t="str">
            <v>-</v>
          </cell>
          <cell r="C229"/>
          <cell r="D229"/>
          <cell r="E229"/>
          <cell r="F229"/>
          <cell r="G229"/>
          <cell r="H229"/>
          <cell r="I229"/>
          <cell r="J229">
            <v>0</v>
          </cell>
          <cell r="K229"/>
          <cell r="L229">
            <v>0</v>
          </cell>
          <cell r="M229"/>
          <cell r="N229">
            <v>0</v>
          </cell>
          <cell r="O229"/>
          <cell r="P229">
            <v>0</v>
          </cell>
          <cell r="Q229"/>
          <cell r="R229">
            <v>0</v>
          </cell>
          <cell r="S229"/>
          <cell r="T229">
            <v>0</v>
          </cell>
          <cell r="U229"/>
          <cell r="V229">
            <v>0</v>
          </cell>
          <cell r="W229" t="str">
            <v xml:space="preserve"> </v>
          </cell>
          <cell r="X229" t="str">
            <v xml:space="preserve"> </v>
          </cell>
          <cell r="Y229" t="str">
            <v/>
          </cell>
          <cell r="Z229"/>
          <cell r="AA229" t="str">
            <v/>
          </cell>
          <cell r="AB229" t="str">
            <v xml:space="preserve"> </v>
          </cell>
          <cell r="AC229" t="str">
            <v/>
          </cell>
          <cell r="AD229" t="str">
            <v xml:space="preserve"> </v>
          </cell>
          <cell r="AE229" t="str">
            <v xml:space="preserve"> </v>
          </cell>
          <cell r="AF229" t="str">
            <v xml:space="preserve"> </v>
          </cell>
          <cell r="AG229">
            <v>0</v>
          </cell>
          <cell r="AH229" t="str">
            <v xml:space="preserve"> </v>
          </cell>
          <cell r="AI229" t="str">
            <v xml:space="preserve"> </v>
          </cell>
          <cell r="AJ229" t="str">
            <v xml:space="preserve"> </v>
          </cell>
          <cell r="AK229" t="str">
            <v xml:space="preserve"> </v>
          </cell>
          <cell r="AL229" t="str">
            <v xml:space="preserve"> </v>
          </cell>
          <cell r="AM229" t="str">
            <v xml:space="preserve"> </v>
          </cell>
          <cell r="AN229" t="str">
            <v xml:space="preserve"> </v>
          </cell>
          <cell r="AO229"/>
          <cell r="AP229"/>
          <cell r="AQ229"/>
          <cell r="AR229"/>
          <cell r="AS229"/>
          <cell r="AT229"/>
          <cell r="AU229"/>
          <cell r="AV229"/>
          <cell r="AW229"/>
          <cell r="AX229"/>
          <cell r="AY229"/>
          <cell r="AZ229"/>
        </row>
        <row r="230">
          <cell r="B230" t="str">
            <v>-</v>
          </cell>
          <cell r="C230"/>
          <cell r="D230"/>
          <cell r="E230"/>
          <cell r="F230"/>
          <cell r="G230"/>
          <cell r="H230"/>
          <cell r="I230"/>
          <cell r="J230">
            <v>0</v>
          </cell>
          <cell r="K230"/>
          <cell r="L230">
            <v>0</v>
          </cell>
          <cell r="M230"/>
          <cell r="N230">
            <v>0</v>
          </cell>
          <cell r="O230"/>
          <cell r="P230">
            <v>0</v>
          </cell>
          <cell r="Q230"/>
          <cell r="R230">
            <v>0</v>
          </cell>
          <cell r="S230"/>
          <cell r="T230">
            <v>0</v>
          </cell>
          <cell r="U230"/>
          <cell r="V230">
            <v>0</v>
          </cell>
          <cell r="W230" t="str">
            <v xml:space="preserve"> </v>
          </cell>
          <cell r="X230" t="str">
            <v xml:space="preserve"> </v>
          </cell>
          <cell r="Y230" t="str">
            <v/>
          </cell>
          <cell r="Z230"/>
          <cell r="AA230" t="str">
            <v/>
          </cell>
          <cell r="AB230" t="str">
            <v xml:space="preserve"> </v>
          </cell>
          <cell r="AC230" t="str">
            <v/>
          </cell>
          <cell r="AD230" t="str">
            <v xml:space="preserve"> </v>
          </cell>
          <cell r="AE230" t="str">
            <v xml:space="preserve"> </v>
          </cell>
          <cell r="AF230" t="str">
            <v xml:space="preserve"> </v>
          </cell>
          <cell r="AG230">
            <v>0</v>
          </cell>
          <cell r="AH230" t="str">
            <v xml:space="preserve"> </v>
          </cell>
          <cell r="AI230" t="str">
            <v xml:space="preserve"> </v>
          </cell>
          <cell r="AJ230" t="str">
            <v xml:space="preserve"> </v>
          </cell>
          <cell r="AK230" t="str">
            <v xml:space="preserve"> </v>
          </cell>
          <cell r="AL230" t="str">
            <v xml:space="preserve"> </v>
          </cell>
          <cell r="AM230" t="str">
            <v xml:space="preserve"> </v>
          </cell>
          <cell r="AN230" t="str">
            <v xml:space="preserve"> </v>
          </cell>
          <cell r="AO230"/>
          <cell r="AP230"/>
          <cell r="AQ230"/>
          <cell r="AR230"/>
          <cell r="AS230"/>
          <cell r="AT230"/>
          <cell r="AU230"/>
          <cell r="AV230"/>
          <cell r="AW230"/>
          <cell r="AX230"/>
          <cell r="AY230"/>
          <cell r="AZ230"/>
        </row>
        <row r="231">
          <cell r="B231" t="str">
            <v>-</v>
          </cell>
          <cell r="C231"/>
          <cell r="D231"/>
          <cell r="E231"/>
          <cell r="F231"/>
          <cell r="G231"/>
          <cell r="H231"/>
          <cell r="I231"/>
          <cell r="J231">
            <v>0</v>
          </cell>
          <cell r="K231"/>
          <cell r="L231">
            <v>0</v>
          </cell>
          <cell r="M231"/>
          <cell r="N231">
            <v>0</v>
          </cell>
          <cell r="O231"/>
          <cell r="P231">
            <v>0</v>
          </cell>
          <cell r="Q231"/>
          <cell r="R231">
            <v>0</v>
          </cell>
          <cell r="S231"/>
          <cell r="T231">
            <v>0</v>
          </cell>
          <cell r="U231"/>
          <cell r="V231">
            <v>0</v>
          </cell>
          <cell r="W231" t="str">
            <v xml:space="preserve"> </v>
          </cell>
          <cell r="X231" t="str">
            <v xml:space="preserve"> </v>
          </cell>
          <cell r="Y231" t="str">
            <v/>
          </cell>
          <cell r="Z231"/>
          <cell r="AA231" t="str">
            <v/>
          </cell>
          <cell r="AB231" t="str">
            <v xml:space="preserve"> </v>
          </cell>
          <cell r="AC231" t="str">
            <v/>
          </cell>
          <cell r="AD231" t="str">
            <v xml:space="preserve"> </v>
          </cell>
          <cell r="AE231" t="str">
            <v xml:space="preserve"> </v>
          </cell>
          <cell r="AF231" t="str">
            <v xml:space="preserve"> </v>
          </cell>
          <cell r="AG231">
            <v>0</v>
          </cell>
          <cell r="AH231" t="str">
            <v xml:space="preserve"> </v>
          </cell>
          <cell r="AI231" t="str">
            <v xml:space="preserve"> </v>
          </cell>
          <cell r="AJ231" t="str">
            <v xml:space="preserve"> </v>
          </cell>
          <cell r="AK231" t="str">
            <v xml:space="preserve"> </v>
          </cell>
          <cell r="AL231" t="str">
            <v xml:space="preserve"> </v>
          </cell>
          <cell r="AM231" t="str">
            <v xml:space="preserve"> </v>
          </cell>
          <cell r="AN231" t="str">
            <v xml:space="preserve"> </v>
          </cell>
          <cell r="AO231"/>
          <cell r="AP231"/>
          <cell r="AQ231"/>
          <cell r="AR231"/>
          <cell r="AS231"/>
          <cell r="AT231"/>
          <cell r="AU231"/>
          <cell r="AV231"/>
          <cell r="AW231"/>
          <cell r="AX231"/>
          <cell r="AY231"/>
          <cell r="AZ231"/>
        </row>
        <row r="232">
          <cell r="B232" t="str">
            <v>-</v>
          </cell>
          <cell r="C232"/>
          <cell r="D232"/>
          <cell r="E232"/>
          <cell r="F232"/>
          <cell r="G232"/>
          <cell r="H232"/>
          <cell r="I232"/>
          <cell r="J232">
            <v>0</v>
          </cell>
          <cell r="K232"/>
          <cell r="L232">
            <v>0</v>
          </cell>
          <cell r="M232"/>
          <cell r="N232">
            <v>0</v>
          </cell>
          <cell r="O232"/>
          <cell r="P232">
            <v>0</v>
          </cell>
          <cell r="Q232"/>
          <cell r="R232">
            <v>0</v>
          </cell>
          <cell r="S232"/>
          <cell r="T232">
            <v>0</v>
          </cell>
          <cell r="U232"/>
          <cell r="V232">
            <v>0</v>
          </cell>
          <cell r="W232" t="str">
            <v xml:space="preserve"> </v>
          </cell>
          <cell r="X232" t="str">
            <v xml:space="preserve"> </v>
          </cell>
          <cell r="Y232" t="str">
            <v/>
          </cell>
          <cell r="Z232"/>
          <cell r="AA232" t="str">
            <v/>
          </cell>
          <cell r="AB232" t="str">
            <v xml:space="preserve"> </v>
          </cell>
          <cell r="AC232" t="str">
            <v/>
          </cell>
          <cell r="AD232" t="str">
            <v xml:space="preserve"> </v>
          </cell>
          <cell r="AE232" t="str">
            <v xml:space="preserve"> </v>
          </cell>
          <cell r="AF232" t="str">
            <v xml:space="preserve"> </v>
          </cell>
          <cell r="AG232">
            <v>0</v>
          </cell>
          <cell r="AH232" t="str">
            <v xml:space="preserve"> </v>
          </cell>
          <cell r="AI232" t="str">
            <v xml:space="preserve"> </v>
          </cell>
          <cell r="AJ232" t="str">
            <v xml:space="preserve"> </v>
          </cell>
          <cell r="AK232" t="str">
            <v xml:space="preserve"> </v>
          </cell>
          <cell r="AL232" t="str">
            <v xml:space="preserve"> </v>
          </cell>
          <cell r="AM232" t="str">
            <v xml:space="preserve"> </v>
          </cell>
          <cell r="AN232" t="str">
            <v xml:space="preserve"> </v>
          </cell>
          <cell r="AO232"/>
          <cell r="AP232"/>
          <cell r="AQ232"/>
          <cell r="AR232"/>
          <cell r="AS232"/>
          <cell r="AT232"/>
          <cell r="AU232"/>
          <cell r="AV232"/>
          <cell r="AW232"/>
          <cell r="AX232"/>
          <cell r="AY232"/>
          <cell r="AZ232"/>
        </row>
        <row r="233">
          <cell r="B233" t="str">
            <v>-</v>
          </cell>
          <cell r="C233"/>
          <cell r="D233"/>
          <cell r="E233"/>
          <cell r="F233"/>
          <cell r="G233"/>
          <cell r="H233"/>
          <cell r="I233"/>
          <cell r="J233">
            <v>0</v>
          </cell>
          <cell r="K233"/>
          <cell r="L233">
            <v>0</v>
          </cell>
          <cell r="M233"/>
          <cell r="N233">
            <v>0</v>
          </cell>
          <cell r="O233"/>
          <cell r="P233">
            <v>0</v>
          </cell>
          <cell r="Q233"/>
          <cell r="R233">
            <v>0</v>
          </cell>
          <cell r="S233"/>
          <cell r="T233">
            <v>0</v>
          </cell>
          <cell r="U233"/>
          <cell r="V233">
            <v>0</v>
          </cell>
          <cell r="W233" t="str">
            <v xml:space="preserve"> </v>
          </cell>
          <cell r="X233" t="str">
            <v xml:space="preserve"> </v>
          </cell>
          <cell r="Y233" t="str">
            <v/>
          </cell>
          <cell r="Z233"/>
          <cell r="AA233" t="str">
            <v/>
          </cell>
          <cell r="AB233" t="str">
            <v xml:space="preserve"> </v>
          </cell>
          <cell r="AC233" t="str">
            <v/>
          </cell>
          <cell r="AD233" t="str">
            <v xml:space="preserve"> </v>
          </cell>
          <cell r="AE233" t="str">
            <v xml:space="preserve"> </v>
          </cell>
          <cell r="AF233" t="str">
            <v xml:space="preserve"> </v>
          </cell>
          <cell r="AG233">
            <v>0</v>
          </cell>
          <cell r="AH233" t="str">
            <v xml:space="preserve"> </v>
          </cell>
          <cell r="AI233" t="str">
            <v xml:space="preserve"> </v>
          </cell>
          <cell r="AJ233" t="str">
            <v xml:space="preserve"> </v>
          </cell>
          <cell r="AK233" t="str">
            <v xml:space="preserve"> </v>
          </cell>
          <cell r="AL233" t="str">
            <v xml:space="preserve"> </v>
          </cell>
          <cell r="AM233" t="str">
            <v xml:space="preserve"> </v>
          </cell>
          <cell r="AN233" t="str">
            <v xml:space="preserve"> </v>
          </cell>
          <cell r="AO233"/>
          <cell r="AP233"/>
          <cell r="AQ233"/>
          <cell r="AR233"/>
          <cell r="AS233"/>
          <cell r="AT233"/>
          <cell r="AU233"/>
          <cell r="AV233"/>
          <cell r="AW233"/>
          <cell r="AX233"/>
          <cell r="AY233"/>
          <cell r="AZ233"/>
        </row>
        <row r="234">
          <cell r="B234" t="str">
            <v>-</v>
          </cell>
          <cell r="C234"/>
          <cell r="D234"/>
          <cell r="E234"/>
          <cell r="F234"/>
          <cell r="G234"/>
          <cell r="H234"/>
          <cell r="I234"/>
          <cell r="J234">
            <v>0</v>
          </cell>
          <cell r="K234"/>
          <cell r="L234">
            <v>0</v>
          </cell>
          <cell r="M234"/>
          <cell r="N234">
            <v>0</v>
          </cell>
          <cell r="O234"/>
          <cell r="P234">
            <v>0</v>
          </cell>
          <cell r="Q234"/>
          <cell r="R234">
            <v>0</v>
          </cell>
          <cell r="S234"/>
          <cell r="T234">
            <v>0</v>
          </cell>
          <cell r="U234"/>
          <cell r="V234">
            <v>0</v>
          </cell>
          <cell r="W234" t="str">
            <v xml:space="preserve"> </v>
          </cell>
          <cell r="X234" t="str">
            <v xml:space="preserve"> </v>
          </cell>
          <cell r="Y234" t="str">
            <v/>
          </cell>
          <cell r="Z234"/>
          <cell r="AA234" t="str">
            <v/>
          </cell>
          <cell r="AB234" t="str">
            <v xml:space="preserve"> </v>
          </cell>
          <cell r="AC234" t="str">
            <v/>
          </cell>
          <cell r="AD234" t="str">
            <v xml:space="preserve"> </v>
          </cell>
          <cell r="AE234" t="str">
            <v xml:space="preserve"> </v>
          </cell>
          <cell r="AF234" t="str">
            <v xml:space="preserve"> </v>
          </cell>
          <cell r="AG234">
            <v>0</v>
          </cell>
          <cell r="AH234" t="str">
            <v xml:space="preserve"> </v>
          </cell>
          <cell r="AI234" t="str">
            <v xml:space="preserve"> </v>
          </cell>
          <cell r="AJ234" t="str">
            <v xml:space="preserve"> </v>
          </cell>
          <cell r="AK234" t="str">
            <v xml:space="preserve"> </v>
          </cell>
          <cell r="AL234" t="str">
            <v xml:space="preserve"> </v>
          </cell>
          <cell r="AM234" t="str">
            <v xml:space="preserve"> </v>
          </cell>
          <cell r="AN234" t="str">
            <v xml:space="preserve"> </v>
          </cell>
          <cell r="AO234"/>
          <cell r="AP234"/>
          <cell r="AQ234"/>
          <cell r="AR234"/>
          <cell r="AS234"/>
          <cell r="AT234"/>
          <cell r="AU234"/>
          <cell r="AV234"/>
          <cell r="AW234"/>
          <cell r="AX234"/>
          <cell r="AY234"/>
          <cell r="AZ234"/>
        </row>
        <row r="235">
          <cell r="B235" t="str">
            <v>-</v>
          </cell>
          <cell r="C235"/>
          <cell r="D235"/>
          <cell r="E235"/>
          <cell r="F235"/>
          <cell r="G235"/>
          <cell r="H235"/>
          <cell r="I235"/>
          <cell r="J235">
            <v>0</v>
          </cell>
          <cell r="K235"/>
          <cell r="L235">
            <v>0</v>
          </cell>
          <cell r="M235"/>
          <cell r="N235">
            <v>0</v>
          </cell>
          <cell r="O235"/>
          <cell r="P235">
            <v>0</v>
          </cell>
          <cell r="Q235"/>
          <cell r="R235">
            <v>0</v>
          </cell>
          <cell r="S235"/>
          <cell r="T235">
            <v>0</v>
          </cell>
          <cell r="U235"/>
          <cell r="V235">
            <v>0</v>
          </cell>
          <cell r="W235" t="str">
            <v xml:space="preserve"> </v>
          </cell>
          <cell r="X235" t="str">
            <v xml:space="preserve"> </v>
          </cell>
          <cell r="Y235" t="str">
            <v/>
          </cell>
          <cell r="Z235"/>
          <cell r="AA235" t="str">
            <v/>
          </cell>
          <cell r="AB235" t="str">
            <v xml:space="preserve"> </v>
          </cell>
          <cell r="AC235" t="str">
            <v/>
          </cell>
          <cell r="AD235" t="str">
            <v xml:space="preserve"> </v>
          </cell>
          <cell r="AE235" t="str">
            <v xml:space="preserve"> </v>
          </cell>
          <cell r="AF235" t="str">
            <v xml:space="preserve"> </v>
          </cell>
          <cell r="AG235">
            <v>0</v>
          </cell>
          <cell r="AH235" t="str">
            <v xml:space="preserve"> </v>
          </cell>
          <cell r="AI235" t="str">
            <v xml:space="preserve"> </v>
          </cell>
          <cell r="AJ235" t="str">
            <v xml:space="preserve"> </v>
          </cell>
          <cell r="AK235" t="str">
            <v xml:space="preserve"> </v>
          </cell>
          <cell r="AL235" t="str">
            <v xml:space="preserve"> </v>
          </cell>
          <cell r="AM235" t="str">
            <v xml:space="preserve"> </v>
          </cell>
          <cell r="AN235" t="str">
            <v xml:space="preserve"> </v>
          </cell>
          <cell r="AO235"/>
          <cell r="AP235"/>
          <cell r="AQ235"/>
          <cell r="AR235"/>
          <cell r="AS235"/>
          <cell r="AT235"/>
          <cell r="AU235"/>
          <cell r="AV235"/>
          <cell r="AW235"/>
          <cell r="AX235"/>
          <cell r="AY235"/>
          <cell r="AZ235"/>
        </row>
        <row r="236">
          <cell r="B236" t="str">
            <v>-</v>
          </cell>
          <cell r="C236"/>
          <cell r="D236"/>
          <cell r="E236"/>
          <cell r="F236"/>
          <cell r="G236"/>
          <cell r="H236"/>
          <cell r="I236"/>
          <cell r="J236">
            <v>0</v>
          </cell>
          <cell r="K236"/>
          <cell r="L236">
            <v>0</v>
          </cell>
          <cell r="M236"/>
          <cell r="N236">
            <v>0</v>
          </cell>
          <cell r="O236"/>
          <cell r="P236">
            <v>0</v>
          </cell>
          <cell r="Q236"/>
          <cell r="R236">
            <v>0</v>
          </cell>
          <cell r="S236"/>
          <cell r="T236">
            <v>0</v>
          </cell>
          <cell r="U236"/>
          <cell r="V236">
            <v>0</v>
          </cell>
          <cell r="W236" t="str">
            <v xml:space="preserve"> </v>
          </cell>
          <cell r="X236" t="str">
            <v xml:space="preserve"> </v>
          </cell>
          <cell r="Y236" t="str">
            <v/>
          </cell>
          <cell r="Z236"/>
          <cell r="AA236" t="str">
            <v/>
          </cell>
          <cell r="AB236" t="str">
            <v xml:space="preserve"> </v>
          </cell>
          <cell r="AC236" t="str">
            <v/>
          </cell>
          <cell r="AD236" t="str">
            <v xml:space="preserve"> </v>
          </cell>
          <cell r="AE236" t="str">
            <v xml:space="preserve"> </v>
          </cell>
          <cell r="AF236" t="str">
            <v xml:space="preserve"> </v>
          </cell>
          <cell r="AG236">
            <v>0</v>
          </cell>
          <cell r="AH236" t="str">
            <v xml:space="preserve"> </v>
          </cell>
          <cell r="AI236" t="str">
            <v xml:space="preserve"> </v>
          </cell>
          <cell r="AJ236" t="str">
            <v xml:space="preserve"> </v>
          </cell>
          <cell r="AK236" t="str">
            <v xml:space="preserve"> </v>
          </cell>
          <cell r="AL236" t="str">
            <v xml:space="preserve"> </v>
          </cell>
          <cell r="AM236" t="str">
            <v xml:space="preserve"> </v>
          </cell>
          <cell r="AN236" t="str">
            <v xml:space="preserve"> </v>
          </cell>
          <cell r="AO236"/>
          <cell r="AP236"/>
          <cell r="AQ236"/>
          <cell r="AR236"/>
          <cell r="AS236"/>
          <cell r="AT236"/>
          <cell r="AU236"/>
          <cell r="AV236"/>
          <cell r="AW236"/>
          <cell r="AX236"/>
          <cell r="AY236"/>
          <cell r="AZ236"/>
        </row>
        <row r="237">
          <cell r="B237" t="str">
            <v>-</v>
          </cell>
          <cell r="C237"/>
          <cell r="D237"/>
          <cell r="E237"/>
          <cell r="F237"/>
          <cell r="G237"/>
          <cell r="H237"/>
          <cell r="I237"/>
          <cell r="J237">
            <v>0</v>
          </cell>
          <cell r="K237"/>
          <cell r="L237">
            <v>0</v>
          </cell>
          <cell r="M237"/>
          <cell r="N237">
            <v>0</v>
          </cell>
          <cell r="O237"/>
          <cell r="P237">
            <v>0</v>
          </cell>
          <cell r="Q237"/>
          <cell r="R237">
            <v>0</v>
          </cell>
          <cell r="S237"/>
          <cell r="T237">
            <v>0</v>
          </cell>
          <cell r="U237"/>
          <cell r="V237">
            <v>0</v>
          </cell>
          <cell r="W237" t="str">
            <v xml:space="preserve"> </v>
          </cell>
          <cell r="X237" t="str">
            <v xml:space="preserve"> </v>
          </cell>
          <cell r="Y237" t="str">
            <v/>
          </cell>
          <cell r="Z237"/>
          <cell r="AA237" t="str">
            <v/>
          </cell>
          <cell r="AB237" t="str">
            <v xml:space="preserve"> </v>
          </cell>
          <cell r="AC237" t="str">
            <v/>
          </cell>
          <cell r="AD237" t="str">
            <v xml:space="preserve"> </v>
          </cell>
          <cell r="AE237" t="str">
            <v xml:space="preserve"> </v>
          </cell>
          <cell r="AF237" t="str">
            <v xml:space="preserve"> </v>
          </cell>
          <cell r="AG237">
            <v>0</v>
          </cell>
          <cell r="AH237" t="str">
            <v xml:space="preserve"> </v>
          </cell>
          <cell r="AI237" t="str">
            <v xml:space="preserve"> </v>
          </cell>
          <cell r="AJ237" t="str">
            <v xml:space="preserve"> </v>
          </cell>
          <cell r="AK237" t="str">
            <v xml:space="preserve"> </v>
          </cell>
          <cell r="AL237" t="str">
            <v xml:space="preserve"> </v>
          </cell>
          <cell r="AM237" t="str">
            <v xml:space="preserve"> </v>
          </cell>
          <cell r="AN237" t="str">
            <v xml:space="preserve"> </v>
          </cell>
          <cell r="AO237"/>
          <cell r="AP237"/>
          <cell r="AQ237"/>
          <cell r="AR237"/>
          <cell r="AS237"/>
          <cell r="AT237"/>
          <cell r="AU237"/>
          <cell r="AV237"/>
          <cell r="AW237"/>
          <cell r="AX237"/>
          <cell r="AY237"/>
          <cell r="AZ237"/>
        </row>
        <row r="238">
          <cell r="B238" t="str">
            <v>-</v>
          </cell>
          <cell r="C238"/>
          <cell r="D238"/>
          <cell r="E238"/>
          <cell r="F238"/>
          <cell r="G238"/>
          <cell r="H238"/>
          <cell r="I238"/>
          <cell r="J238">
            <v>0</v>
          </cell>
          <cell r="K238"/>
          <cell r="L238">
            <v>0</v>
          </cell>
          <cell r="M238"/>
          <cell r="N238">
            <v>0</v>
          </cell>
          <cell r="O238"/>
          <cell r="P238">
            <v>0</v>
          </cell>
          <cell r="Q238"/>
          <cell r="R238">
            <v>0</v>
          </cell>
          <cell r="S238"/>
          <cell r="T238">
            <v>0</v>
          </cell>
          <cell r="U238"/>
          <cell r="V238">
            <v>0</v>
          </cell>
          <cell r="W238" t="str">
            <v xml:space="preserve"> </v>
          </cell>
          <cell r="X238" t="str">
            <v xml:space="preserve"> </v>
          </cell>
          <cell r="Y238" t="str">
            <v/>
          </cell>
          <cell r="Z238"/>
          <cell r="AA238" t="str">
            <v/>
          </cell>
          <cell r="AB238" t="str">
            <v xml:space="preserve"> </v>
          </cell>
          <cell r="AC238" t="str">
            <v/>
          </cell>
          <cell r="AD238" t="str">
            <v xml:space="preserve"> </v>
          </cell>
          <cell r="AE238" t="str">
            <v xml:space="preserve"> </v>
          </cell>
          <cell r="AF238" t="str">
            <v xml:space="preserve"> </v>
          </cell>
          <cell r="AG238">
            <v>0</v>
          </cell>
          <cell r="AH238" t="str">
            <v xml:space="preserve"> </v>
          </cell>
          <cell r="AI238" t="str">
            <v xml:space="preserve"> </v>
          </cell>
          <cell r="AJ238" t="str">
            <v xml:space="preserve"> </v>
          </cell>
          <cell r="AK238" t="str">
            <v xml:space="preserve"> </v>
          </cell>
          <cell r="AL238" t="str">
            <v xml:space="preserve"> </v>
          </cell>
          <cell r="AM238" t="str">
            <v xml:space="preserve"> </v>
          </cell>
          <cell r="AN238" t="str">
            <v xml:space="preserve"> </v>
          </cell>
          <cell r="AO238"/>
          <cell r="AP238"/>
          <cell r="AQ238"/>
          <cell r="AR238"/>
          <cell r="AS238"/>
          <cell r="AT238"/>
          <cell r="AU238"/>
          <cell r="AV238"/>
          <cell r="AW238"/>
          <cell r="AX238"/>
          <cell r="AY238"/>
          <cell r="AZ238"/>
        </row>
        <row r="239">
          <cell r="B239" t="str">
            <v>-</v>
          </cell>
          <cell r="C239"/>
          <cell r="D239"/>
          <cell r="E239"/>
          <cell r="F239"/>
          <cell r="G239"/>
          <cell r="H239"/>
          <cell r="I239"/>
          <cell r="J239">
            <v>0</v>
          </cell>
          <cell r="K239"/>
          <cell r="L239">
            <v>0</v>
          </cell>
          <cell r="M239"/>
          <cell r="N239">
            <v>0</v>
          </cell>
          <cell r="O239"/>
          <cell r="P239">
            <v>0</v>
          </cell>
          <cell r="Q239"/>
          <cell r="R239">
            <v>0</v>
          </cell>
          <cell r="S239"/>
          <cell r="T239">
            <v>0</v>
          </cell>
          <cell r="U239"/>
          <cell r="V239">
            <v>0</v>
          </cell>
          <cell r="W239" t="str">
            <v xml:space="preserve"> </v>
          </cell>
          <cell r="X239" t="str">
            <v xml:space="preserve"> </v>
          </cell>
          <cell r="Y239" t="str">
            <v/>
          </cell>
          <cell r="Z239"/>
          <cell r="AA239" t="str">
            <v/>
          </cell>
          <cell r="AB239" t="str">
            <v xml:space="preserve"> </v>
          </cell>
          <cell r="AC239" t="str">
            <v/>
          </cell>
          <cell r="AD239" t="str">
            <v xml:space="preserve"> </v>
          </cell>
          <cell r="AE239" t="str">
            <v xml:space="preserve"> </v>
          </cell>
          <cell r="AF239" t="str">
            <v xml:space="preserve"> </v>
          </cell>
          <cell r="AG239">
            <v>0</v>
          </cell>
          <cell r="AH239" t="str">
            <v xml:space="preserve"> </v>
          </cell>
          <cell r="AI239" t="str">
            <v xml:space="preserve"> </v>
          </cell>
          <cell r="AJ239" t="str">
            <v xml:space="preserve"> </v>
          </cell>
          <cell r="AK239" t="str">
            <v xml:space="preserve"> </v>
          </cell>
          <cell r="AL239" t="str">
            <v xml:space="preserve"> </v>
          </cell>
          <cell r="AM239" t="str">
            <v xml:space="preserve"> </v>
          </cell>
          <cell r="AN239" t="str">
            <v xml:space="preserve"> </v>
          </cell>
          <cell r="AO239"/>
          <cell r="AP239"/>
          <cell r="AQ239"/>
          <cell r="AR239"/>
          <cell r="AS239"/>
          <cell r="AT239"/>
          <cell r="AU239"/>
          <cell r="AV239"/>
          <cell r="AW239"/>
          <cell r="AX239"/>
          <cell r="AY239"/>
          <cell r="AZ239"/>
        </row>
        <row r="240">
          <cell r="B240" t="str">
            <v>-</v>
          </cell>
          <cell r="C240"/>
          <cell r="D240"/>
          <cell r="E240"/>
          <cell r="F240"/>
          <cell r="G240"/>
          <cell r="H240"/>
          <cell r="I240"/>
          <cell r="J240">
            <v>0</v>
          </cell>
          <cell r="K240"/>
          <cell r="L240">
            <v>0</v>
          </cell>
          <cell r="M240"/>
          <cell r="N240">
            <v>0</v>
          </cell>
          <cell r="O240"/>
          <cell r="P240">
            <v>0</v>
          </cell>
          <cell r="Q240"/>
          <cell r="R240">
            <v>0</v>
          </cell>
          <cell r="S240"/>
          <cell r="T240">
            <v>0</v>
          </cell>
          <cell r="U240"/>
          <cell r="V240">
            <v>0</v>
          </cell>
          <cell r="W240" t="str">
            <v xml:space="preserve"> </v>
          </cell>
          <cell r="X240" t="str">
            <v xml:space="preserve"> </v>
          </cell>
          <cell r="Y240" t="str">
            <v/>
          </cell>
          <cell r="Z240"/>
          <cell r="AA240" t="str">
            <v/>
          </cell>
          <cell r="AB240" t="str">
            <v xml:space="preserve"> </v>
          </cell>
          <cell r="AC240" t="str">
            <v/>
          </cell>
          <cell r="AD240" t="str">
            <v xml:space="preserve"> </v>
          </cell>
          <cell r="AE240" t="str">
            <v xml:space="preserve"> </v>
          </cell>
          <cell r="AF240" t="str">
            <v xml:space="preserve"> </v>
          </cell>
          <cell r="AG240">
            <v>0</v>
          </cell>
          <cell r="AH240" t="str">
            <v xml:space="preserve"> </v>
          </cell>
          <cell r="AI240" t="str">
            <v xml:space="preserve"> </v>
          </cell>
          <cell r="AJ240" t="str">
            <v xml:space="preserve"> </v>
          </cell>
          <cell r="AK240" t="str">
            <v xml:space="preserve"> </v>
          </cell>
          <cell r="AL240" t="str">
            <v xml:space="preserve"> </v>
          </cell>
          <cell r="AM240" t="str">
            <v xml:space="preserve"> </v>
          </cell>
          <cell r="AN240" t="str">
            <v xml:space="preserve"> </v>
          </cell>
          <cell r="AO240"/>
          <cell r="AP240"/>
          <cell r="AQ240"/>
          <cell r="AR240"/>
          <cell r="AS240"/>
          <cell r="AT240"/>
          <cell r="AU240"/>
          <cell r="AV240"/>
          <cell r="AW240"/>
          <cell r="AX240"/>
          <cell r="AY240"/>
          <cell r="AZ240"/>
        </row>
        <row r="241">
          <cell r="B241" t="str">
            <v>-</v>
          </cell>
          <cell r="C241"/>
          <cell r="D241"/>
          <cell r="E241"/>
          <cell r="F241"/>
          <cell r="G241"/>
          <cell r="H241"/>
          <cell r="I241"/>
          <cell r="J241">
            <v>0</v>
          </cell>
          <cell r="K241"/>
          <cell r="L241">
            <v>0</v>
          </cell>
          <cell r="M241"/>
          <cell r="N241">
            <v>0</v>
          </cell>
          <cell r="O241"/>
          <cell r="P241">
            <v>0</v>
          </cell>
          <cell r="Q241"/>
          <cell r="R241">
            <v>0</v>
          </cell>
          <cell r="S241"/>
          <cell r="T241">
            <v>0</v>
          </cell>
          <cell r="U241"/>
          <cell r="V241">
            <v>0</v>
          </cell>
          <cell r="W241" t="str">
            <v xml:space="preserve"> </v>
          </cell>
          <cell r="X241" t="str">
            <v xml:space="preserve"> </v>
          </cell>
          <cell r="Y241" t="str">
            <v/>
          </cell>
          <cell r="Z241"/>
          <cell r="AA241" t="str">
            <v/>
          </cell>
          <cell r="AB241" t="str">
            <v xml:space="preserve"> </v>
          </cell>
          <cell r="AC241" t="str">
            <v/>
          </cell>
          <cell r="AD241" t="str">
            <v xml:space="preserve"> </v>
          </cell>
          <cell r="AE241" t="str">
            <v xml:space="preserve"> </v>
          </cell>
          <cell r="AF241" t="str">
            <v xml:space="preserve"> </v>
          </cell>
          <cell r="AG241">
            <v>0</v>
          </cell>
          <cell r="AH241" t="str">
            <v xml:space="preserve"> </v>
          </cell>
          <cell r="AI241" t="str">
            <v xml:space="preserve"> </v>
          </cell>
          <cell r="AJ241" t="str">
            <v xml:space="preserve"> </v>
          </cell>
          <cell r="AK241" t="str">
            <v xml:space="preserve"> </v>
          </cell>
          <cell r="AL241" t="str">
            <v xml:space="preserve"> </v>
          </cell>
          <cell r="AM241" t="str">
            <v xml:space="preserve"> </v>
          </cell>
          <cell r="AN241" t="str">
            <v xml:space="preserve"> </v>
          </cell>
          <cell r="AO241"/>
          <cell r="AP241"/>
          <cell r="AQ241"/>
          <cell r="AR241"/>
          <cell r="AS241"/>
          <cell r="AT241"/>
          <cell r="AU241"/>
          <cell r="AV241"/>
          <cell r="AW241"/>
          <cell r="AX241"/>
          <cell r="AY241"/>
          <cell r="AZ241"/>
        </row>
        <row r="242">
          <cell r="B242" t="str">
            <v>-</v>
          </cell>
          <cell r="C242"/>
          <cell r="D242"/>
          <cell r="E242"/>
          <cell r="F242"/>
          <cell r="G242"/>
          <cell r="H242"/>
          <cell r="I242"/>
          <cell r="J242">
            <v>0</v>
          </cell>
          <cell r="K242"/>
          <cell r="L242">
            <v>0</v>
          </cell>
          <cell r="M242"/>
          <cell r="N242">
            <v>0</v>
          </cell>
          <cell r="O242"/>
          <cell r="P242">
            <v>0</v>
          </cell>
          <cell r="Q242"/>
          <cell r="R242">
            <v>0</v>
          </cell>
          <cell r="S242"/>
          <cell r="T242">
            <v>0</v>
          </cell>
          <cell r="U242"/>
          <cell r="V242">
            <v>0</v>
          </cell>
          <cell r="W242" t="str">
            <v xml:space="preserve"> </v>
          </cell>
          <cell r="X242" t="str">
            <v xml:space="preserve"> </v>
          </cell>
          <cell r="Y242" t="str">
            <v/>
          </cell>
          <cell r="Z242"/>
          <cell r="AA242" t="str">
            <v/>
          </cell>
          <cell r="AB242" t="str">
            <v xml:space="preserve"> </v>
          </cell>
          <cell r="AC242" t="str">
            <v/>
          </cell>
          <cell r="AD242" t="str">
            <v xml:space="preserve"> </v>
          </cell>
          <cell r="AE242" t="str">
            <v xml:space="preserve"> </v>
          </cell>
          <cell r="AF242" t="str">
            <v xml:space="preserve"> </v>
          </cell>
          <cell r="AG242">
            <v>0</v>
          </cell>
          <cell r="AH242" t="str">
            <v xml:space="preserve"> </v>
          </cell>
          <cell r="AI242" t="str">
            <v xml:space="preserve"> </v>
          </cell>
          <cell r="AJ242" t="str">
            <v xml:space="preserve"> </v>
          </cell>
          <cell r="AK242" t="str">
            <v xml:space="preserve"> </v>
          </cell>
          <cell r="AL242" t="str">
            <v xml:space="preserve"> </v>
          </cell>
          <cell r="AM242" t="str">
            <v xml:space="preserve"> </v>
          </cell>
          <cell r="AN242" t="str">
            <v xml:space="preserve"> </v>
          </cell>
          <cell r="AO242"/>
          <cell r="AP242"/>
          <cell r="AQ242"/>
          <cell r="AR242"/>
          <cell r="AS242"/>
          <cell r="AT242"/>
          <cell r="AU242"/>
          <cell r="AV242"/>
          <cell r="AW242"/>
          <cell r="AX242"/>
          <cell r="AY242"/>
          <cell r="AZ242"/>
        </row>
        <row r="243">
          <cell r="B243" t="str">
            <v>-</v>
          </cell>
          <cell r="C243"/>
          <cell r="D243"/>
          <cell r="E243"/>
          <cell r="F243"/>
          <cell r="G243"/>
          <cell r="H243"/>
          <cell r="I243"/>
          <cell r="J243">
            <v>0</v>
          </cell>
          <cell r="K243"/>
          <cell r="L243">
            <v>0</v>
          </cell>
          <cell r="M243"/>
          <cell r="N243">
            <v>0</v>
          </cell>
          <cell r="O243"/>
          <cell r="P243">
            <v>0</v>
          </cell>
          <cell r="Q243"/>
          <cell r="R243">
            <v>0</v>
          </cell>
          <cell r="S243"/>
          <cell r="T243">
            <v>0</v>
          </cell>
          <cell r="U243"/>
          <cell r="V243">
            <v>0</v>
          </cell>
          <cell r="W243" t="str">
            <v xml:space="preserve"> </v>
          </cell>
          <cell r="X243" t="str">
            <v xml:space="preserve"> </v>
          </cell>
          <cell r="Y243" t="str">
            <v/>
          </cell>
          <cell r="Z243"/>
          <cell r="AA243" t="str">
            <v/>
          </cell>
          <cell r="AB243" t="str">
            <v xml:space="preserve"> </v>
          </cell>
          <cell r="AC243" t="str">
            <v/>
          </cell>
          <cell r="AD243" t="str">
            <v xml:space="preserve"> </v>
          </cell>
          <cell r="AE243" t="str">
            <v xml:space="preserve"> </v>
          </cell>
          <cell r="AF243" t="str">
            <v xml:space="preserve"> </v>
          </cell>
          <cell r="AG243">
            <v>0</v>
          </cell>
          <cell r="AH243" t="str">
            <v xml:space="preserve"> </v>
          </cell>
          <cell r="AI243" t="str">
            <v xml:space="preserve"> </v>
          </cell>
          <cell r="AJ243" t="str">
            <v xml:space="preserve"> </v>
          </cell>
          <cell r="AK243" t="str">
            <v xml:space="preserve"> </v>
          </cell>
          <cell r="AL243" t="str">
            <v xml:space="preserve"> </v>
          </cell>
          <cell r="AM243" t="str">
            <v xml:space="preserve"> </v>
          </cell>
          <cell r="AN243" t="str">
            <v xml:space="preserve"> </v>
          </cell>
          <cell r="AO243"/>
          <cell r="AP243"/>
          <cell r="AQ243"/>
          <cell r="AR243"/>
          <cell r="AS243"/>
          <cell r="AT243"/>
          <cell r="AU243"/>
          <cell r="AV243"/>
          <cell r="AW243"/>
          <cell r="AX243"/>
          <cell r="AY243"/>
          <cell r="AZ243"/>
        </row>
        <row r="244">
          <cell r="B244" t="str">
            <v>-</v>
          </cell>
          <cell r="C244"/>
          <cell r="D244"/>
          <cell r="E244"/>
          <cell r="F244"/>
          <cell r="G244"/>
          <cell r="H244"/>
          <cell r="I244"/>
          <cell r="J244">
            <v>0</v>
          </cell>
          <cell r="K244"/>
          <cell r="L244">
            <v>0</v>
          </cell>
          <cell r="M244"/>
          <cell r="N244">
            <v>0</v>
          </cell>
          <cell r="O244"/>
          <cell r="P244">
            <v>0</v>
          </cell>
          <cell r="Q244"/>
          <cell r="R244">
            <v>0</v>
          </cell>
          <cell r="S244"/>
          <cell r="T244">
            <v>0</v>
          </cell>
          <cell r="U244"/>
          <cell r="V244">
            <v>0</v>
          </cell>
          <cell r="W244" t="str">
            <v xml:space="preserve"> </v>
          </cell>
          <cell r="X244" t="str">
            <v xml:space="preserve"> </v>
          </cell>
          <cell r="Y244" t="str">
            <v/>
          </cell>
          <cell r="Z244"/>
          <cell r="AA244" t="str">
            <v/>
          </cell>
          <cell r="AB244" t="str">
            <v xml:space="preserve"> </v>
          </cell>
          <cell r="AC244" t="str">
            <v/>
          </cell>
          <cell r="AD244" t="str">
            <v xml:space="preserve"> </v>
          </cell>
          <cell r="AE244" t="str">
            <v xml:space="preserve"> </v>
          </cell>
          <cell r="AF244" t="str">
            <v xml:space="preserve"> </v>
          </cell>
          <cell r="AG244">
            <v>0</v>
          </cell>
          <cell r="AH244" t="str">
            <v xml:space="preserve"> </v>
          </cell>
          <cell r="AI244" t="str">
            <v xml:space="preserve"> </v>
          </cell>
          <cell r="AJ244" t="str">
            <v xml:space="preserve"> </v>
          </cell>
          <cell r="AK244" t="str">
            <v xml:space="preserve"> </v>
          </cell>
          <cell r="AL244" t="str">
            <v xml:space="preserve"> </v>
          </cell>
          <cell r="AM244" t="str">
            <v xml:space="preserve"> </v>
          </cell>
          <cell r="AN244" t="str">
            <v xml:space="preserve"> </v>
          </cell>
          <cell r="AO244"/>
          <cell r="AP244"/>
          <cell r="AQ244"/>
          <cell r="AR244"/>
          <cell r="AS244"/>
          <cell r="AT244"/>
          <cell r="AU244"/>
          <cell r="AV244"/>
          <cell r="AW244"/>
          <cell r="AX244"/>
          <cell r="AY244"/>
          <cell r="AZ244"/>
        </row>
        <row r="245">
          <cell r="B245" t="str">
            <v>-</v>
          </cell>
          <cell r="C245"/>
          <cell r="D245"/>
          <cell r="E245"/>
          <cell r="F245"/>
          <cell r="G245"/>
          <cell r="H245"/>
          <cell r="I245"/>
          <cell r="J245">
            <v>0</v>
          </cell>
          <cell r="K245"/>
          <cell r="L245">
            <v>0</v>
          </cell>
          <cell r="M245"/>
          <cell r="N245">
            <v>0</v>
          </cell>
          <cell r="O245"/>
          <cell r="P245">
            <v>0</v>
          </cell>
          <cell r="Q245"/>
          <cell r="R245">
            <v>0</v>
          </cell>
          <cell r="S245"/>
          <cell r="T245">
            <v>0</v>
          </cell>
          <cell r="U245"/>
          <cell r="V245">
            <v>0</v>
          </cell>
          <cell r="W245" t="str">
            <v xml:space="preserve"> </v>
          </cell>
          <cell r="X245" t="str">
            <v xml:space="preserve"> </v>
          </cell>
          <cell r="Y245" t="str">
            <v/>
          </cell>
          <cell r="Z245"/>
          <cell r="AA245" t="str">
            <v/>
          </cell>
          <cell r="AB245" t="str">
            <v xml:space="preserve"> </v>
          </cell>
          <cell r="AC245" t="str">
            <v/>
          </cell>
          <cell r="AD245" t="str">
            <v xml:space="preserve"> </v>
          </cell>
          <cell r="AE245" t="str">
            <v xml:space="preserve"> </v>
          </cell>
          <cell r="AF245" t="str">
            <v xml:space="preserve"> </v>
          </cell>
          <cell r="AG245">
            <v>0</v>
          </cell>
          <cell r="AH245" t="str">
            <v xml:space="preserve"> </v>
          </cell>
          <cell r="AI245" t="str">
            <v xml:space="preserve"> </v>
          </cell>
          <cell r="AJ245" t="str">
            <v xml:space="preserve"> </v>
          </cell>
          <cell r="AK245" t="str">
            <v xml:space="preserve"> </v>
          </cell>
          <cell r="AL245" t="str">
            <v xml:space="preserve"> </v>
          </cell>
          <cell r="AM245" t="str">
            <v xml:space="preserve"> </v>
          </cell>
          <cell r="AN245" t="str">
            <v xml:space="preserve"> </v>
          </cell>
          <cell r="AO245"/>
          <cell r="AP245"/>
          <cell r="AQ245"/>
          <cell r="AR245"/>
          <cell r="AS245"/>
          <cell r="AT245"/>
          <cell r="AU245"/>
          <cell r="AV245"/>
          <cell r="AW245"/>
          <cell r="AX245"/>
          <cell r="AY245"/>
          <cell r="AZ245"/>
        </row>
        <row r="246">
          <cell r="B246" t="str">
            <v>-</v>
          </cell>
          <cell r="C246"/>
          <cell r="D246"/>
          <cell r="E246"/>
          <cell r="F246"/>
          <cell r="G246"/>
          <cell r="H246"/>
          <cell r="I246"/>
          <cell r="J246">
            <v>0</v>
          </cell>
          <cell r="K246"/>
          <cell r="L246">
            <v>0</v>
          </cell>
          <cell r="M246"/>
          <cell r="N246">
            <v>0</v>
          </cell>
          <cell r="O246"/>
          <cell r="P246">
            <v>0</v>
          </cell>
          <cell r="Q246"/>
          <cell r="R246">
            <v>0</v>
          </cell>
          <cell r="S246"/>
          <cell r="T246">
            <v>0</v>
          </cell>
          <cell r="U246"/>
          <cell r="V246">
            <v>0</v>
          </cell>
          <cell r="W246" t="str">
            <v xml:space="preserve"> </v>
          </cell>
          <cell r="X246" t="str">
            <v xml:space="preserve"> </v>
          </cell>
          <cell r="Y246" t="str">
            <v/>
          </cell>
          <cell r="Z246"/>
          <cell r="AA246" t="str">
            <v/>
          </cell>
          <cell r="AB246" t="str">
            <v xml:space="preserve"> </v>
          </cell>
          <cell r="AC246" t="str">
            <v/>
          </cell>
          <cell r="AD246" t="str">
            <v xml:space="preserve"> </v>
          </cell>
          <cell r="AE246" t="str">
            <v xml:space="preserve"> </v>
          </cell>
          <cell r="AF246" t="str">
            <v xml:space="preserve"> </v>
          </cell>
          <cell r="AG246">
            <v>0</v>
          </cell>
          <cell r="AH246" t="str">
            <v xml:space="preserve"> </v>
          </cell>
          <cell r="AI246" t="str">
            <v xml:space="preserve"> </v>
          </cell>
          <cell r="AJ246" t="str">
            <v xml:space="preserve"> </v>
          </cell>
          <cell r="AK246" t="str">
            <v xml:space="preserve"> </v>
          </cell>
          <cell r="AL246" t="str">
            <v xml:space="preserve"> </v>
          </cell>
          <cell r="AM246" t="str">
            <v xml:space="preserve"> </v>
          </cell>
          <cell r="AN246" t="str">
            <v xml:space="preserve"> </v>
          </cell>
          <cell r="AO246"/>
          <cell r="AP246"/>
          <cell r="AQ246"/>
          <cell r="AR246"/>
          <cell r="AS246"/>
          <cell r="AT246"/>
          <cell r="AU246"/>
          <cell r="AV246"/>
          <cell r="AW246"/>
          <cell r="AX246"/>
          <cell r="AY246"/>
          <cell r="AZ246"/>
        </row>
        <row r="247">
          <cell r="B247" t="str">
            <v>-</v>
          </cell>
          <cell r="C247"/>
          <cell r="D247"/>
          <cell r="E247"/>
          <cell r="F247"/>
          <cell r="G247"/>
          <cell r="H247"/>
          <cell r="I247"/>
          <cell r="J247">
            <v>0</v>
          </cell>
          <cell r="K247"/>
          <cell r="L247">
            <v>0</v>
          </cell>
          <cell r="M247"/>
          <cell r="N247">
            <v>0</v>
          </cell>
          <cell r="O247"/>
          <cell r="P247">
            <v>0</v>
          </cell>
          <cell r="Q247"/>
          <cell r="R247">
            <v>0</v>
          </cell>
          <cell r="S247"/>
          <cell r="T247">
            <v>0</v>
          </cell>
          <cell r="U247"/>
          <cell r="V247">
            <v>0</v>
          </cell>
          <cell r="W247" t="str">
            <v xml:space="preserve"> </v>
          </cell>
          <cell r="X247" t="str">
            <v xml:space="preserve"> </v>
          </cell>
          <cell r="Y247" t="str">
            <v/>
          </cell>
          <cell r="Z247"/>
          <cell r="AA247" t="str">
            <v/>
          </cell>
          <cell r="AB247" t="str">
            <v xml:space="preserve"> </v>
          </cell>
          <cell r="AC247" t="str">
            <v/>
          </cell>
          <cell r="AD247" t="str">
            <v xml:space="preserve"> </v>
          </cell>
          <cell r="AE247" t="str">
            <v xml:space="preserve"> </v>
          </cell>
          <cell r="AF247" t="str">
            <v xml:space="preserve"> </v>
          </cell>
          <cell r="AG247">
            <v>0</v>
          </cell>
          <cell r="AH247" t="str">
            <v xml:space="preserve"> </v>
          </cell>
          <cell r="AI247" t="str">
            <v xml:space="preserve"> </v>
          </cell>
          <cell r="AJ247" t="str">
            <v xml:space="preserve"> </v>
          </cell>
          <cell r="AK247" t="str">
            <v xml:space="preserve"> </v>
          </cell>
          <cell r="AL247" t="str">
            <v xml:space="preserve"> </v>
          </cell>
          <cell r="AM247" t="str">
            <v xml:space="preserve"> </v>
          </cell>
          <cell r="AN247" t="str">
            <v xml:space="preserve"> </v>
          </cell>
          <cell r="AO247"/>
          <cell r="AP247"/>
          <cell r="AQ247"/>
          <cell r="AR247"/>
          <cell r="AS247"/>
          <cell r="AT247"/>
          <cell r="AU247"/>
          <cell r="AV247"/>
          <cell r="AW247"/>
          <cell r="AX247"/>
          <cell r="AY247"/>
          <cell r="AZ247"/>
        </row>
        <row r="248">
          <cell r="B248" t="str">
            <v>-</v>
          </cell>
          <cell r="C248"/>
          <cell r="D248"/>
          <cell r="E248"/>
          <cell r="F248"/>
          <cell r="G248"/>
          <cell r="H248"/>
          <cell r="I248"/>
          <cell r="J248">
            <v>0</v>
          </cell>
          <cell r="K248"/>
          <cell r="L248">
            <v>0</v>
          </cell>
          <cell r="M248"/>
          <cell r="N248">
            <v>0</v>
          </cell>
          <cell r="O248"/>
          <cell r="P248">
            <v>0</v>
          </cell>
          <cell r="Q248"/>
          <cell r="R248">
            <v>0</v>
          </cell>
          <cell r="S248"/>
          <cell r="T248">
            <v>0</v>
          </cell>
          <cell r="U248"/>
          <cell r="V248">
            <v>0</v>
          </cell>
          <cell r="W248" t="str">
            <v xml:space="preserve"> </v>
          </cell>
          <cell r="X248" t="str">
            <v xml:space="preserve"> </v>
          </cell>
          <cell r="Y248" t="str">
            <v/>
          </cell>
          <cell r="Z248"/>
          <cell r="AA248" t="str">
            <v/>
          </cell>
          <cell r="AB248" t="str">
            <v xml:space="preserve"> </v>
          </cell>
          <cell r="AC248" t="str">
            <v/>
          </cell>
          <cell r="AD248" t="str">
            <v xml:space="preserve"> </v>
          </cell>
          <cell r="AE248" t="str">
            <v xml:space="preserve"> </v>
          </cell>
          <cell r="AF248" t="str">
            <v xml:space="preserve"> </v>
          </cell>
          <cell r="AG248">
            <v>0</v>
          </cell>
          <cell r="AH248" t="str">
            <v xml:space="preserve"> </v>
          </cell>
          <cell r="AI248" t="str">
            <v xml:space="preserve"> </v>
          </cell>
          <cell r="AJ248" t="str">
            <v xml:space="preserve"> </v>
          </cell>
          <cell r="AK248" t="str">
            <v xml:space="preserve"> </v>
          </cell>
          <cell r="AL248" t="str">
            <v xml:space="preserve"> </v>
          </cell>
          <cell r="AM248" t="str">
            <v xml:space="preserve"> </v>
          </cell>
          <cell r="AN248" t="str">
            <v xml:space="preserve"> </v>
          </cell>
          <cell r="AO248"/>
          <cell r="AP248"/>
          <cell r="AQ248"/>
          <cell r="AR248"/>
          <cell r="AS248"/>
          <cell r="AT248"/>
          <cell r="AU248"/>
          <cell r="AV248"/>
          <cell r="AW248"/>
          <cell r="AX248"/>
          <cell r="AY248"/>
          <cell r="AZ248"/>
        </row>
        <row r="249">
          <cell r="B249" t="str">
            <v>-</v>
          </cell>
          <cell r="C249"/>
          <cell r="D249"/>
          <cell r="E249"/>
          <cell r="F249"/>
          <cell r="G249"/>
          <cell r="H249"/>
          <cell r="I249"/>
          <cell r="J249">
            <v>0</v>
          </cell>
          <cell r="K249"/>
          <cell r="L249">
            <v>0</v>
          </cell>
          <cell r="M249"/>
          <cell r="N249">
            <v>0</v>
          </cell>
          <cell r="O249"/>
          <cell r="P249">
            <v>0</v>
          </cell>
          <cell r="Q249"/>
          <cell r="R249">
            <v>0</v>
          </cell>
          <cell r="S249"/>
          <cell r="T249">
            <v>0</v>
          </cell>
          <cell r="U249"/>
          <cell r="V249">
            <v>0</v>
          </cell>
          <cell r="W249" t="str">
            <v xml:space="preserve"> </v>
          </cell>
          <cell r="X249" t="str">
            <v xml:space="preserve"> </v>
          </cell>
          <cell r="Y249" t="str">
            <v/>
          </cell>
          <cell r="Z249"/>
          <cell r="AA249" t="str">
            <v/>
          </cell>
          <cell r="AB249" t="str">
            <v xml:space="preserve"> </v>
          </cell>
          <cell r="AC249" t="str">
            <v/>
          </cell>
          <cell r="AD249" t="str">
            <v xml:space="preserve"> </v>
          </cell>
          <cell r="AE249" t="str">
            <v xml:space="preserve"> </v>
          </cell>
          <cell r="AF249" t="str">
            <v xml:space="preserve"> </v>
          </cell>
          <cell r="AG249">
            <v>0</v>
          </cell>
          <cell r="AH249" t="str">
            <v xml:space="preserve"> </v>
          </cell>
          <cell r="AI249" t="str">
            <v xml:space="preserve"> </v>
          </cell>
          <cell r="AJ249" t="str">
            <v xml:space="preserve"> </v>
          </cell>
          <cell r="AK249" t="str">
            <v xml:space="preserve"> </v>
          </cell>
          <cell r="AL249" t="str">
            <v xml:space="preserve"> </v>
          </cell>
          <cell r="AM249" t="str">
            <v xml:space="preserve"> </v>
          </cell>
          <cell r="AN249" t="str">
            <v xml:space="preserve"> </v>
          </cell>
          <cell r="AO249"/>
          <cell r="AP249"/>
          <cell r="AQ249"/>
          <cell r="AR249"/>
          <cell r="AS249"/>
          <cell r="AT249"/>
          <cell r="AU249"/>
          <cell r="AV249"/>
          <cell r="AW249"/>
          <cell r="AX249"/>
          <cell r="AY249"/>
          <cell r="AZ249"/>
        </row>
        <row r="250">
          <cell r="AE250"/>
          <cell r="AL250"/>
        </row>
        <row r="251">
          <cell r="AE251"/>
          <cell r="AL251"/>
        </row>
      </sheetData>
      <sheetData sheetId="16">
        <row r="10">
          <cell r="B10" t="str">
            <v>R1-CO1</v>
          </cell>
          <cell r="C10" t="str">
            <v>R1</v>
          </cell>
          <cell r="D10" t="str">
            <v>CA1</v>
          </cell>
          <cell r="E10" t="str">
            <v>CO1</v>
          </cell>
          <cell r="F10" t="str">
            <v>El jefe de la OAP y/o el profesional delegado, realizará Capacitaciones o  socializaciones a los funcionarios involucrados en el proceso en el manejo de los software y aplicaciones que se deban utilizar para la manipulación de los datos en la Oficina Asesora de Planeación. Estas capacitaciones o socializaciones se deben realizar cada vez que exista una actualización o cambio del software utilizado, igualmente los funcionarios que se incorporen al proceso deberán recibir las capacitaciones o socializaciones pertinentes. Todo esto con el fin de fortalecer las competencias de los distintos funcionarios para el manejo responsable de la información. Todos los registros, piezas informativas, correos, y demás medios empleados para estas actividades constituirán las evidencias del control.</v>
          </cell>
          <cell r="G10" t="str">
            <v>Directamente</v>
          </cell>
          <cell r="H10" t="str">
            <v>Directamente</v>
          </cell>
          <cell r="I10" t="str">
            <v>Asignado</v>
          </cell>
          <cell r="J10">
            <v>15</v>
          </cell>
          <cell r="K10" t="str">
            <v>Adecuado</v>
          </cell>
          <cell r="L10">
            <v>15</v>
          </cell>
          <cell r="M10" t="str">
            <v>Oportuna</v>
          </cell>
          <cell r="N10">
            <v>15</v>
          </cell>
          <cell r="O10" t="str">
            <v>Prevenir</v>
          </cell>
          <cell r="P10">
            <v>15</v>
          </cell>
          <cell r="Q10" t="str">
            <v>Confiable</v>
          </cell>
          <cell r="R10">
            <v>15</v>
          </cell>
          <cell r="S10" t="str">
            <v>Se investigan y resuelven oportunamente</v>
          </cell>
          <cell r="T10">
            <v>15</v>
          </cell>
          <cell r="U10" t="str">
            <v>Completa</v>
          </cell>
          <cell r="V10">
            <v>10</v>
          </cell>
          <cell r="W10">
            <v>100</v>
          </cell>
          <cell r="X10" t="str">
            <v>Fuerte</v>
          </cell>
          <cell r="Y10">
            <v>100</v>
          </cell>
          <cell r="Z10" t="str">
            <v>Siempre se ejecuta</v>
          </cell>
          <cell r="AA10" t="str">
            <v>Fuerte</v>
          </cell>
          <cell r="AB10" t="str">
            <v>Fuerte</v>
          </cell>
          <cell r="AC10" t="str">
            <v>No</v>
          </cell>
          <cell r="AD10">
            <v>100</v>
          </cell>
          <cell r="AE10">
            <v>100</v>
          </cell>
          <cell r="AF10" t="str">
            <v>Fuerte</v>
          </cell>
          <cell r="AG10">
            <v>2</v>
          </cell>
          <cell r="AH10">
            <v>2</v>
          </cell>
          <cell r="AI10">
            <v>1</v>
          </cell>
          <cell r="AJ10" t="str">
            <v>Rara vez</v>
          </cell>
          <cell r="AK10">
            <v>1</v>
          </cell>
          <cell r="AL10" t="str">
            <v>Mayor</v>
          </cell>
          <cell r="AM10" t="str">
            <v>Zona Alta</v>
          </cell>
          <cell r="AN10" t="str">
            <v>Compartir riesgo</v>
          </cell>
          <cell r="AO10" t="str">
            <v>Capacitar o socializar a los funcionarios involucrados en el proceso en el manejo de los software y aplicaciones que se deban utilizar para la manipulación de los datos en la Oficina Asesora de Planeación</v>
          </cell>
          <cell r="AP10" t="str">
            <v>Todos los registros, piezas informativas, correos, y demás medios empleados para estas actividades constituirán las evidencias del control.</v>
          </cell>
          <cell r="AQ10" t="str">
            <v xml:space="preserve">Funcionario responsable de la Oficina Asesora de Planeación </v>
          </cell>
          <cell r="AR10" t="str">
            <v>Cada vez que se requiera</v>
          </cell>
          <cell r="AS10" t="str">
            <v>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v>
          </cell>
          <cell r="AT10" t="str">
            <v>Documentos de revisión y análisis situacional, acciones, memorandos, oficios, correos electrónicos, relacionados con la materialización del riesgo</v>
          </cell>
          <cell r="AU10" t="str">
            <v xml:space="preserve">Funcionario responsable de la Oficina Asesora de Planeación </v>
          </cell>
          <cell r="AV10" t="str">
            <v>De la fecha en que se tiene conocimiento del hecho, hasta la eficacia de la toma de acciones.</v>
          </cell>
          <cell r="AW10" t="str">
            <v>1. Número de materializaciones del riesgo presentadas durante la vigencia
2. Número de inducciones realizadas  sobre manejo de software y Aplicaciones a personal nuevo/ Número de Capacitaciones requeridas</v>
          </cell>
          <cell r="AX10"/>
          <cell r="AY10"/>
          <cell r="AZ10"/>
        </row>
        <row r="11">
          <cell r="B11" t="str">
            <v>R1-CO2</v>
          </cell>
          <cell r="C11" t="str">
            <v>R1</v>
          </cell>
          <cell r="D11" t="str">
            <v>CA2</v>
          </cell>
          <cell r="E11" t="str">
            <v>CO2</v>
          </cell>
          <cell r="F11" t="str">
            <v>El jefe de la OAP y/o el profesional delegado dará a conocer a los funcionarios los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v>
          </cell>
          <cell r="G11" t="str">
            <v>Directamente</v>
          </cell>
          <cell r="H11" t="str">
            <v>Directamente</v>
          </cell>
          <cell r="I11" t="str">
            <v>Asignado</v>
          </cell>
          <cell r="J11">
            <v>15</v>
          </cell>
          <cell r="K11" t="str">
            <v>Adecuado</v>
          </cell>
          <cell r="L11">
            <v>15</v>
          </cell>
          <cell r="M11" t="str">
            <v>Oportuna</v>
          </cell>
          <cell r="N11">
            <v>15</v>
          </cell>
          <cell r="O11" t="str">
            <v>Prevenir</v>
          </cell>
          <cell r="P11">
            <v>15</v>
          </cell>
          <cell r="Q11" t="str">
            <v>Confiable</v>
          </cell>
          <cell r="R11">
            <v>15</v>
          </cell>
          <cell r="S11" t="str">
            <v>Se investigan y resuelven oportunamente</v>
          </cell>
          <cell r="T11">
            <v>15</v>
          </cell>
          <cell r="U11" t="str">
            <v>Completa</v>
          </cell>
          <cell r="V11">
            <v>10</v>
          </cell>
          <cell r="W11">
            <v>100</v>
          </cell>
          <cell r="X11" t="str">
            <v>Fuerte</v>
          </cell>
          <cell r="Y11">
            <v>100</v>
          </cell>
          <cell r="Z11" t="str">
            <v>Siempre se ejecuta</v>
          </cell>
          <cell r="AA11" t="str">
            <v>Fuerte</v>
          </cell>
          <cell r="AB11" t="str">
            <v>Fuerte</v>
          </cell>
          <cell r="AC11" t="str">
            <v>No</v>
          </cell>
          <cell r="AD11">
            <v>100</v>
          </cell>
          <cell r="AE11">
            <v>100</v>
          </cell>
          <cell r="AF11" t="str">
            <v>Fuerte</v>
          </cell>
          <cell r="AG11">
            <v>2</v>
          </cell>
          <cell r="AH11">
            <v>2</v>
          </cell>
          <cell r="AI11">
            <v>1</v>
          </cell>
          <cell r="AJ11" t="str">
            <v>Rara vez</v>
          </cell>
          <cell r="AK11">
            <v>1</v>
          </cell>
          <cell r="AL11" t="str">
            <v>Mayor</v>
          </cell>
          <cell r="AM11" t="str">
            <v>Zona Alta</v>
          </cell>
          <cell r="AN11" t="str">
            <v>Compartir riesgo</v>
          </cell>
          <cell r="AO11" t="str">
            <v>Dar a conocer a los funcionarios los normas y manuales que regulan la conducta e integridad en las distintas instancias del desarrollo de las actividades laborales de la Entidad.</v>
          </cell>
          <cell r="AP11" t="str">
            <v>Todos los medios de socialización empleados constituirán la evidencia correspondiente al control.</v>
          </cell>
          <cell r="AQ11" t="str">
            <v xml:space="preserve">Funcionario responsable de la Oficina Asesora de Planeación </v>
          </cell>
          <cell r="AR11" t="str">
            <v>Cada vez que se requiera</v>
          </cell>
          <cell r="AS11" t="str">
            <v>El 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v>
          </cell>
          <cell r="AT11" t="str">
            <v>Documentos de revisión y análisis situacional, acciones, memorandos, oficios, correos electrónicos, relacionados con la materialización del riesgo</v>
          </cell>
          <cell r="AU11" t="str">
            <v xml:space="preserve">Funcionario responsable de la Oficina Asesora de Planeación </v>
          </cell>
          <cell r="AV11" t="str">
            <v>De la fecha en que se tiene conocimiento del hecho, hasta la eficacia de la toma de acciones.</v>
          </cell>
          <cell r="AW11" t="str">
            <v>1. Número de materializaciones del riesgo presentadas durante la vigencia
2. Número de Socializaciones realizadas sobre Normas y Manuales de Conducta / Número de socializaciones Requeridas</v>
          </cell>
          <cell r="AX11"/>
          <cell r="AY11"/>
          <cell r="AZ11"/>
        </row>
        <row r="12">
          <cell r="B12" t="str">
            <v>R1-CO2</v>
          </cell>
          <cell r="C12" t="str">
            <v>R1</v>
          </cell>
          <cell r="D12" t="str">
            <v>CA3</v>
          </cell>
          <cell r="E12" t="str">
            <v>CO2</v>
          </cell>
          <cell r="F12" t="str">
            <v>El jefe de la OAP y/o el profesional delegado dará a conocer a los funcionarios los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v>
          </cell>
          <cell r="G12" t="str">
            <v>Directamente</v>
          </cell>
          <cell r="H12" t="str">
            <v>Directamente</v>
          </cell>
          <cell r="I12" t="str">
            <v>Asignado</v>
          </cell>
          <cell r="J12">
            <v>15</v>
          </cell>
          <cell r="K12" t="str">
            <v>Adecuado</v>
          </cell>
          <cell r="L12">
            <v>15</v>
          </cell>
          <cell r="M12" t="str">
            <v>Oportuna</v>
          </cell>
          <cell r="N12">
            <v>15</v>
          </cell>
          <cell r="O12" t="str">
            <v>Prevenir</v>
          </cell>
          <cell r="P12">
            <v>15</v>
          </cell>
          <cell r="Q12" t="str">
            <v>Confiable</v>
          </cell>
          <cell r="R12">
            <v>15</v>
          </cell>
          <cell r="S12" t="str">
            <v>Se investigan y resuelven oportunamente</v>
          </cell>
          <cell r="T12">
            <v>15</v>
          </cell>
          <cell r="U12" t="str">
            <v>Completa</v>
          </cell>
          <cell r="V12">
            <v>10</v>
          </cell>
          <cell r="W12">
            <v>100</v>
          </cell>
          <cell r="X12" t="str">
            <v>Fuerte</v>
          </cell>
          <cell r="Y12">
            <v>100</v>
          </cell>
          <cell r="Z12" t="str">
            <v>Siempre se ejecuta</v>
          </cell>
          <cell r="AA12" t="str">
            <v>Fuerte</v>
          </cell>
          <cell r="AB12" t="str">
            <v>Fuerte</v>
          </cell>
          <cell r="AC12" t="str">
            <v>No</v>
          </cell>
          <cell r="AD12">
            <v>100</v>
          </cell>
          <cell r="AE12">
            <v>100</v>
          </cell>
          <cell r="AF12" t="str">
            <v>Fuerte</v>
          </cell>
          <cell r="AG12">
            <v>2</v>
          </cell>
          <cell r="AH12">
            <v>2</v>
          </cell>
          <cell r="AI12">
            <v>1</v>
          </cell>
          <cell r="AJ12" t="str">
            <v>Rara vez</v>
          </cell>
          <cell r="AK12">
            <v>1</v>
          </cell>
          <cell r="AL12" t="str">
            <v>Mayor</v>
          </cell>
          <cell r="AM12" t="str">
            <v>Zona Alta</v>
          </cell>
          <cell r="AN12" t="str">
            <v>Compartir riesgo</v>
          </cell>
          <cell r="AO12" t="str">
            <v>Dar a conocer a los funcionarios los normas y manuales que regulan la conducta e integridad en las distintas instancias del desarrollo de las actividades laborales de la Entidad.</v>
          </cell>
          <cell r="AP12" t="str">
            <v>Todos los medios de socialización empleados constituirán la evidencia correspondiente al control.</v>
          </cell>
          <cell r="AQ12" t="str">
            <v xml:space="preserve">Funcionario responsable de la Oficina Asesora de Planeación </v>
          </cell>
          <cell r="AR12" t="str">
            <v>Cada vez que se requiera</v>
          </cell>
          <cell r="AS12" t="str">
            <v>El 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v>
          </cell>
          <cell r="AT12" t="str">
            <v>Documentos de revisión y análisis situacional, acciones, memorandos, oficios, correos electrónicos, relacionados con la materialización del riesgo</v>
          </cell>
          <cell r="AU12" t="str">
            <v xml:space="preserve">Funcionario responsable de la Oficina Asesora de Planeación </v>
          </cell>
          <cell r="AV12" t="str">
            <v>De la fecha en que se tiene conocimiento del hecho, hasta la eficacia de la toma de acciones.</v>
          </cell>
          <cell r="AW12" t="str">
            <v>1. Número de materializaciones del riesgo presentadas durante la vigencia
2. Número de Socializaciones realizadas sobre Normas y Manuales de Conducta / Número de socializaciones Requeridas</v>
          </cell>
          <cell r="AX12"/>
          <cell r="AY12"/>
          <cell r="AZ12"/>
        </row>
        <row r="13">
          <cell r="B13" t="str">
            <v>R1-CO2</v>
          </cell>
          <cell r="C13" t="str">
            <v>R1</v>
          </cell>
          <cell r="D13" t="str">
            <v>CA4</v>
          </cell>
          <cell r="E13" t="str">
            <v>CO2</v>
          </cell>
          <cell r="F13" t="str">
            <v>El jefe de la OAP y/o el profesional delegado dará a conocer a los funcionarios los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v>
          </cell>
          <cell r="G13" t="str">
            <v>Directamente</v>
          </cell>
          <cell r="H13" t="str">
            <v>Directamente</v>
          </cell>
          <cell r="I13" t="str">
            <v>Asignado</v>
          </cell>
          <cell r="J13">
            <v>15</v>
          </cell>
          <cell r="K13" t="str">
            <v>Adecuado</v>
          </cell>
          <cell r="L13">
            <v>15</v>
          </cell>
          <cell r="M13" t="str">
            <v>Oportuna</v>
          </cell>
          <cell r="N13">
            <v>15</v>
          </cell>
          <cell r="O13" t="str">
            <v>Prevenir</v>
          </cell>
          <cell r="P13">
            <v>15</v>
          </cell>
          <cell r="Q13" t="str">
            <v>Confiable</v>
          </cell>
          <cell r="R13">
            <v>15</v>
          </cell>
          <cell r="S13" t="str">
            <v>Se investigan y resuelven oportunamente</v>
          </cell>
          <cell r="T13">
            <v>15</v>
          </cell>
          <cell r="U13" t="str">
            <v>Completa</v>
          </cell>
          <cell r="V13">
            <v>10</v>
          </cell>
          <cell r="W13">
            <v>100</v>
          </cell>
          <cell r="X13" t="str">
            <v>Fuerte</v>
          </cell>
          <cell r="Y13">
            <v>100</v>
          </cell>
          <cell r="Z13" t="str">
            <v>Siempre se ejecuta</v>
          </cell>
          <cell r="AA13" t="str">
            <v>Fuerte</v>
          </cell>
          <cell r="AB13" t="str">
            <v>Fuerte</v>
          </cell>
          <cell r="AC13" t="str">
            <v>No</v>
          </cell>
          <cell r="AD13">
            <v>100</v>
          </cell>
          <cell r="AE13">
            <v>100</v>
          </cell>
          <cell r="AF13" t="str">
            <v>Fuerte</v>
          </cell>
          <cell r="AG13">
            <v>2</v>
          </cell>
          <cell r="AH13">
            <v>2</v>
          </cell>
          <cell r="AI13">
            <v>1</v>
          </cell>
          <cell r="AJ13" t="str">
            <v>Rara vez</v>
          </cell>
          <cell r="AK13">
            <v>1</v>
          </cell>
          <cell r="AL13" t="str">
            <v>Mayor</v>
          </cell>
          <cell r="AM13" t="str">
            <v>Zona Alta</v>
          </cell>
          <cell r="AN13" t="str">
            <v>Compartir riesgo</v>
          </cell>
          <cell r="AO13" t="str">
            <v>Dar a conocer a los funcionarios los normas y manuales que regulan la conducta e integridad en las distintas instancias del desarrollo de las actividades laborales de la Entidad.</v>
          </cell>
          <cell r="AP13" t="str">
            <v>Todos los medios de socialización empleados constituirán la evidencia correspondiente al control.</v>
          </cell>
          <cell r="AQ13" t="str">
            <v xml:space="preserve">Funcionario responsable de la Oficina Asesora de Planeación </v>
          </cell>
          <cell r="AR13" t="str">
            <v>Cada vez que se requiera</v>
          </cell>
          <cell r="AS13" t="str">
            <v>El 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v>
          </cell>
          <cell r="AT13" t="str">
            <v>Documentos de revisión y análisis situacional, acciones, memorandos, oficios, correos electrónicos, relacionados con la materialización del riesgo</v>
          </cell>
          <cell r="AU13" t="str">
            <v xml:space="preserve">Funcionario responsable de la Oficina Asesora de Planeación </v>
          </cell>
          <cell r="AV13" t="str">
            <v>De la fecha en que se tiene conocimiento del hecho, hasta la eficacia de la toma de acciones.</v>
          </cell>
          <cell r="AW13" t="str">
            <v>1. Número de materializaciones del riesgo presentadas durante la vigencia
2. Número de Socializaciones realizadas sobre Normas y Manuales de Conducta / Número de socializaciones Requeridas</v>
          </cell>
          <cell r="AX13"/>
          <cell r="AY13"/>
          <cell r="AZ13"/>
        </row>
        <row r="14">
          <cell r="B14" t="str">
            <v>-</v>
          </cell>
          <cell r="C14"/>
          <cell r="D14"/>
          <cell r="E14"/>
          <cell r="F14"/>
          <cell r="G14"/>
          <cell r="H14"/>
          <cell r="I14"/>
          <cell r="J14"/>
          <cell r="K14"/>
          <cell r="L14"/>
          <cell r="M14"/>
          <cell r="N14">
            <v>0</v>
          </cell>
          <cell r="O14"/>
          <cell r="P14"/>
          <cell r="Q14"/>
          <cell r="R14"/>
          <cell r="S14"/>
          <cell r="T14"/>
          <cell r="U14"/>
          <cell r="V14">
            <v>0</v>
          </cell>
          <cell r="W14" t="str">
            <v xml:space="preserve"> </v>
          </cell>
          <cell r="X14" t="str">
            <v xml:space="preserve"> </v>
          </cell>
          <cell r="Y14" t="str">
            <v/>
          </cell>
          <cell r="Z14"/>
          <cell r="AA14" t="str">
            <v/>
          </cell>
          <cell r="AB14" t="str">
            <v xml:space="preserve"> </v>
          </cell>
          <cell r="AC14" t="str">
            <v/>
          </cell>
          <cell r="AD14" t="str">
            <v xml:space="preserve"> </v>
          </cell>
          <cell r="AE14" t="str">
            <v xml:space="preserve"> </v>
          </cell>
          <cell r="AF14" t="str">
            <v xml:space="preserve"> </v>
          </cell>
          <cell r="AG14">
            <v>0</v>
          </cell>
          <cell r="AH14" t="str">
            <v xml:space="preserve"> </v>
          </cell>
          <cell r="AI14" t="str">
            <v xml:space="preserve"> </v>
          </cell>
          <cell r="AJ14" t="str">
            <v xml:space="preserve"> </v>
          </cell>
          <cell r="AK14" t="str">
            <v xml:space="preserve"> </v>
          </cell>
          <cell r="AL14" t="str">
            <v xml:space="preserve"> </v>
          </cell>
          <cell r="AM14" t="str">
            <v xml:space="preserve"> </v>
          </cell>
          <cell r="AN14" t="str">
            <v xml:space="preserve"> </v>
          </cell>
          <cell r="AO14"/>
          <cell r="AP14"/>
          <cell r="AQ14"/>
          <cell r="AR14"/>
          <cell r="AS14"/>
          <cell r="AT14"/>
          <cell r="AU14"/>
          <cell r="AV14"/>
          <cell r="AW14"/>
          <cell r="AX14"/>
          <cell r="AY14"/>
          <cell r="AZ14"/>
        </row>
        <row r="15">
          <cell r="B15" t="str">
            <v>-</v>
          </cell>
          <cell r="C15"/>
          <cell r="D15"/>
          <cell r="E15"/>
          <cell r="F15"/>
          <cell r="G15"/>
          <cell r="H15"/>
          <cell r="I15"/>
          <cell r="J15"/>
          <cell r="K15"/>
          <cell r="L15"/>
          <cell r="M15"/>
          <cell r="N15">
            <v>0</v>
          </cell>
          <cell r="O15"/>
          <cell r="P15"/>
          <cell r="Q15"/>
          <cell r="R15"/>
          <cell r="S15"/>
          <cell r="T15"/>
          <cell r="U15"/>
          <cell r="V15">
            <v>0</v>
          </cell>
          <cell r="W15" t="str">
            <v xml:space="preserve"> </v>
          </cell>
          <cell r="X15" t="str">
            <v xml:space="preserve"> </v>
          </cell>
          <cell r="Y15" t="str">
            <v/>
          </cell>
          <cell r="Z15"/>
          <cell r="AA15" t="str">
            <v/>
          </cell>
          <cell r="AB15" t="str">
            <v xml:space="preserve"> </v>
          </cell>
          <cell r="AC15" t="str">
            <v/>
          </cell>
          <cell r="AD15" t="str">
            <v xml:space="preserve"> </v>
          </cell>
          <cell r="AE15" t="str">
            <v xml:space="preserve"> </v>
          </cell>
          <cell r="AF15" t="str">
            <v xml:space="preserve"> </v>
          </cell>
          <cell r="AG15">
            <v>0</v>
          </cell>
          <cell r="AH15" t="str">
            <v xml:space="preserve"> </v>
          </cell>
          <cell r="AI15" t="str">
            <v xml:space="preserve"> </v>
          </cell>
          <cell r="AJ15" t="str">
            <v xml:space="preserve"> </v>
          </cell>
          <cell r="AK15" t="str">
            <v xml:space="preserve"> </v>
          </cell>
          <cell r="AL15" t="str">
            <v xml:space="preserve"> </v>
          </cell>
          <cell r="AM15" t="str">
            <v xml:space="preserve"> </v>
          </cell>
          <cell r="AN15" t="str">
            <v xml:space="preserve"> </v>
          </cell>
          <cell r="AO15"/>
          <cell r="AP15"/>
          <cell r="AQ15"/>
          <cell r="AR15"/>
          <cell r="AS15"/>
          <cell r="AT15"/>
          <cell r="AU15"/>
          <cell r="AV15"/>
          <cell r="AW15"/>
          <cell r="AX15"/>
          <cell r="AY15"/>
          <cell r="AZ15"/>
        </row>
        <row r="16">
          <cell r="B16" t="str">
            <v>-</v>
          </cell>
          <cell r="C16"/>
          <cell r="D16"/>
          <cell r="E16"/>
          <cell r="F16"/>
          <cell r="G16"/>
          <cell r="H16"/>
          <cell r="I16"/>
          <cell r="J16"/>
          <cell r="K16"/>
          <cell r="L16"/>
          <cell r="M16"/>
          <cell r="N16">
            <v>0</v>
          </cell>
          <cell r="O16"/>
          <cell r="P16"/>
          <cell r="Q16"/>
          <cell r="R16"/>
          <cell r="S16"/>
          <cell r="T16"/>
          <cell r="U16"/>
          <cell r="V16">
            <v>0</v>
          </cell>
          <cell r="W16" t="str">
            <v xml:space="preserve"> </v>
          </cell>
          <cell r="X16" t="str">
            <v xml:space="preserve"> </v>
          </cell>
          <cell r="Y16" t="str">
            <v/>
          </cell>
          <cell r="Z16"/>
          <cell r="AA16" t="str">
            <v/>
          </cell>
          <cell r="AB16" t="str">
            <v xml:space="preserve"> </v>
          </cell>
          <cell r="AC16" t="str">
            <v/>
          </cell>
          <cell r="AD16" t="str">
            <v xml:space="preserve"> </v>
          </cell>
          <cell r="AE16" t="str">
            <v xml:space="preserve"> </v>
          </cell>
          <cell r="AF16" t="str">
            <v xml:space="preserve"> </v>
          </cell>
          <cell r="AG16">
            <v>0</v>
          </cell>
          <cell r="AH16" t="str">
            <v xml:space="preserve"> </v>
          </cell>
          <cell r="AI16" t="str">
            <v xml:space="preserve"> </v>
          </cell>
          <cell r="AJ16" t="str">
            <v xml:space="preserve"> </v>
          </cell>
          <cell r="AK16" t="str">
            <v xml:space="preserve"> </v>
          </cell>
          <cell r="AL16" t="str">
            <v xml:space="preserve"> </v>
          </cell>
          <cell r="AM16" t="str">
            <v xml:space="preserve"> </v>
          </cell>
          <cell r="AN16" t="str">
            <v xml:space="preserve"> </v>
          </cell>
          <cell r="AO16"/>
          <cell r="AP16"/>
          <cell r="AQ16"/>
          <cell r="AR16"/>
          <cell r="AS16"/>
          <cell r="AT16"/>
          <cell r="AU16"/>
          <cell r="AV16"/>
          <cell r="AW16"/>
          <cell r="AX16"/>
          <cell r="AY16"/>
          <cell r="AZ16"/>
        </row>
        <row r="17">
          <cell r="B17" t="str">
            <v>-</v>
          </cell>
          <cell r="C17"/>
          <cell r="D17"/>
          <cell r="E17"/>
          <cell r="F17"/>
          <cell r="G17"/>
          <cell r="H17"/>
          <cell r="I17"/>
          <cell r="J17">
            <v>0</v>
          </cell>
          <cell r="K17"/>
          <cell r="L17">
            <v>0</v>
          </cell>
          <cell r="M17"/>
          <cell r="N17">
            <v>0</v>
          </cell>
          <cell r="O17"/>
          <cell r="P17">
            <v>0</v>
          </cell>
          <cell r="Q17"/>
          <cell r="R17">
            <v>0</v>
          </cell>
          <cell r="S17"/>
          <cell r="T17">
            <v>0</v>
          </cell>
          <cell r="U17"/>
          <cell r="V17">
            <v>0</v>
          </cell>
          <cell r="W17" t="str">
            <v xml:space="preserve"> </v>
          </cell>
          <cell r="X17" t="str">
            <v xml:space="preserve"> </v>
          </cell>
          <cell r="Y17" t="str">
            <v/>
          </cell>
          <cell r="Z17"/>
          <cell r="AA17" t="str">
            <v/>
          </cell>
          <cell r="AB17" t="str">
            <v xml:space="preserve"> </v>
          </cell>
          <cell r="AC17" t="str">
            <v/>
          </cell>
          <cell r="AD17" t="str">
            <v xml:space="preserve"> </v>
          </cell>
          <cell r="AE17" t="str">
            <v xml:space="preserve"> </v>
          </cell>
          <cell r="AF17" t="str">
            <v xml:space="preserve"> </v>
          </cell>
          <cell r="AG17">
            <v>0</v>
          </cell>
          <cell r="AH17" t="str">
            <v xml:space="preserve"> </v>
          </cell>
          <cell r="AI17" t="str">
            <v xml:space="preserve"> </v>
          </cell>
          <cell r="AJ17" t="str">
            <v xml:space="preserve"> </v>
          </cell>
          <cell r="AK17" t="str">
            <v xml:space="preserve"> </v>
          </cell>
          <cell r="AL17" t="str">
            <v xml:space="preserve"> </v>
          </cell>
          <cell r="AM17" t="str">
            <v xml:space="preserve"> </v>
          </cell>
          <cell r="AN17" t="str">
            <v xml:space="preserve"> </v>
          </cell>
          <cell r="AO17"/>
          <cell r="AP17"/>
          <cell r="AQ17"/>
          <cell r="AR17"/>
          <cell r="AS17"/>
          <cell r="AT17"/>
          <cell r="AU17"/>
          <cell r="AV17"/>
          <cell r="AW17"/>
          <cell r="AX17"/>
          <cell r="AY17"/>
          <cell r="AZ17"/>
        </row>
        <row r="18">
          <cell r="B18" t="str">
            <v>-</v>
          </cell>
          <cell r="C18"/>
          <cell r="D18"/>
          <cell r="E18"/>
          <cell r="F18"/>
          <cell r="G18"/>
          <cell r="H18"/>
          <cell r="I18"/>
          <cell r="J18">
            <v>0</v>
          </cell>
          <cell r="K18"/>
          <cell r="L18">
            <v>0</v>
          </cell>
          <cell r="M18"/>
          <cell r="N18">
            <v>0</v>
          </cell>
          <cell r="O18"/>
          <cell r="P18">
            <v>0</v>
          </cell>
          <cell r="Q18"/>
          <cell r="R18">
            <v>0</v>
          </cell>
          <cell r="S18"/>
          <cell r="T18">
            <v>0</v>
          </cell>
          <cell r="U18"/>
          <cell r="V18">
            <v>0</v>
          </cell>
          <cell r="W18" t="str">
            <v xml:space="preserve"> </v>
          </cell>
          <cell r="X18" t="str">
            <v xml:space="preserve"> </v>
          </cell>
          <cell r="Y18" t="str">
            <v/>
          </cell>
          <cell r="Z18"/>
          <cell r="AA18" t="str">
            <v/>
          </cell>
          <cell r="AB18" t="str">
            <v xml:space="preserve"> </v>
          </cell>
          <cell r="AC18" t="str">
            <v/>
          </cell>
          <cell r="AD18" t="str">
            <v xml:space="preserve"> </v>
          </cell>
          <cell r="AE18" t="str">
            <v xml:space="preserve"> </v>
          </cell>
          <cell r="AF18" t="str">
            <v xml:space="preserve"> </v>
          </cell>
          <cell r="AG18">
            <v>0</v>
          </cell>
          <cell r="AH18" t="str">
            <v xml:space="preserve"> </v>
          </cell>
          <cell r="AI18" t="str">
            <v xml:space="preserve"> </v>
          </cell>
          <cell r="AJ18" t="str">
            <v xml:space="preserve"> </v>
          </cell>
          <cell r="AK18" t="str">
            <v xml:space="preserve"> </v>
          </cell>
          <cell r="AL18" t="str">
            <v xml:space="preserve"> </v>
          </cell>
          <cell r="AM18" t="str">
            <v xml:space="preserve"> </v>
          </cell>
          <cell r="AN18" t="str">
            <v xml:space="preserve"> </v>
          </cell>
          <cell r="AO18"/>
          <cell r="AP18"/>
          <cell r="AQ18"/>
          <cell r="AR18"/>
          <cell r="AS18"/>
          <cell r="AT18"/>
          <cell r="AU18"/>
          <cell r="AV18"/>
          <cell r="AW18"/>
          <cell r="AX18"/>
          <cell r="AY18"/>
          <cell r="AZ18"/>
        </row>
        <row r="19">
          <cell r="B19" t="str">
            <v>-</v>
          </cell>
          <cell r="C19"/>
          <cell r="D19"/>
          <cell r="E19"/>
          <cell r="F19"/>
          <cell r="G19"/>
          <cell r="H19"/>
          <cell r="I19"/>
          <cell r="J19">
            <v>0</v>
          </cell>
          <cell r="K19"/>
          <cell r="L19">
            <v>0</v>
          </cell>
          <cell r="M19"/>
          <cell r="N19">
            <v>0</v>
          </cell>
          <cell r="O19"/>
          <cell r="P19">
            <v>0</v>
          </cell>
          <cell r="Q19"/>
          <cell r="R19">
            <v>0</v>
          </cell>
          <cell r="S19"/>
          <cell r="T19">
            <v>0</v>
          </cell>
          <cell r="U19"/>
          <cell r="V19">
            <v>0</v>
          </cell>
          <cell r="W19" t="str">
            <v xml:space="preserve"> </v>
          </cell>
          <cell r="X19" t="str">
            <v xml:space="preserve"> </v>
          </cell>
          <cell r="Y19" t="str">
            <v/>
          </cell>
          <cell r="Z19"/>
          <cell r="AA19" t="str">
            <v/>
          </cell>
          <cell r="AB19" t="str">
            <v xml:space="preserve"> </v>
          </cell>
          <cell r="AC19" t="str">
            <v/>
          </cell>
          <cell r="AD19" t="str">
            <v xml:space="preserve"> </v>
          </cell>
          <cell r="AE19" t="str">
            <v xml:space="preserve"> </v>
          </cell>
          <cell r="AF19" t="str">
            <v xml:space="preserve"> </v>
          </cell>
          <cell r="AG19">
            <v>0</v>
          </cell>
          <cell r="AH19" t="str">
            <v xml:space="preserve"> </v>
          </cell>
          <cell r="AI19" t="str">
            <v xml:space="preserve"> </v>
          </cell>
          <cell r="AJ19" t="str">
            <v xml:space="preserve"> </v>
          </cell>
          <cell r="AK19" t="str">
            <v xml:space="preserve"> </v>
          </cell>
          <cell r="AL19" t="str">
            <v xml:space="preserve"> </v>
          </cell>
          <cell r="AM19" t="str">
            <v xml:space="preserve"> </v>
          </cell>
          <cell r="AN19" t="str">
            <v xml:space="preserve"> </v>
          </cell>
          <cell r="AO19"/>
          <cell r="AP19"/>
          <cell r="AQ19"/>
          <cell r="AR19"/>
          <cell r="AS19"/>
          <cell r="AT19"/>
          <cell r="AU19"/>
          <cell r="AV19"/>
          <cell r="AW19"/>
          <cell r="AX19"/>
          <cell r="AY19"/>
          <cell r="AZ19"/>
        </row>
        <row r="20">
          <cell r="B20" t="str">
            <v>-</v>
          </cell>
          <cell r="C20"/>
          <cell r="D20"/>
          <cell r="E20"/>
          <cell r="F20"/>
          <cell r="G20"/>
          <cell r="H20"/>
          <cell r="I20"/>
          <cell r="J20">
            <v>0</v>
          </cell>
          <cell r="K20"/>
          <cell r="L20">
            <v>0</v>
          </cell>
          <cell r="M20"/>
          <cell r="N20">
            <v>0</v>
          </cell>
          <cell r="O20"/>
          <cell r="P20">
            <v>0</v>
          </cell>
          <cell r="Q20"/>
          <cell r="R20">
            <v>0</v>
          </cell>
          <cell r="S20"/>
          <cell r="T20">
            <v>0</v>
          </cell>
          <cell r="U20"/>
          <cell r="V20">
            <v>0</v>
          </cell>
          <cell r="W20" t="str">
            <v xml:space="preserve"> </v>
          </cell>
          <cell r="X20" t="str">
            <v xml:space="preserve"> </v>
          </cell>
          <cell r="Y20" t="str">
            <v/>
          </cell>
          <cell r="Z20"/>
          <cell r="AA20" t="str">
            <v/>
          </cell>
          <cell r="AB20" t="str">
            <v xml:space="preserve"> </v>
          </cell>
          <cell r="AC20" t="str">
            <v/>
          </cell>
          <cell r="AD20" t="str">
            <v xml:space="preserve"> </v>
          </cell>
          <cell r="AE20" t="str">
            <v xml:space="preserve"> </v>
          </cell>
          <cell r="AF20" t="str">
            <v xml:space="preserve"> </v>
          </cell>
          <cell r="AG20">
            <v>0</v>
          </cell>
          <cell r="AH20" t="str">
            <v xml:space="preserve"> </v>
          </cell>
          <cell r="AI20" t="str">
            <v xml:space="preserve"> </v>
          </cell>
          <cell r="AJ20" t="str">
            <v xml:space="preserve"> </v>
          </cell>
          <cell r="AK20" t="str">
            <v xml:space="preserve"> </v>
          </cell>
          <cell r="AL20" t="str">
            <v xml:space="preserve"> </v>
          </cell>
          <cell r="AM20" t="str">
            <v xml:space="preserve"> </v>
          </cell>
          <cell r="AN20" t="str">
            <v xml:space="preserve"> </v>
          </cell>
          <cell r="AO20"/>
          <cell r="AP20"/>
          <cell r="AQ20"/>
          <cell r="AR20"/>
          <cell r="AS20"/>
          <cell r="AT20"/>
          <cell r="AU20"/>
          <cell r="AV20"/>
          <cell r="AW20"/>
          <cell r="AX20"/>
          <cell r="AY20"/>
          <cell r="AZ20"/>
        </row>
        <row r="21">
          <cell r="B21" t="str">
            <v>-</v>
          </cell>
          <cell r="C21"/>
          <cell r="D21"/>
          <cell r="E21"/>
          <cell r="F21"/>
          <cell r="G21"/>
          <cell r="H21"/>
          <cell r="I21"/>
          <cell r="J21">
            <v>0</v>
          </cell>
          <cell r="K21"/>
          <cell r="L21">
            <v>0</v>
          </cell>
          <cell r="M21"/>
          <cell r="N21">
            <v>0</v>
          </cell>
          <cell r="O21"/>
          <cell r="P21">
            <v>0</v>
          </cell>
          <cell r="Q21"/>
          <cell r="R21">
            <v>0</v>
          </cell>
          <cell r="S21"/>
          <cell r="T21">
            <v>0</v>
          </cell>
          <cell r="U21"/>
          <cell r="V21">
            <v>0</v>
          </cell>
          <cell r="W21" t="str">
            <v xml:space="preserve"> </v>
          </cell>
          <cell r="X21" t="str">
            <v xml:space="preserve"> </v>
          </cell>
          <cell r="Y21" t="str">
            <v/>
          </cell>
          <cell r="Z21"/>
          <cell r="AA21" t="str">
            <v/>
          </cell>
          <cell r="AB21" t="str">
            <v xml:space="preserve"> </v>
          </cell>
          <cell r="AC21" t="str">
            <v/>
          </cell>
          <cell r="AD21" t="str">
            <v xml:space="preserve"> </v>
          </cell>
          <cell r="AE21" t="str">
            <v xml:space="preserve"> </v>
          </cell>
          <cell r="AF21" t="str">
            <v xml:space="preserve"> </v>
          </cell>
          <cell r="AG21">
            <v>0</v>
          </cell>
          <cell r="AH21" t="str">
            <v xml:space="preserve"> </v>
          </cell>
          <cell r="AI21" t="str">
            <v xml:space="preserve"> </v>
          </cell>
          <cell r="AJ21" t="str">
            <v xml:space="preserve"> </v>
          </cell>
          <cell r="AK21" t="str">
            <v xml:space="preserve"> </v>
          </cell>
          <cell r="AL21" t="str">
            <v xml:space="preserve"> </v>
          </cell>
          <cell r="AM21" t="str">
            <v xml:space="preserve"> </v>
          </cell>
          <cell r="AN21" t="str">
            <v xml:space="preserve"> </v>
          </cell>
          <cell r="AO21"/>
          <cell r="AP21"/>
          <cell r="AQ21"/>
          <cell r="AR21"/>
          <cell r="AS21"/>
          <cell r="AT21"/>
          <cell r="AU21"/>
          <cell r="AV21"/>
          <cell r="AW21"/>
          <cell r="AX21"/>
          <cell r="AY21"/>
          <cell r="AZ21"/>
        </row>
        <row r="22">
          <cell r="B22" t="str">
            <v>-</v>
          </cell>
          <cell r="C22"/>
          <cell r="D22"/>
          <cell r="E22"/>
          <cell r="F22"/>
          <cell r="G22"/>
          <cell r="H22"/>
          <cell r="I22"/>
          <cell r="J22">
            <v>0</v>
          </cell>
          <cell r="K22"/>
          <cell r="L22">
            <v>0</v>
          </cell>
          <cell r="M22"/>
          <cell r="N22">
            <v>0</v>
          </cell>
          <cell r="O22"/>
          <cell r="P22">
            <v>0</v>
          </cell>
          <cell r="Q22"/>
          <cell r="R22">
            <v>0</v>
          </cell>
          <cell r="S22"/>
          <cell r="T22">
            <v>0</v>
          </cell>
          <cell r="U22"/>
          <cell r="V22">
            <v>0</v>
          </cell>
          <cell r="W22" t="str">
            <v xml:space="preserve"> </v>
          </cell>
          <cell r="X22" t="str">
            <v xml:space="preserve"> </v>
          </cell>
          <cell r="Y22" t="str">
            <v/>
          </cell>
          <cell r="Z22"/>
          <cell r="AA22" t="str">
            <v/>
          </cell>
          <cell r="AB22" t="str">
            <v xml:space="preserve"> </v>
          </cell>
          <cell r="AC22" t="str">
            <v/>
          </cell>
          <cell r="AD22" t="str">
            <v xml:space="preserve"> </v>
          </cell>
          <cell r="AE22" t="str">
            <v xml:space="preserve"> </v>
          </cell>
          <cell r="AF22" t="str">
            <v xml:space="preserve"> </v>
          </cell>
          <cell r="AG22">
            <v>0</v>
          </cell>
          <cell r="AH22" t="str">
            <v xml:space="preserve"> </v>
          </cell>
          <cell r="AI22" t="str">
            <v xml:space="preserve"> </v>
          </cell>
          <cell r="AJ22" t="str">
            <v xml:space="preserve"> </v>
          </cell>
          <cell r="AK22" t="str">
            <v xml:space="preserve"> </v>
          </cell>
          <cell r="AL22" t="str">
            <v xml:space="preserve"> </v>
          </cell>
          <cell r="AM22" t="str">
            <v xml:space="preserve"> </v>
          </cell>
          <cell r="AN22" t="str">
            <v xml:space="preserve"> </v>
          </cell>
          <cell r="AO22"/>
          <cell r="AP22"/>
          <cell r="AQ22"/>
          <cell r="AR22"/>
          <cell r="AS22"/>
          <cell r="AT22"/>
          <cell r="AU22"/>
          <cell r="AV22"/>
          <cell r="AW22"/>
          <cell r="AX22"/>
          <cell r="AY22"/>
          <cell r="AZ22"/>
        </row>
        <row r="23">
          <cell r="B23" t="str">
            <v>-</v>
          </cell>
          <cell r="C23"/>
          <cell r="D23"/>
          <cell r="E23"/>
          <cell r="F23"/>
          <cell r="G23"/>
          <cell r="H23"/>
          <cell r="I23"/>
          <cell r="J23">
            <v>0</v>
          </cell>
          <cell r="K23"/>
          <cell r="L23">
            <v>0</v>
          </cell>
          <cell r="M23"/>
          <cell r="N23">
            <v>0</v>
          </cell>
          <cell r="O23"/>
          <cell r="P23">
            <v>0</v>
          </cell>
          <cell r="Q23"/>
          <cell r="R23">
            <v>0</v>
          </cell>
          <cell r="S23"/>
          <cell r="T23">
            <v>0</v>
          </cell>
          <cell r="U23"/>
          <cell r="V23">
            <v>0</v>
          </cell>
          <cell r="W23" t="str">
            <v xml:space="preserve"> </v>
          </cell>
          <cell r="X23" t="str">
            <v xml:space="preserve"> </v>
          </cell>
          <cell r="Y23" t="str">
            <v/>
          </cell>
          <cell r="Z23"/>
          <cell r="AA23" t="str">
            <v/>
          </cell>
          <cell r="AB23" t="str">
            <v xml:space="preserve"> </v>
          </cell>
          <cell r="AC23" t="str">
            <v/>
          </cell>
          <cell r="AD23" t="str">
            <v xml:space="preserve"> </v>
          </cell>
          <cell r="AE23" t="str">
            <v xml:space="preserve"> </v>
          </cell>
          <cell r="AF23" t="str">
            <v xml:space="preserve"> </v>
          </cell>
          <cell r="AG23">
            <v>0</v>
          </cell>
          <cell r="AH23" t="str">
            <v xml:space="preserve"> </v>
          </cell>
          <cell r="AI23" t="str">
            <v xml:space="preserve"> </v>
          </cell>
          <cell r="AJ23" t="str">
            <v xml:space="preserve"> </v>
          </cell>
          <cell r="AK23" t="str">
            <v xml:space="preserve"> </v>
          </cell>
          <cell r="AL23" t="str">
            <v xml:space="preserve"> </v>
          </cell>
          <cell r="AM23" t="str">
            <v xml:space="preserve"> </v>
          </cell>
          <cell r="AN23" t="str">
            <v xml:space="preserve"> </v>
          </cell>
          <cell r="AO23"/>
          <cell r="AP23"/>
          <cell r="AQ23"/>
          <cell r="AR23"/>
          <cell r="AS23"/>
          <cell r="AT23"/>
          <cell r="AU23"/>
          <cell r="AV23"/>
          <cell r="AW23"/>
          <cell r="AX23"/>
          <cell r="AY23"/>
          <cell r="AZ23"/>
        </row>
        <row r="24">
          <cell r="B24" t="str">
            <v>-</v>
          </cell>
          <cell r="C24"/>
          <cell r="D24"/>
          <cell r="E24"/>
          <cell r="F24"/>
          <cell r="G24"/>
          <cell r="H24"/>
          <cell r="I24"/>
          <cell r="J24">
            <v>0</v>
          </cell>
          <cell r="K24"/>
          <cell r="L24">
            <v>0</v>
          </cell>
          <cell r="M24"/>
          <cell r="N24">
            <v>0</v>
          </cell>
          <cell r="O24"/>
          <cell r="P24">
            <v>0</v>
          </cell>
          <cell r="Q24"/>
          <cell r="R24">
            <v>0</v>
          </cell>
          <cell r="S24"/>
          <cell r="T24">
            <v>0</v>
          </cell>
          <cell r="U24"/>
          <cell r="V24">
            <v>0</v>
          </cell>
          <cell r="W24" t="str">
            <v xml:space="preserve"> </v>
          </cell>
          <cell r="X24" t="str">
            <v xml:space="preserve"> </v>
          </cell>
          <cell r="Y24" t="str">
            <v/>
          </cell>
          <cell r="Z24"/>
          <cell r="AA24" t="str">
            <v/>
          </cell>
          <cell r="AB24" t="str">
            <v xml:space="preserve"> </v>
          </cell>
          <cell r="AC24" t="str">
            <v/>
          </cell>
          <cell r="AD24" t="str">
            <v xml:space="preserve"> </v>
          </cell>
          <cell r="AE24" t="str">
            <v xml:space="preserve"> </v>
          </cell>
          <cell r="AF24" t="str">
            <v xml:space="preserve"> </v>
          </cell>
          <cell r="AG24">
            <v>0</v>
          </cell>
          <cell r="AH24" t="str">
            <v xml:space="preserve"> </v>
          </cell>
          <cell r="AI24" t="str">
            <v xml:space="preserve"> </v>
          </cell>
          <cell r="AJ24" t="str">
            <v xml:space="preserve"> </v>
          </cell>
          <cell r="AK24" t="str">
            <v xml:space="preserve"> </v>
          </cell>
          <cell r="AL24" t="str">
            <v xml:space="preserve"> </v>
          </cell>
          <cell r="AM24" t="str">
            <v xml:space="preserve"> </v>
          </cell>
          <cell r="AN24" t="str">
            <v xml:space="preserve"> </v>
          </cell>
          <cell r="AO24"/>
          <cell r="AP24"/>
          <cell r="AQ24"/>
          <cell r="AR24"/>
          <cell r="AS24"/>
          <cell r="AT24"/>
          <cell r="AU24"/>
          <cell r="AV24"/>
          <cell r="AW24"/>
          <cell r="AX24"/>
          <cell r="AY24"/>
          <cell r="AZ24"/>
        </row>
        <row r="25">
          <cell r="B25" t="str">
            <v>-</v>
          </cell>
          <cell r="C25"/>
          <cell r="D25"/>
          <cell r="E25"/>
          <cell r="F25"/>
          <cell r="G25"/>
          <cell r="H25"/>
          <cell r="I25"/>
          <cell r="J25">
            <v>0</v>
          </cell>
          <cell r="K25"/>
          <cell r="L25">
            <v>0</v>
          </cell>
          <cell r="M25"/>
          <cell r="N25">
            <v>0</v>
          </cell>
          <cell r="O25"/>
          <cell r="P25">
            <v>0</v>
          </cell>
          <cell r="Q25"/>
          <cell r="R25">
            <v>0</v>
          </cell>
          <cell r="S25"/>
          <cell r="T25">
            <v>0</v>
          </cell>
          <cell r="U25"/>
          <cell r="V25">
            <v>0</v>
          </cell>
          <cell r="W25" t="str">
            <v xml:space="preserve"> </v>
          </cell>
          <cell r="X25" t="str">
            <v xml:space="preserve"> </v>
          </cell>
          <cell r="Y25" t="str">
            <v/>
          </cell>
          <cell r="Z25"/>
          <cell r="AA25" t="str">
            <v/>
          </cell>
          <cell r="AB25" t="str">
            <v xml:space="preserve"> </v>
          </cell>
          <cell r="AC25" t="str">
            <v/>
          </cell>
          <cell r="AD25" t="str">
            <v xml:space="preserve"> </v>
          </cell>
          <cell r="AE25" t="str">
            <v xml:space="preserve"> </v>
          </cell>
          <cell r="AF25" t="str">
            <v xml:space="preserve"> </v>
          </cell>
          <cell r="AG25">
            <v>0</v>
          </cell>
          <cell r="AH25" t="str">
            <v xml:space="preserve"> </v>
          </cell>
          <cell r="AI25" t="str">
            <v xml:space="preserve"> </v>
          </cell>
          <cell r="AJ25" t="str">
            <v xml:space="preserve"> </v>
          </cell>
          <cell r="AK25" t="str">
            <v xml:space="preserve"> </v>
          </cell>
          <cell r="AL25" t="str">
            <v xml:space="preserve"> </v>
          </cell>
          <cell r="AM25" t="str">
            <v xml:space="preserve"> </v>
          </cell>
          <cell r="AN25" t="str">
            <v xml:space="preserve"> </v>
          </cell>
          <cell r="AO25"/>
          <cell r="AP25"/>
          <cell r="AQ25"/>
          <cell r="AR25"/>
          <cell r="AS25"/>
          <cell r="AT25"/>
          <cell r="AU25"/>
          <cell r="AV25"/>
          <cell r="AW25"/>
          <cell r="AX25"/>
          <cell r="AY25"/>
          <cell r="AZ25"/>
        </row>
        <row r="26">
          <cell r="B26" t="str">
            <v>-</v>
          </cell>
          <cell r="C26"/>
          <cell r="D26"/>
          <cell r="E26"/>
          <cell r="F26"/>
          <cell r="G26"/>
          <cell r="H26"/>
          <cell r="I26"/>
          <cell r="J26">
            <v>0</v>
          </cell>
          <cell r="K26"/>
          <cell r="L26">
            <v>0</v>
          </cell>
          <cell r="M26"/>
          <cell r="N26">
            <v>0</v>
          </cell>
          <cell r="O26"/>
          <cell r="P26">
            <v>0</v>
          </cell>
          <cell r="Q26"/>
          <cell r="R26">
            <v>0</v>
          </cell>
          <cell r="S26"/>
          <cell r="T26">
            <v>0</v>
          </cell>
          <cell r="U26"/>
          <cell r="V26">
            <v>0</v>
          </cell>
          <cell r="W26" t="str">
            <v xml:space="preserve"> </v>
          </cell>
          <cell r="X26" t="str">
            <v xml:space="preserve"> </v>
          </cell>
          <cell r="Y26" t="str">
            <v/>
          </cell>
          <cell r="Z26"/>
          <cell r="AA26" t="str">
            <v/>
          </cell>
          <cell r="AB26" t="str">
            <v xml:space="preserve"> </v>
          </cell>
          <cell r="AC26" t="str">
            <v/>
          </cell>
          <cell r="AD26" t="str">
            <v xml:space="preserve"> </v>
          </cell>
          <cell r="AE26" t="str">
            <v xml:space="preserve"> </v>
          </cell>
          <cell r="AF26" t="str">
            <v xml:space="preserve"> </v>
          </cell>
          <cell r="AG26">
            <v>0</v>
          </cell>
          <cell r="AH26" t="str">
            <v xml:space="preserve"> </v>
          </cell>
          <cell r="AI26" t="str">
            <v xml:space="preserve"> </v>
          </cell>
          <cell r="AJ26" t="str">
            <v xml:space="preserve"> </v>
          </cell>
          <cell r="AK26" t="str">
            <v xml:space="preserve"> </v>
          </cell>
          <cell r="AL26" t="str">
            <v xml:space="preserve"> </v>
          </cell>
          <cell r="AM26" t="str">
            <v xml:space="preserve"> </v>
          </cell>
          <cell r="AN26" t="str">
            <v xml:space="preserve"> </v>
          </cell>
          <cell r="AO26"/>
          <cell r="AP26"/>
          <cell r="AQ26"/>
          <cell r="AR26"/>
          <cell r="AS26"/>
          <cell r="AT26"/>
          <cell r="AU26"/>
          <cell r="AV26"/>
          <cell r="AW26"/>
          <cell r="AX26"/>
          <cell r="AY26"/>
          <cell r="AZ26"/>
        </row>
        <row r="27">
          <cell r="B27" t="str">
            <v>-</v>
          </cell>
          <cell r="C27"/>
          <cell r="D27"/>
          <cell r="E27"/>
          <cell r="F27"/>
          <cell r="G27"/>
          <cell r="H27"/>
          <cell r="I27"/>
          <cell r="J27">
            <v>0</v>
          </cell>
          <cell r="K27"/>
          <cell r="L27">
            <v>0</v>
          </cell>
          <cell r="M27"/>
          <cell r="N27">
            <v>0</v>
          </cell>
          <cell r="O27"/>
          <cell r="P27">
            <v>0</v>
          </cell>
          <cell r="Q27"/>
          <cell r="R27">
            <v>0</v>
          </cell>
          <cell r="S27"/>
          <cell r="T27">
            <v>0</v>
          </cell>
          <cell r="U27"/>
          <cell r="V27">
            <v>0</v>
          </cell>
          <cell r="W27" t="str">
            <v xml:space="preserve"> </v>
          </cell>
          <cell r="X27" t="str">
            <v xml:space="preserve"> </v>
          </cell>
          <cell r="Y27" t="str">
            <v/>
          </cell>
          <cell r="Z27"/>
          <cell r="AA27" t="str">
            <v/>
          </cell>
          <cell r="AB27" t="str">
            <v xml:space="preserve"> </v>
          </cell>
          <cell r="AC27" t="str">
            <v/>
          </cell>
          <cell r="AD27" t="str">
            <v xml:space="preserve"> </v>
          </cell>
          <cell r="AE27" t="str">
            <v xml:space="preserve"> </v>
          </cell>
          <cell r="AF27" t="str">
            <v xml:space="preserve"> </v>
          </cell>
          <cell r="AG27">
            <v>0</v>
          </cell>
          <cell r="AH27" t="str">
            <v xml:space="preserve"> </v>
          </cell>
          <cell r="AI27" t="str">
            <v xml:space="preserve"> </v>
          </cell>
          <cell r="AJ27" t="str">
            <v xml:space="preserve"> </v>
          </cell>
          <cell r="AK27" t="str">
            <v xml:space="preserve"> </v>
          </cell>
          <cell r="AL27" t="str">
            <v xml:space="preserve"> </v>
          </cell>
          <cell r="AM27" t="str">
            <v xml:space="preserve"> </v>
          </cell>
          <cell r="AN27" t="str">
            <v xml:space="preserve"> </v>
          </cell>
          <cell r="AO27"/>
          <cell r="AP27"/>
          <cell r="AQ27"/>
          <cell r="AR27"/>
          <cell r="AS27"/>
          <cell r="AT27"/>
          <cell r="AU27"/>
          <cell r="AV27"/>
          <cell r="AW27"/>
          <cell r="AX27"/>
          <cell r="AY27"/>
          <cell r="AZ27"/>
        </row>
        <row r="28">
          <cell r="B28" t="str">
            <v>-</v>
          </cell>
          <cell r="C28"/>
          <cell r="D28"/>
          <cell r="E28"/>
          <cell r="F28"/>
          <cell r="G28"/>
          <cell r="H28"/>
          <cell r="I28"/>
          <cell r="J28">
            <v>0</v>
          </cell>
          <cell r="K28"/>
          <cell r="L28">
            <v>0</v>
          </cell>
          <cell r="M28"/>
          <cell r="N28">
            <v>0</v>
          </cell>
          <cell r="O28"/>
          <cell r="P28">
            <v>0</v>
          </cell>
          <cell r="Q28"/>
          <cell r="R28">
            <v>0</v>
          </cell>
          <cell r="S28"/>
          <cell r="T28">
            <v>0</v>
          </cell>
          <cell r="U28"/>
          <cell r="V28">
            <v>0</v>
          </cell>
          <cell r="W28" t="str">
            <v xml:space="preserve"> </v>
          </cell>
          <cell r="X28" t="str">
            <v xml:space="preserve"> </v>
          </cell>
          <cell r="Y28" t="str">
            <v/>
          </cell>
          <cell r="Z28"/>
          <cell r="AA28" t="str">
            <v/>
          </cell>
          <cell r="AB28" t="str">
            <v xml:space="preserve"> </v>
          </cell>
          <cell r="AC28" t="str">
            <v/>
          </cell>
          <cell r="AD28" t="str">
            <v xml:space="preserve"> </v>
          </cell>
          <cell r="AE28" t="str">
            <v xml:space="preserve"> </v>
          </cell>
          <cell r="AF28" t="str">
            <v xml:space="preserve"> </v>
          </cell>
          <cell r="AG28">
            <v>0</v>
          </cell>
          <cell r="AH28" t="str">
            <v xml:space="preserve"> </v>
          </cell>
          <cell r="AI28" t="str">
            <v xml:space="preserve"> </v>
          </cell>
          <cell r="AJ28" t="str">
            <v xml:space="preserve"> </v>
          </cell>
          <cell r="AK28" t="str">
            <v xml:space="preserve"> </v>
          </cell>
          <cell r="AL28" t="str">
            <v xml:space="preserve"> </v>
          </cell>
          <cell r="AM28" t="str">
            <v xml:space="preserve"> </v>
          </cell>
          <cell r="AN28" t="str">
            <v xml:space="preserve"> </v>
          </cell>
          <cell r="AO28"/>
          <cell r="AP28"/>
          <cell r="AQ28"/>
          <cell r="AR28"/>
          <cell r="AS28"/>
          <cell r="AT28"/>
          <cell r="AU28"/>
          <cell r="AV28"/>
          <cell r="AW28"/>
          <cell r="AX28"/>
          <cell r="AY28"/>
          <cell r="AZ28"/>
        </row>
        <row r="29">
          <cell r="B29" t="str">
            <v>-</v>
          </cell>
          <cell r="C29"/>
          <cell r="D29"/>
          <cell r="E29"/>
          <cell r="F29"/>
          <cell r="G29"/>
          <cell r="H29"/>
          <cell r="I29"/>
          <cell r="J29">
            <v>0</v>
          </cell>
          <cell r="K29"/>
          <cell r="L29">
            <v>0</v>
          </cell>
          <cell r="M29"/>
          <cell r="N29">
            <v>0</v>
          </cell>
          <cell r="O29"/>
          <cell r="P29">
            <v>0</v>
          </cell>
          <cell r="Q29"/>
          <cell r="R29">
            <v>0</v>
          </cell>
          <cell r="S29"/>
          <cell r="T29">
            <v>0</v>
          </cell>
          <cell r="U29"/>
          <cell r="V29">
            <v>0</v>
          </cell>
          <cell r="W29" t="str">
            <v xml:space="preserve"> </v>
          </cell>
          <cell r="X29" t="str">
            <v xml:space="preserve"> </v>
          </cell>
          <cell r="Y29" t="str">
            <v/>
          </cell>
          <cell r="Z29"/>
          <cell r="AA29" t="str">
            <v/>
          </cell>
          <cell r="AB29" t="str">
            <v xml:space="preserve"> </v>
          </cell>
          <cell r="AC29" t="str">
            <v/>
          </cell>
          <cell r="AD29" t="str">
            <v xml:space="preserve"> </v>
          </cell>
          <cell r="AE29" t="str">
            <v xml:space="preserve"> </v>
          </cell>
          <cell r="AF29" t="str">
            <v xml:space="preserve"> </v>
          </cell>
          <cell r="AG29">
            <v>0</v>
          </cell>
          <cell r="AH29" t="str">
            <v xml:space="preserve"> </v>
          </cell>
          <cell r="AI29" t="str">
            <v xml:space="preserve"> </v>
          </cell>
          <cell r="AJ29" t="str">
            <v xml:space="preserve"> </v>
          </cell>
          <cell r="AK29" t="str">
            <v xml:space="preserve"> </v>
          </cell>
          <cell r="AL29" t="str">
            <v xml:space="preserve"> </v>
          </cell>
          <cell r="AM29" t="str">
            <v xml:space="preserve"> </v>
          </cell>
          <cell r="AN29" t="str">
            <v xml:space="preserve"> </v>
          </cell>
          <cell r="AO29"/>
          <cell r="AP29"/>
          <cell r="AQ29"/>
          <cell r="AR29"/>
          <cell r="AS29"/>
          <cell r="AT29"/>
          <cell r="AU29"/>
          <cell r="AV29"/>
          <cell r="AW29"/>
          <cell r="AX29"/>
          <cell r="AY29"/>
          <cell r="AZ29"/>
        </row>
        <row r="30">
          <cell r="B30" t="str">
            <v>-</v>
          </cell>
          <cell r="C30"/>
          <cell r="D30"/>
          <cell r="E30"/>
          <cell r="F30"/>
          <cell r="G30"/>
          <cell r="H30"/>
          <cell r="I30"/>
          <cell r="J30">
            <v>0</v>
          </cell>
          <cell r="K30"/>
          <cell r="L30">
            <v>0</v>
          </cell>
          <cell r="M30"/>
          <cell r="N30">
            <v>0</v>
          </cell>
          <cell r="O30"/>
          <cell r="P30">
            <v>0</v>
          </cell>
          <cell r="Q30"/>
          <cell r="R30">
            <v>0</v>
          </cell>
          <cell r="S30"/>
          <cell r="T30">
            <v>0</v>
          </cell>
          <cell r="U30"/>
          <cell r="V30">
            <v>0</v>
          </cell>
          <cell r="W30" t="str">
            <v xml:space="preserve"> </v>
          </cell>
          <cell r="X30" t="str">
            <v xml:space="preserve"> </v>
          </cell>
          <cell r="Y30" t="str">
            <v/>
          </cell>
          <cell r="Z30"/>
          <cell r="AA30" t="str">
            <v/>
          </cell>
          <cell r="AB30" t="str">
            <v xml:space="preserve"> </v>
          </cell>
          <cell r="AC30" t="str">
            <v/>
          </cell>
          <cell r="AD30" t="str">
            <v xml:space="preserve"> </v>
          </cell>
          <cell r="AE30" t="str">
            <v xml:space="preserve"> </v>
          </cell>
          <cell r="AF30" t="str">
            <v xml:space="preserve"> </v>
          </cell>
          <cell r="AG30">
            <v>0</v>
          </cell>
          <cell r="AH30" t="str">
            <v xml:space="preserve"> </v>
          </cell>
          <cell r="AI30" t="str">
            <v xml:space="preserve"> </v>
          </cell>
          <cell r="AJ30" t="str">
            <v xml:space="preserve"> </v>
          </cell>
          <cell r="AK30" t="str">
            <v xml:space="preserve"> </v>
          </cell>
          <cell r="AL30" t="str">
            <v xml:space="preserve"> </v>
          </cell>
          <cell r="AM30" t="str">
            <v xml:space="preserve"> </v>
          </cell>
          <cell r="AN30" t="str">
            <v xml:space="preserve"> </v>
          </cell>
          <cell r="AO30"/>
          <cell r="AP30"/>
          <cell r="AQ30"/>
          <cell r="AR30"/>
          <cell r="AS30"/>
          <cell r="AT30"/>
          <cell r="AU30"/>
          <cell r="AV30"/>
          <cell r="AW30"/>
          <cell r="AX30"/>
          <cell r="AY30"/>
          <cell r="AZ30"/>
        </row>
        <row r="31">
          <cell r="B31" t="str">
            <v>-</v>
          </cell>
          <cell r="C31"/>
          <cell r="D31"/>
          <cell r="E31"/>
          <cell r="F31"/>
          <cell r="G31"/>
          <cell r="H31"/>
          <cell r="I31"/>
          <cell r="J31">
            <v>0</v>
          </cell>
          <cell r="K31"/>
          <cell r="L31">
            <v>0</v>
          </cell>
          <cell r="M31"/>
          <cell r="N31">
            <v>0</v>
          </cell>
          <cell r="O31"/>
          <cell r="P31">
            <v>0</v>
          </cell>
          <cell r="Q31"/>
          <cell r="R31">
            <v>0</v>
          </cell>
          <cell r="S31"/>
          <cell r="T31">
            <v>0</v>
          </cell>
          <cell r="U31"/>
          <cell r="V31">
            <v>0</v>
          </cell>
          <cell r="W31" t="str">
            <v xml:space="preserve"> </v>
          </cell>
          <cell r="X31" t="str">
            <v xml:space="preserve"> </v>
          </cell>
          <cell r="Y31" t="str">
            <v/>
          </cell>
          <cell r="Z31"/>
          <cell r="AA31" t="str">
            <v/>
          </cell>
          <cell r="AB31" t="str">
            <v xml:space="preserve"> </v>
          </cell>
          <cell r="AC31" t="str">
            <v/>
          </cell>
          <cell r="AD31" t="str">
            <v xml:space="preserve"> </v>
          </cell>
          <cell r="AE31" t="str">
            <v xml:space="preserve"> </v>
          </cell>
          <cell r="AF31" t="str">
            <v xml:space="preserve"> </v>
          </cell>
          <cell r="AG31">
            <v>0</v>
          </cell>
          <cell r="AH31" t="str">
            <v xml:space="preserve"> </v>
          </cell>
          <cell r="AI31" t="str">
            <v xml:space="preserve"> </v>
          </cell>
          <cell r="AJ31" t="str">
            <v xml:space="preserve"> </v>
          </cell>
          <cell r="AK31" t="str">
            <v xml:space="preserve"> </v>
          </cell>
          <cell r="AL31" t="str">
            <v xml:space="preserve"> </v>
          </cell>
          <cell r="AM31" t="str">
            <v xml:space="preserve"> </v>
          </cell>
          <cell r="AN31" t="str">
            <v xml:space="preserve"> </v>
          </cell>
          <cell r="AO31"/>
          <cell r="AP31"/>
          <cell r="AQ31"/>
          <cell r="AR31"/>
          <cell r="AS31"/>
          <cell r="AT31"/>
          <cell r="AU31"/>
          <cell r="AV31"/>
          <cell r="AW31"/>
          <cell r="AX31"/>
          <cell r="AY31"/>
          <cell r="AZ31"/>
        </row>
        <row r="32">
          <cell r="B32" t="str">
            <v>-</v>
          </cell>
          <cell r="C32"/>
          <cell r="D32"/>
          <cell r="E32"/>
          <cell r="F32"/>
          <cell r="G32"/>
          <cell r="H32"/>
          <cell r="I32"/>
          <cell r="J32">
            <v>0</v>
          </cell>
          <cell r="K32"/>
          <cell r="L32">
            <v>0</v>
          </cell>
          <cell r="M32"/>
          <cell r="N32">
            <v>0</v>
          </cell>
          <cell r="O32"/>
          <cell r="P32">
            <v>0</v>
          </cell>
          <cell r="Q32"/>
          <cell r="R32">
            <v>0</v>
          </cell>
          <cell r="S32"/>
          <cell r="T32">
            <v>0</v>
          </cell>
          <cell r="U32"/>
          <cell r="V32">
            <v>0</v>
          </cell>
          <cell r="W32" t="str">
            <v xml:space="preserve"> </v>
          </cell>
          <cell r="X32" t="str">
            <v xml:space="preserve"> </v>
          </cell>
          <cell r="Y32" t="str">
            <v/>
          </cell>
          <cell r="Z32"/>
          <cell r="AA32" t="str">
            <v/>
          </cell>
          <cell r="AB32" t="str">
            <v xml:space="preserve"> </v>
          </cell>
          <cell r="AC32" t="str">
            <v/>
          </cell>
          <cell r="AD32" t="str">
            <v xml:space="preserve"> </v>
          </cell>
          <cell r="AE32" t="str">
            <v xml:space="preserve"> </v>
          </cell>
          <cell r="AF32" t="str">
            <v xml:space="preserve"> </v>
          </cell>
          <cell r="AG32">
            <v>0</v>
          </cell>
          <cell r="AH32" t="str">
            <v xml:space="preserve"> </v>
          </cell>
          <cell r="AI32" t="str">
            <v xml:space="preserve"> </v>
          </cell>
          <cell r="AJ32" t="str">
            <v xml:space="preserve"> </v>
          </cell>
          <cell r="AK32" t="str">
            <v xml:space="preserve"> </v>
          </cell>
          <cell r="AL32" t="str">
            <v xml:space="preserve"> </v>
          </cell>
          <cell r="AM32" t="str">
            <v xml:space="preserve"> </v>
          </cell>
          <cell r="AN32" t="str">
            <v xml:space="preserve"> </v>
          </cell>
          <cell r="AO32"/>
          <cell r="AP32"/>
          <cell r="AQ32"/>
          <cell r="AR32"/>
          <cell r="AS32"/>
          <cell r="AT32"/>
          <cell r="AU32"/>
          <cell r="AV32"/>
          <cell r="AW32"/>
          <cell r="AX32"/>
          <cell r="AY32"/>
          <cell r="AZ32"/>
        </row>
        <row r="33">
          <cell r="B33" t="str">
            <v>-</v>
          </cell>
          <cell r="C33"/>
          <cell r="D33"/>
          <cell r="E33"/>
          <cell r="F33"/>
          <cell r="G33"/>
          <cell r="H33"/>
          <cell r="I33"/>
          <cell r="J33">
            <v>0</v>
          </cell>
          <cell r="K33"/>
          <cell r="L33">
            <v>0</v>
          </cell>
          <cell r="M33"/>
          <cell r="N33">
            <v>0</v>
          </cell>
          <cell r="O33"/>
          <cell r="P33">
            <v>0</v>
          </cell>
          <cell r="Q33"/>
          <cell r="R33">
            <v>0</v>
          </cell>
          <cell r="S33"/>
          <cell r="T33">
            <v>0</v>
          </cell>
          <cell r="U33"/>
          <cell r="V33">
            <v>0</v>
          </cell>
          <cell r="W33" t="str">
            <v xml:space="preserve"> </v>
          </cell>
          <cell r="X33" t="str">
            <v xml:space="preserve"> </v>
          </cell>
          <cell r="Y33" t="str">
            <v/>
          </cell>
          <cell r="Z33"/>
          <cell r="AA33" t="str">
            <v/>
          </cell>
          <cell r="AB33" t="str">
            <v xml:space="preserve"> </v>
          </cell>
          <cell r="AC33" t="str">
            <v/>
          </cell>
          <cell r="AD33" t="str">
            <v xml:space="preserve"> </v>
          </cell>
          <cell r="AE33" t="str">
            <v xml:space="preserve"> </v>
          </cell>
          <cell r="AF33" t="str">
            <v xml:space="preserve"> </v>
          </cell>
          <cell r="AG33">
            <v>0</v>
          </cell>
          <cell r="AH33" t="str">
            <v xml:space="preserve"> </v>
          </cell>
          <cell r="AI33" t="str">
            <v xml:space="preserve"> </v>
          </cell>
          <cell r="AJ33" t="str">
            <v xml:space="preserve"> </v>
          </cell>
          <cell r="AK33" t="str">
            <v xml:space="preserve"> </v>
          </cell>
          <cell r="AL33" t="str">
            <v xml:space="preserve"> </v>
          </cell>
          <cell r="AM33" t="str">
            <v xml:space="preserve"> </v>
          </cell>
          <cell r="AN33" t="str">
            <v xml:space="preserve"> </v>
          </cell>
          <cell r="AO33"/>
          <cell r="AP33"/>
          <cell r="AQ33"/>
          <cell r="AR33"/>
          <cell r="AS33"/>
          <cell r="AT33"/>
          <cell r="AU33"/>
          <cell r="AV33"/>
          <cell r="AW33"/>
          <cell r="AX33"/>
          <cell r="AY33"/>
          <cell r="AZ33"/>
        </row>
        <row r="34">
          <cell r="B34" t="str">
            <v>-</v>
          </cell>
          <cell r="C34"/>
          <cell r="D34"/>
          <cell r="E34"/>
          <cell r="F34"/>
          <cell r="G34"/>
          <cell r="H34"/>
          <cell r="I34"/>
          <cell r="J34">
            <v>0</v>
          </cell>
          <cell r="K34"/>
          <cell r="L34">
            <v>0</v>
          </cell>
          <cell r="M34"/>
          <cell r="N34">
            <v>0</v>
          </cell>
          <cell r="O34"/>
          <cell r="P34">
            <v>0</v>
          </cell>
          <cell r="Q34"/>
          <cell r="R34">
            <v>0</v>
          </cell>
          <cell r="S34"/>
          <cell r="T34">
            <v>0</v>
          </cell>
          <cell r="U34"/>
          <cell r="V34">
            <v>0</v>
          </cell>
          <cell r="W34" t="str">
            <v xml:space="preserve"> </v>
          </cell>
          <cell r="X34" t="str">
            <v xml:space="preserve"> </v>
          </cell>
          <cell r="Y34" t="str">
            <v/>
          </cell>
          <cell r="Z34"/>
          <cell r="AA34" t="str">
            <v/>
          </cell>
          <cell r="AB34" t="str">
            <v xml:space="preserve"> </v>
          </cell>
          <cell r="AC34" t="str">
            <v/>
          </cell>
          <cell r="AD34" t="str">
            <v xml:space="preserve"> </v>
          </cell>
          <cell r="AE34" t="str">
            <v xml:space="preserve"> </v>
          </cell>
          <cell r="AF34" t="str">
            <v xml:space="preserve"> </v>
          </cell>
          <cell r="AG34">
            <v>0</v>
          </cell>
          <cell r="AH34" t="str">
            <v xml:space="preserve"> </v>
          </cell>
          <cell r="AI34" t="str">
            <v xml:space="preserve"> </v>
          </cell>
          <cell r="AJ34" t="str">
            <v xml:space="preserve"> </v>
          </cell>
          <cell r="AK34" t="str">
            <v xml:space="preserve"> </v>
          </cell>
          <cell r="AL34" t="str">
            <v xml:space="preserve"> </v>
          </cell>
          <cell r="AM34" t="str">
            <v xml:space="preserve"> </v>
          </cell>
          <cell r="AN34" t="str">
            <v xml:space="preserve"> </v>
          </cell>
          <cell r="AO34"/>
          <cell r="AP34"/>
          <cell r="AQ34"/>
          <cell r="AR34"/>
          <cell r="AS34"/>
          <cell r="AT34"/>
          <cell r="AU34"/>
          <cell r="AV34"/>
          <cell r="AW34"/>
          <cell r="AX34"/>
          <cell r="AY34"/>
          <cell r="AZ34"/>
        </row>
        <row r="35">
          <cell r="B35" t="str">
            <v>-</v>
          </cell>
          <cell r="C35"/>
          <cell r="D35"/>
          <cell r="E35"/>
          <cell r="F35"/>
          <cell r="G35"/>
          <cell r="H35"/>
          <cell r="I35"/>
          <cell r="J35">
            <v>0</v>
          </cell>
          <cell r="K35"/>
          <cell r="L35">
            <v>0</v>
          </cell>
          <cell r="M35"/>
          <cell r="N35">
            <v>0</v>
          </cell>
          <cell r="O35"/>
          <cell r="P35">
            <v>0</v>
          </cell>
          <cell r="Q35"/>
          <cell r="R35">
            <v>0</v>
          </cell>
          <cell r="S35"/>
          <cell r="T35">
            <v>0</v>
          </cell>
          <cell r="U35"/>
          <cell r="V35">
            <v>0</v>
          </cell>
          <cell r="W35" t="str">
            <v xml:space="preserve"> </v>
          </cell>
          <cell r="X35" t="str">
            <v xml:space="preserve"> </v>
          </cell>
          <cell r="Y35" t="str">
            <v/>
          </cell>
          <cell r="Z35"/>
          <cell r="AA35" t="str">
            <v/>
          </cell>
          <cell r="AB35" t="str">
            <v xml:space="preserve"> </v>
          </cell>
          <cell r="AC35" t="str">
            <v/>
          </cell>
          <cell r="AD35" t="str">
            <v xml:space="preserve"> </v>
          </cell>
          <cell r="AE35" t="str">
            <v xml:space="preserve"> </v>
          </cell>
          <cell r="AF35" t="str">
            <v xml:space="preserve"> </v>
          </cell>
          <cell r="AG35">
            <v>0</v>
          </cell>
          <cell r="AH35" t="str">
            <v xml:space="preserve"> </v>
          </cell>
          <cell r="AI35" t="str">
            <v xml:space="preserve"> </v>
          </cell>
          <cell r="AJ35" t="str">
            <v xml:space="preserve"> </v>
          </cell>
          <cell r="AK35" t="str">
            <v xml:space="preserve"> </v>
          </cell>
          <cell r="AL35" t="str">
            <v xml:space="preserve"> </v>
          </cell>
          <cell r="AM35" t="str">
            <v xml:space="preserve"> </v>
          </cell>
          <cell r="AN35" t="str">
            <v xml:space="preserve"> </v>
          </cell>
          <cell r="AO35"/>
          <cell r="AP35"/>
          <cell r="AQ35"/>
          <cell r="AR35"/>
          <cell r="AS35"/>
          <cell r="AT35"/>
          <cell r="AU35"/>
          <cell r="AV35"/>
          <cell r="AW35"/>
          <cell r="AX35"/>
          <cell r="AY35"/>
          <cell r="AZ35"/>
        </row>
        <row r="36">
          <cell r="B36" t="str">
            <v>-</v>
          </cell>
          <cell r="C36"/>
          <cell r="D36"/>
          <cell r="E36"/>
          <cell r="F36"/>
          <cell r="G36"/>
          <cell r="H36"/>
          <cell r="I36"/>
          <cell r="J36">
            <v>0</v>
          </cell>
          <cell r="K36"/>
          <cell r="L36">
            <v>0</v>
          </cell>
          <cell r="M36"/>
          <cell r="N36">
            <v>0</v>
          </cell>
          <cell r="O36"/>
          <cell r="P36">
            <v>0</v>
          </cell>
          <cell r="Q36"/>
          <cell r="R36">
            <v>0</v>
          </cell>
          <cell r="S36"/>
          <cell r="T36">
            <v>0</v>
          </cell>
          <cell r="U36"/>
          <cell r="V36">
            <v>0</v>
          </cell>
          <cell r="W36" t="str">
            <v xml:space="preserve"> </v>
          </cell>
          <cell r="X36" t="str">
            <v xml:space="preserve"> </v>
          </cell>
          <cell r="Y36" t="str">
            <v/>
          </cell>
          <cell r="Z36"/>
          <cell r="AA36" t="str">
            <v/>
          </cell>
          <cell r="AB36" t="str">
            <v xml:space="preserve"> </v>
          </cell>
          <cell r="AC36" t="str">
            <v/>
          </cell>
          <cell r="AD36" t="str">
            <v xml:space="preserve"> </v>
          </cell>
          <cell r="AE36" t="str">
            <v xml:space="preserve"> </v>
          </cell>
          <cell r="AF36" t="str">
            <v xml:space="preserve"> </v>
          </cell>
          <cell r="AG36">
            <v>0</v>
          </cell>
          <cell r="AH36" t="str">
            <v xml:space="preserve"> </v>
          </cell>
          <cell r="AI36" t="str">
            <v xml:space="preserve"> </v>
          </cell>
          <cell r="AJ36" t="str">
            <v xml:space="preserve"> </v>
          </cell>
          <cell r="AK36" t="str">
            <v xml:space="preserve"> </v>
          </cell>
          <cell r="AL36" t="str">
            <v xml:space="preserve"> </v>
          </cell>
          <cell r="AM36" t="str">
            <v xml:space="preserve"> </v>
          </cell>
          <cell r="AN36" t="str">
            <v xml:space="preserve"> </v>
          </cell>
          <cell r="AO36"/>
          <cell r="AP36"/>
          <cell r="AQ36"/>
          <cell r="AR36"/>
          <cell r="AS36"/>
          <cell r="AT36"/>
          <cell r="AU36"/>
          <cell r="AV36"/>
          <cell r="AW36"/>
          <cell r="AX36"/>
          <cell r="AY36"/>
          <cell r="AZ36"/>
        </row>
        <row r="37">
          <cell r="B37" t="str">
            <v>-</v>
          </cell>
          <cell r="C37"/>
          <cell r="D37"/>
          <cell r="E37"/>
          <cell r="F37"/>
          <cell r="G37"/>
          <cell r="H37"/>
          <cell r="I37"/>
          <cell r="J37">
            <v>0</v>
          </cell>
          <cell r="K37"/>
          <cell r="L37">
            <v>0</v>
          </cell>
          <cell r="M37"/>
          <cell r="N37">
            <v>0</v>
          </cell>
          <cell r="O37"/>
          <cell r="P37">
            <v>0</v>
          </cell>
          <cell r="Q37"/>
          <cell r="R37">
            <v>0</v>
          </cell>
          <cell r="S37"/>
          <cell r="T37">
            <v>0</v>
          </cell>
          <cell r="U37"/>
          <cell r="V37">
            <v>0</v>
          </cell>
          <cell r="W37" t="str">
            <v xml:space="preserve"> </v>
          </cell>
          <cell r="X37" t="str">
            <v xml:space="preserve"> </v>
          </cell>
          <cell r="Y37" t="str">
            <v/>
          </cell>
          <cell r="Z37"/>
          <cell r="AA37" t="str">
            <v/>
          </cell>
          <cell r="AB37" t="str">
            <v xml:space="preserve"> </v>
          </cell>
          <cell r="AC37" t="str">
            <v/>
          </cell>
          <cell r="AD37" t="str">
            <v xml:space="preserve"> </v>
          </cell>
          <cell r="AE37" t="str">
            <v xml:space="preserve"> </v>
          </cell>
          <cell r="AF37" t="str">
            <v xml:space="preserve"> </v>
          </cell>
          <cell r="AG37">
            <v>0</v>
          </cell>
          <cell r="AH37" t="str">
            <v xml:space="preserve"> </v>
          </cell>
          <cell r="AI37" t="str">
            <v xml:space="preserve"> </v>
          </cell>
          <cell r="AJ37" t="str">
            <v xml:space="preserve"> </v>
          </cell>
          <cell r="AK37" t="str">
            <v xml:space="preserve"> </v>
          </cell>
          <cell r="AL37" t="str">
            <v xml:space="preserve"> </v>
          </cell>
          <cell r="AM37" t="str">
            <v xml:space="preserve"> </v>
          </cell>
          <cell r="AN37" t="str">
            <v xml:space="preserve"> </v>
          </cell>
          <cell r="AO37"/>
          <cell r="AP37"/>
          <cell r="AQ37"/>
          <cell r="AR37"/>
          <cell r="AS37"/>
          <cell r="AT37"/>
          <cell r="AU37"/>
          <cell r="AV37"/>
          <cell r="AW37"/>
          <cell r="AX37"/>
          <cell r="AY37"/>
          <cell r="AZ37"/>
        </row>
        <row r="38">
          <cell r="B38" t="str">
            <v>-</v>
          </cell>
          <cell r="C38"/>
          <cell r="D38"/>
          <cell r="E38"/>
          <cell r="F38"/>
          <cell r="G38"/>
          <cell r="H38"/>
          <cell r="I38"/>
          <cell r="J38">
            <v>0</v>
          </cell>
          <cell r="K38"/>
          <cell r="L38">
            <v>0</v>
          </cell>
          <cell r="M38"/>
          <cell r="N38">
            <v>0</v>
          </cell>
          <cell r="O38"/>
          <cell r="P38">
            <v>0</v>
          </cell>
          <cell r="Q38"/>
          <cell r="R38">
            <v>0</v>
          </cell>
          <cell r="S38"/>
          <cell r="T38">
            <v>0</v>
          </cell>
          <cell r="U38"/>
          <cell r="V38">
            <v>0</v>
          </cell>
          <cell r="W38" t="str">
            <v xml:space="preserve"> </v>
          </cell>
          <cell r="X38" t="str">
            <v xml:space="preserve"> </v>
          </cell>
          <cell r="Y38" t="str">
            <v/>
          </cell>
          <cell r="Z38"/>
          <cell r="AA38" t="str">
            <v/>
          </cell>
          <cell r="AB38" t="str">
            <v xml:space="preserve"> </v>
          </cell>
          <cell r="AC38" t="str">
            <v/>
          </cell>
          <cell r="AD38" t="str">
            <v xml:space="preserve"> </v>
          </cell>
          <cell r="AE38" t="str">
            <v xml:space="preserve"> </v>
          </cell>
          <cell r="AF38" t="str">
            <v xml:space="preserve"> </v>
          </cell>
          <cell r="AG38">
            <v>0</v>
          </cell>
          <cell r="AH38" t="str">
            <v xml:space="preserve"> </v>
          </cell>
          <cell r="AI38" t="str">
            <v xml:space="preserve"> </v>
          </cell>
          <cell r="AJ38" t="str">
            <v xml:space="preserve"> </v>
          </cell>
          <cell r="AK38" t="str">
            <v xml:space="preserve"> </v>
          </cell>
          <cell r="AL38" t="str">
            <v xml:space="preserve"> </v>
          </cell>
          <cell r="AM38" t="str">
            <v xml:space="preserve"> </v>
          </cell>
          <cell r="AN38" t="str">
            <v xml:space="preserve"> </v>
          </cell>
          <cell r="AO38"/>
          <cell r="AP38"/>
          <cell r="AQ38"/>
          <cell r="AR38"/>
          <cell r="AS38"/>
          <cell r="AT38"/>
          <cell r="AU38"/>
          <cell r="AV38"/>
          <cell r="AW38"/>
          <cell r="AX38"/>
          <cell r="AY38"/>
          <cell r="AZ38"/>
        </row>
        <row r="39">
          <cell r="B39" t="str">
            <v>-</v>
          </cell>
          <cell r="C39"/>
          <cell r="D39"/>
          <cell r="E39"/>
          <cell r="F39"/>
          <cell r="G39"/>
          <cell r="H39"/>
          <cell r="I39"/>
          <cell r="J39">
            <v>0</v>
          </cell>
          <cell r="K39"/>
          <cell r="L39">
            <v>0</v>
          </cell>
          <cell r="M39"/>
          <cell r="N39">
            <v>0</v>
          </cell>
          <cell r="O39"/>
          <cell r="P39">
            <v>0</v>
          </cell>
          <cell r="Q39"/>
          <cell r="R39">
            <v>0</v>
          </cell>
          <cell r="S39"/>
          <cell r="T39">
            <v>0</v>
          </cell>
          <cell r="U39"/>
          <cell r="V39">
            <v>0</v>
          </cell>
          <cell r="W39" t="str">
            <v xml:space="preserve"> </v>
          </cell>
          <cell r="X39" t="str">
            <v xml:space="preserve"> </v>
          </cell>
          <cell r="Y39" t="str">
            <v/>
          </cell>
          <cell r="Z39"/>
          <cell r="AA39" t="str">
            <v/>
          </cell>
          <cell r="AB39" t="str">
            <v xml:space="preserve"> </v>
          </cell>
          <cell r="AC39" t="str">
            <v/>
          </cell>
          <cell r="AD39" t="str">
            <v xml:space="preserve"> </v>
          </cell>
          <cell r="AE39" t="str">
            <v xml:space="preserve"> </v>
          </cell>
          <cell r="AF39" t="str">
            <v xml:space="preserve"> </v>
          </cell>
          <cell r="AG39">
            <v>0</v>
          </cell>
          <cell r="AH39" t="str">
            <v xml:space="preserve"> </v>
          </cell>
          <cell r="AI39" t="str">
            <v xml:space="preserve"> </v>
          </cell>
          <cell r="AJ39" t="str">
            <v xml:space="preserve"> </v>
          </cell>
          <cell r="AK39" t="str">
            <v xml:space="preserve"> </v>
          </cell>
          <cell r="AL39" t="str">
            <v xml:space="preserve"> </v>
          </cell>
          <cell r="AM39" t="str">
            <v xml:space="preserve"> </v>
          </cell>
          <cell r="AN39" t="str">
            <v xml:space="preserve"> </v>
          </cell>
          <cell r="AO39"/>
          <cell r="AP39"/>
          <cell r="AQ39"/>
          <cell r="AR39"/>
          <cell r="AS39"/>
          <cell r="AT39"/>
          <cell r="AU39"/>
          <cell r="AV39"/>
          <cell r="AW39"/>
          <cell r="AX39"/>
          <cell r="AY39"/>
          <cell r="AZ39"/>
        </row>
        <row r="40">
          <cell r="B40" t="str">
            <v>-</v>
          </cell>
          <cell r="C40"/>
          <cell r="D40"/>
          <cell r="E40"/>
          <cell r="F40"/>
          <cell r="G40"/>
          <cell r="H40"/>
          <cell r="I40"/>
          <cell r="J40">
            <v>0</v>
          </cell>
          <cell r="K40"/>
          <cell r="L40">
            <v>0</v>
          </cell>
          <cell r="M40"/>
          <cell r="N40">
            <v>0</v>
          </cell>
          <cell r="O40"/>
          <cell r="P40">
            <v>0</v>
          </cell>
          <cell r="Q40"/>
          <cell r="R40">
            <v>0</v>
          </cell>
          <cell r="S40"/>
          <cell r="T40">
            <v>0</v>
          </cell>
          <cell r="U40"/>
          <cell r="V40">
            <v>0</v>
          </cell>
          <cell r="W40" t="str">
            <v xml:space="preserve"> </v>
          </cell>
          <cell r="X40" t="str">
            <v xml:space="preserve"> </v>
          </cell>
          <cell r="Y40" t="str">
            <v/>
          </cell>
          <cell r="Z40"/>
          <cell r="AA40" t="str">
            <v/>
          </cell>
          <cell r="AB40" t="str">
            <v xml:space="preserve"> </v>
          </cell>
          <cell r="AC40" t="str">
            <v/>
          </cell>
          <cell r="AD40" t="str">
            <v xml:space="preserve"> </v>
          </cell>
          <cell r="AE40" t="str">
            <v xml:space="preserve"> </v>
          </cell>
          <cell r="AF40" t="str">
            <v xml:space="preserve"> </v>
          </cell>
          <cell r="AG40">
            <v>0</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cell r="AP40"/>
          <cell r="AQ40"/>
          <cell r="AR40"/>
          <cell r="AS40"/>
          <cell r="AT40"/>
          <cell r="AU40"/>
          <cell r="AV40"/>
          <cell r="AW40"/>
          <cell r="AX40"/>
          <cell r="AY40"/>
          <cell r="AZ40"/>
        </row>
        <row r="41">
          <cell r="B41" t="str">
            <v>-</v>
          </cell>
          <cell r="C41"/>
          <cell r="D41"/>
          <cell r="E41"/>
          <cell r="F41"/>
          <cell r="G41"/>
          <cell r="H41"/>
          <cell r="I41"/>
          <cell r="J41">
            <v>0</v>
          </cell>
          <cell r="K41"/>
          <cell r="L41">
            <v>0</v>
          </cell>
          <cell r="M41"/>
          <cell r="N41">
            <v>0</v>
          </cell>
          <cell r="O41"/>
          <cell r="P41">
            <v>0</v>
          </cell>
          <cell r="Q41"/>
          <cell r="R41">
            <v>0</v>
          </cell>
          <cell r="S41"/>
          <cell r="T41">
            <v>0</v>
          </cell>
          <cell r="U41"/>
          <cell r="V41">
            <v>0</v>
          </cell>
          <cell r="W41" t="str">
            <v xml:space="preserve"> </v>
          </cell>
          <cell r="X41" t="str">
            <v xml:space="preserve"> </v>
          </cell>
          <cell r="Y41" t="str">
            <v/>
          </cell>
          <cell r="Z41"/>
          <cell r="AA41" t="str">
            <v/>
          </cell>
          <cell r="AB41" t="str">
            <v xml:space="preserve"> </v>
          </cell>
          <cell r="AC41" t="str">
            <v/>
          </cell>
          <cell r="AD41" t="str">
            <v xml:space="preserve"> </v>
          </cell>
          <cell r="AE41" t="str">
            <v xml:space="preserve"> </v>
          </cell>
          <cell r="AF41" t="str">
            <v xml:space="preserve"> </v>
          </cell>
          <cell r="AG41">
            <v>0</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cell r="AP41"/>
          <cell r="AQ41"/>
          <cell r="AR41"/>
          <cell r="AS41"/>
          <cell r="AT41"/>
          <cell r="AU41"/>
          <cell r="AV41"/>
          <cell r="AW41"/>
          <cell r="AX41"/>
          <cell r="AY41"/>
          <cell r="AZ41"/>
        </row>
        <row r="42">
          <cell r="B42" t="str">
            <v>-</v>
          </cell>
          <cell r="C42"/>
          <cell r="D42"/>
          <cell r="E42"/>
          <cell r="F42"/>
          <cell r="G42"/>
          <cell r="H42"/>
          <cell r="I42"/>
          <cell r="J42">
            <v>0</v>
          </cell>
          <cell r="K42"/>
          <cell r="L42">
            <v>0</v>
          </cell>
          <cell r="M42"/>
          <cell r="N42">
            <v>0</v>
          </cell>
          <cell r="O42"/>
          <cell r="P42">
            <v>0</v>
          </cell>
          <cell r="Q42"/>
          <cell r="R42">
            <v>0</v>
          </cell>
          <cell r="S42"/>
          <cell r="T42">
            <v>0</v>
          </cell>
          <cell r="U42"/>
          <cell r="V42">
            <v>0</v>
          </cell>
          <cell r="W42" t="str">
            <v xml:space="preserve"> </v>
          </cell>
          <cell r="X42" t="str">
            <v xml:space="preserve"> </v>
          </cell>
          <cell r="Y42" t="str">
            <v/>
          </cell>
          <cell r="Z42"/>
          <cell r="AA42" t="str">
            <v/>
          </cell>
          <cell r="AB42" t="str">
            <v xml:space="preserve"> </v>
          </cell>
          <cell r="AC42" t="str">
            <v/>
          </cell>
          <cell r="AD42" t="str">
            <v xml:space="preserve"> </v>
          </cell>
          <cell r="AE42" t="str">
            <v xml:space="preserve"> </v>
          </cell>
          <cell r="AF42" t="str">
            <v xml:space="preserve"> </v>
          </cell>
          <cell r="AG42">
            <v>0</v>
          </cell>
          <cell r="AH42" t="str">
            <v xml:space="preserve"> </v>
          </cell>
          <cell r="AI42" t="str">
            <v xml:space="preserve"> </v>
          </cell>
          <cell r="AJ42" t="str">
            <v xml:space="preserve"> </v>
          </cell>
          <cell r="AK42" t="str">
            <v xml:space="preserve"> </v>
          </cell>
          <cell r="AL42" t="str">
            <v xml:space="preserve"> </v>
          </cell>
          <cell r="AM42" t="str">
            <v xml:space="preserve"> </v>
          </cell>
          <cell r="AN42" t="str">
            <v xml:space="preserve"> </v>
          </cell>
          <cell r="AO42"/>
          <cell r="AP42"/>
          <cell r="AQ42"/>
          <cell r="AR42"/>
          <cell r="AS42"/>
          <cell r="AT42"/>
          <cell r="AU42"/>
          <cell r="AV42"/>
          <cell r="AW42"/>
          <cell r="AX42"/>
          <cell r="AY42"/>
          <cell r="AZ42"/>
        </row>
        <row r="43">
          <cell r="B43" t="str">
            <v>-</v>
          </cell>
          <cell r="C43"/>
          <cell r="D43"/>
          <cell r="E43"/>
          <cell r="F43"/>
          <cell r="G43"/>
          <cell r="H43"/>
          <cell r="I43"/>
          <cell r="J43">
            <v>0</v>
          </cell>
          <cell r="K43"/>
          <cell r="L43">
            <v>0</v>
          </cell>
          <cell r="M43"/>
          <cell r="N43">
            <v>0</v>
          </cell>
          <cell r="O43"/>
          <cell r="P43">
            <v>0</v>
          </cell>
          <cell r="Q43"/>
          <cell r="R43">
            <v>0</v>
          </cell>
          <cell r="S43"/>
          <cell r="T43">
            <v>0</v>
          </cell>
          <cell r="U43"/>
          <cell r="V43">
            <v>0</v>
          </cell>
          <cell r="W43" t="str">
            <v xml:space="preserve"> </v>
          </cell>
          <cell r="X43" t="str">
            <v xml:space="preserve"> </v>
          </cell>
          <cell r="Y43" t="str">
            <v/>
          </cell>
          <cell r="Z43"/>
          <cell r="AA43" t="str">
            <v/>
          </cell>
          <cell r="AB43" t="str">
            <v xml:space="preserve"> </v>
          </cell>
          <cell r="AC43" t="str">
            <v/>
          </cell>
          <cell r="AD43" t="str">
            <v xml:space="preserve"> </v>
          </cell>
          <cell r="AE43" t="str">
            <v xml:space="preserve"> </v>
          </cell>
          <cell r="AF43" t="str">
            <v xml:space="preserve"> </v>
          </cell>
          <cell r="AG43">
            <v>0</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cell r="AP43"/>
          <cell r="AQ43"/>
          <cell r="AR43"/>
          <cell r="AS43"/>
          <cell r="AT43"/>
          <cell r="AU43"/>
          <cell r="AV43"/>
          <cell r="AW43"/>
          <cell r="AX43"/>
          <cell r="AY43"/>
          <cell r="AZ43"/>
        </row>
        <row r="44">
          <cell r="B44" t="str">
            <v>-</v>
          </cell>
          <cell r="C44"/>
          <cell r="D44"/>
          <cell r="E44"/>
          <cell r="F44"/>
          <cell r="G44"/>
          <cell r="H44"/>
          <cell r="I44"/>
          <cell r="J44">
            <v>0</v>
          </cell>
          <cell r="K44"/>
          <cell r="L44">
            <v>0</v>
          </cell>
          <cell r="M44"/>
          <cell r="N44">
            <v>0</v>
          </cell>
          <cell r="O44"/>
          <cell r="P44">
            <v>0</v>
          </cell>
          <cell r="Q44"/>
          <cell r="R44">
            <v>0</v>
          </cell>
          <cell r="S44"/>
          <cell r="T44">
            <v>0</v>
          </cell>
          <cell r="U44"/>
          <cell r="V44">
            <v>0</v>
          </cell>
          <cell r="W44" t="str">
            <v xml:space="preserve"> </v>
          </cell>
          <cell r="X44" t="str">
            <v xml:space="preserve"> </v>
          </cell>
          <cell r="Y44" t="str">
            <v/>
          </cell>
          <cell r="Z44"/>
          <cell r="AA44" t="str">
            <v/>
          </cell>
          <cell r="AB44" t="str">
            <v xml:space="preserve"> </v>
          </cell>
          <cell r="AC44" t="str">
            <v/>
          </cell>
          <cell r="AD44" t="str">
            <v xml:space="preserve"> </v>
          </cell>
          <cell r="AE44" t="str">
            <v xml:space="preserve"> </v>
          </cell>
          <cell r="AF44" t="str">
            <v xml:space="preserve"> </v>
          </cell>
          <cell r="AG44">
            <v>0</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cell r="AP44"/>
          <cell r="AQ44"/>
          <cell r="AR44"/>
          <cell r="AS44"/>
          <cell r="AT44"/>
          <cell r="AU44"/>
          <cell r="AV44"/>
          <cell r="AW44"/>
          <cell r="AX44"/>
          <cell r="AY44"/>
          <cell r="AZ44"/>
        </row>
        <row r="45">
          <cell r="B45" t="str">
            <v>-</v>
          </cell>
          <cell r="C45"/>
          <cell r="D45"/>
          <cell r="E45"/>
          <cell r="F45"/>
          <cell r="G45"/>
          <cell r="H45"/>
          <cell r="I45"/>
          <cell r="J45">
            <v>0</v>
          </cell>
          <cell r="K45"/>
          <cell r="L45">
            <v>0</v>
          </cell>
          <cell r="M45"/>
          <cell r="N45">
            <v>0</v>
          </cell>
          <cell r="O45"/>
          <cell r="P45">
            <v>0</v>
          </cell>
          <cell r="Q45"/>
          <cell r="R45">
            <v>0</v>
          </cell>
          <cell r="S45"/>
          <cell r="T45">
            <v>0</v>
          </cell>
          <cell r="U45"/>
          <cell r="V45">
            <v>0</v>
          </cell>
          <cell r="W45" t="str">
            <v xml:space="preserve"> </v>
          </cell>
          <cell r="X45" t="str">
            <v xml:space="preserve"> </v>
          </cell>
          <cell r="Y45" t="str">
            <v/>
          </cell>
          <cell r="Z45"/>
          <cell r="AA45" t="str">
            <v/>
          </cell>
          <cell r="AB45" t="str">
            <v xml:space="preserve"> </v>
          </cell>
          <cell r="AC45" t="str">
            <v/>
          </cell>
          <cell r="AD45" t="str">
            <v xml:space="preserve"> </v>
          </cell>
          <cell r="AE45" t="str">
            <v xml:space="preserve"> </v>
          </cell>
          <cell r="AF45" t="str">
            <v xml:space="preserve"> </v>
          </cell>
          <cell r="AG45">
            <v>0</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cell r="AP45"/>
          <cell r="AQ45"/>
          <cell r="AR45"/>
          <cell r="AS45"/>
          <cell r="AT45"/>
          <cell r="AU45"/>
          <cell r="AV45"/>
          <cell r="AW45"/>
          <cell r="AX45"/>
          <cell r="AY45"/>
          <cell r="AZ45"/>
        </row>
        <row r="46">
          <cell r="B46" t="str">
            <v>-</v>
          </cell>
          <cell r="C46"/>
          <cell r="D46"/>
          <cell r="E46"/>
          <cell r="F46"/>
          <cell r="G46"/>
          <cell r="H46"/>
          <cell r="I46"/>
          <cell r="J46">
            <v>0</v>
          </cell>
          <cell r="K46"/>
          <cell r="L46">
            <v>0</v>
          </cell>
          <cell r="M46"/>
          <cell r="N46">
            <v>0</v>
          </cell>
          <cell r="O46"/>
          <cell r="P46">
            <v>0</v>
          </cell>
          <cell r="Q46"/>
          <cell r="R46">
            <v>0</v>
          </cell>
          <cell r="S46"/>
          <cell r="T46">
            <v>0</v>
          </cell>
          <cell r="U46"/>
          <cell r="V46">
            <v>0</v>
          </cell>
          <cell r="W46" t="str">
            <v xml:space="preserve"> </v>
          </cell>
          <cell r="X46" t="str">
            <v xml:space="preserve"> </v>
          </cell>
          <cell r="Y46" t="str">
            <v/>
          </cell>
          <cell r="Z46"/>
          <cell r="AA46" t="str">
            <v/>
          </cell>
          <cell r="AB46" t="str">
            <v xml:space="preserve"> </v>
          </cell>
          <cell r="AC46" t="str">
            <v/>
          </cell>
          <cell r="AD46" t="str">
            <v xml:space="preserve"> </v>
          </cell>
          <cell r="AE46" t="str">
            <v xml:space="preserve"> </v>
          </cell>
          <cell r="AF46" t="str">
            <v xml:space="preserve"> </v>
          </cell>
          <cell r="AG46">
            <v>0</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cell r="AP46"/>
          <cell r="AQ46"/>
          <cell r="AR46"/>
          <cell r="AS46"/>
          <cell r="AT46"/>
          <cell r="AU46"/>
          <cell r="AV46"/>
          <cell r="AW46"/>
          <cell r="AX46"/>
          <cell r="AY46"/>
          <cell r="AZ46"/>
        </row>
        <row r="47">
          <cell r="B47" t="str">
            <v>-</v>
          </cell>
          <cell r="C47"/>
          <cell r="D47"/>
          <cell r="E47"/>
          <cell r="F47"/>
          <cell r="G47"/>
          <cell r="H47"/>
          <cell r="I47"/>
          <cell r="J47">
            <v>0</v>
          </cell>
          <cell r="K47"/>
          <cell r="L47">
            <v>0</v>
          </cell>
          <cell r="M47"/>
          <cell r="N47">
            <v>0</v>
          </cell>
          <cell r="O47"/>
          <cell r="P47">
            <v>0</v>
          </cell>
          <cell r="Q47"/>
          <cell r="R47">
            <v>0</v>
          </cell>
          <cell r="S47"/>
          <cell r="T47">
            <v>0</v>
          </cell>
          <cell r="U47"/>
          <cell r="V47">
            <v>0</v>
          </cell>
          <cell r="W47" t="str">
            <v xml:space="preserve"> </v>
          </cell>
          <cell r="X47" t="str">
            <v xml:space="preserve"> </v>
          </cell>
          <cell r="Y47" t="str">
            <v/>
          </cell>
          <cell r="Z47"/>
          <cell r="AA47" t="str">
            <v/>
          </cell>
          <cell r="AB47" t="str">
            <v xml:space="preserve"> </v>
          </cell>
          <cell r="AC47" t="str">
            <v/>
          </cell>
          <cell r="AD47" t="str">
            <v xml:space="preserve"> </v>
          </cell>
          <cell r="AE47" t="str">
            <v xml:space="preserve"> </v>
          </cell>
          <cell r="AF47" t="str">
            <v xml:space="preserve"> </v>
          </cell>
          <cell r="AG47">
            <v>0</v>
          </cell>
          <cell r="AH47" t="str">
            <v xml:space="preserve"> </v>
          </cell>
          <cell r="AI47" t="str">
            <v xml:space="preserve"> </v>
          </cell>
          <cell r="AJ47" t="str">
            <v xml:space="preserve"> </v>
          </cell>
          <cell r="AK47" t="str">
            <v xml:space="preserve"> </v>
          </cell>
          <cell r="AL47" t="str">
            <v xml:space="preserve"> </v>
          </cell>
          <cell r="AM47" t="str">
            <v xml:space="preserve"> </v>
          </cell>
          <cell r="AN47" t="str">
            <v xml:space="preserve"> </v>
          </cell>
          <cell r="AO47"/>
          <cell r="AP47"/>
          <cell r="AQ47"/>
          <cell r="AR47"/>
          <cell r="AS47"/>
          <cell r="AT47"/>
          <cell r="AU47"/>
          <cell r="AV47"/>
          <cell r="AW47"/>
          <cell r="AX47"/>
          <cell r="AY47"/>
          <cell r="AZ47"/>
        </row>
        <row r="48">
          <cell r="B48" t="str">
            <v>-</v>
          </cell>
          <cell r="C48"/>
          <cell r="D48"/>
          <cell r="E48"/>
          <cell r="F48"/>
          <cell r="G48"/>
          <cell r="H48"/>
          <cell r="I48"/>
          <cell r="J48">
            <v>0</v>
          </cell>
          <cell r="K48"/>
          <cell r="L48">
            <v>0</v>
          </cell>
          <cell r="M48"/>
          <cell r="N48">
            <v>0</v>
          </cell>
          <cell r="O48"/>
          <cell r="P48">
            <v>0</v>
          </cell>
          <cell r="Q48"/>
          <cell r="R48">
            <v>0</v>
          </cell>
          <cell r="S48"/>
          <cell r="T48">
            <v>0</v>
          </cell>
          <cell r="U48"/>
          <cell r="V48">
            <v>0</v>
          </cell>
          <cell r="W48" t="str">
            <v xml:space="preserve"> </v>
          </cell>
          <cell r="X48" t="str">
            <v xml:space="preserve"> </v>
          </cell>
          <cell r="Y48" t="str">
            <v/>
          </cell>
          <cell r="Z48"/>
          <cell r="AA48" t="str">
            <v/>
          </cell>
          <cell r="AB48" t="str">
            <v xml:space="preserve"> </v>
          </cell>
          <cell r="AC48" t="str">
            <v/>
          </cell>
          <cell r="AD48" t="str">
            <v xml:space="preserve"> </v>
          </cell>
          <cell r="AE48" t="str">
            <v xml:space="preserve"> </v>
          </cell>
          <cell r="AF48" t="str">
            <v xml:space="preserve"> </v>
          </cell>
          <cell r="AG48">
            <v>0</v>
          </cell>
          <cell r="AH48" t="str">
            <v xml:space="preserve"> </v>
          </cell>
          <cell r="AI48" t="str">
            <v xml:space="preserve"> </v>
          </cell>
          <cell r="AJ48" t="str">
            <v xml:space="preserve"> </v>
          </cell>
          <cell r="AK48" t="str">
            <v xml:space="preserve"> </v>
          </cell>
          <cell r="AL48" t="str">
            <v xml:space="preserve"> </v>
          </cell>
          <cell r="AM48" t="str">
            <v xml:space="preserve"> </v>
          </cell>
          <cell r="AN48" t="str">
            <v xml:space="preserve"> </v>
          </cell>
          <cell r="AO48"/>
          <cell r="AP48"/>
          <cell r="AQ48"/>
          <cell r="AR48"/>
          <cell r="AS48"/>
          <cell r="AT48"/>
          <cell r="AU48"/>
          <cell r="AV48"/>
          <cell r="AW48"/>
          <cell r="AX48"/>
          <cell r="AY48"/>
          <cell r="AZ48"/>
        </row>
        <row r="49">
          <cell r="B49" t="str">
            <v>-</v>
          </cell>
          <cell r="C49"/>
          <cell r="D49"/>
          <cell r="E49"/>
          <cell r="F49"/>
          <cell r="G49"/>
          <cell r="H49"/>
          <cell r="I49"/>
          <cell r="J49">
            <v>0</v>
          </cell>
          <cell r="K49"/>
          <cell r="L49">
            <v>0</v>
          </cell>
          <cell r="M49"/>
          <cell r="N49">
            <v>0</v>
          </cell>
          <cell r="O49"/>
          <cell r="P49">
            <v>0</v>
          </cell>
          <cell r="Q49"/>
          <cell r="R49">
            <v>0</v>
          </cell>
          <cell r="S49"/>
          <cell r="T49">
            <v>0</v>
          </cell>
          <cell r="U49"/>
          <cell r="V49">
            <v>0</v>
          </cell>
          <cell r="W49" t="str">
            <v xml:space="preserve"> </v>
          </cell>
          <cell r="X49" t="str">
            <v xml:space="preserve"> </v>
          </cell>
          <cell r="Y49" t="str">
            <v/>
          </cell>
          <cell r="Z49"/>
          <cell r="AA49" t="str">
            <v/>
          </cell>
          <cell r="AB49" t="str">
            <v xml:space="preserve"> </v>
          </cell>
          <cell r="AC49" t="str">
            <v/>
          </cell>
          <cell r="AD49" t="str">
            <v xml:space="preserve"> </v>
          </cell>
          <cell r="AE49" t="str">
            <v xml:space="preserve"> </v>
          </cell>
          <cell r="AF49" t="str">
            <v xml:space="preserve"> </v>
          </cell>
          <cell r="AG49">
            <v>0</v>
          </cell>
          <cell r="AH49" t="str">
            <v xml:space="preserve"> </v>
          </cell>
          <cell r="AI49" t="str">
            <v xml:space="preserve"> </v>
          </cell>
          <cell r="AJ49" t="str">
            <v xml:space="preserve"> </v>
          </cell>
          <cell r="AK49" t="str">
            <v xml:space="preserve"> </v>
          </cell>
          <cell r="AL49" t="str">
            <v xml:space="preserve"> </v>
          </cell>
          <cell r="AM49" t="str">
            <v xml:space="preserve"> </v>
          </cell>
          <cell r="AN49" t="str">
            <v xml:space="preserve"> </v>
          </cell>
          <cell r="AO49"/>
          <cell r="AP49"/>
          <cell r="AQ49"/>
          <cell r="AR49"/>
          <cell r="AS49"/>
          <cell r="AT49"/>
          <cell r="AU49"/>
          <cell r="AV49"/>
          <cell r="AW49"/>
          <cell r="AX49"/>
          <cell r="AY49"/>
          <cell r="AZ49"/>
        </row>
        <row r="50">
          <cell r="B50" t="str">
            <v>-</v>
          </cell>
          <cell r="C50"/>
          <cell r="D50"/>
          <cell r="E50"/>
          <cell r="F50"/>
          <cell r="G50"/>
          <cell r="H50"/>
          <cell r="I50"/>
          <cell r="J50">
            <v>0</v>
          </cell>
          <cell r="K50"/>
          <cell r="L50">
            <v>0</v>
          </cell>
          <cell r="M50"/>
          <cell r="N50">
            <v>0</v>
          </cell>
          <cell r="O50"/>
          <cell r="P50">
            <v>0</v>
          </cell>
          <cell r="Q50"/>
          <cell r="R50">
            <v>0</v>
          </cell>
          <cell r="S50"/>
          <cell r="T50">
            <v>0</v>
          </cell>
          <cell r="U50"/>
          <cell r="V50">
            <v>0</v>
          </cell>
          <cell r="W50" t="str">
            <v xml:space="preserve"> </v>
          </cell>
          <cell r="X50" t="str">
            <v xml:space="preserve"> </v>
          </cell>
          <cell r="Y50" t="str">
            <v/>
          </cell>
          <cell r="Z50"/>
          <cell r="AA50" t="str">
            <v/>
          </cell>
          <cell r="AB50" t="str">
            <v xml:space="preserve"> </v>
          </cell>
          <cell r="AC50" t="str">
            <v/>
          </cell>
          <cell r="AD50" t="str">
            <v xml:space="preserve"> </v>
          </cell>
          <cell r="AE50" t="str">
            <v xml:space="preserve"> </v>
          </cell>
          <cell r="AF50" t="str">
            <v xml:space="preserve"> </v>
          </cell>
          <cell r="AG50">
            <v>0</v>
          </cell>
          <cell r="AH50" t="str">
            <v xml:space="preserve"> </v>
          </cell>
          <cell r="AI50" t="str">
            <v xml:space="preserve"> </v>
          </cell>
          <cell r="AJ50" t="str">
            <v xml:space="preserve"> </v>
          </cell>
          <cell r="AK50" t="str">
            <v xml:space="preserve"> </v>
          </cell>
          <cell r="AL50" t="str">
            <v xml:space="preserve"> </v>
          </cell>
          <cell r="AM50" t="str">
            <v xml:space="preserve"> </v>
          </cell>
          <cell r="AN50" t="str">
            <v xml:space="preserve"> </v>
          </cell>
          <cell r="AO50"/>
          <cell r="AP50"/>
          <cell r="AQ50"/>
          <cell r="AR50"/>
          <cell r="AS50"/>
          <cell r="AT50"/>
          <cell r="AU50"/>
          <cell r="AV50"/>
          <cell r="AW50"/>
          <cell r="AX50"/>
          <cell r="AY50"/>
          <cell r="AZ50"/>
        </row>
        <row r="51">
          <cell r="B51" t="str">
            <v>-</v>
          </cell>
          <cell r="C51"/>
          <cell r="D51"/>
          <cell r="E51"/>
          <cell r="F51"/>
          <cell r="G51"/>
          <cell r="H51"/>
          <cell r="I51"/>
          <cell r="J51">
            <v>0</v>
          </cell>
          <cell r="K51"/>
          <cell r="L51">
            <v>0</v>
          </cell>
          <cell r="M51"/>
          <cell r="N51">
            <v>0</v>
          </cell>
          <cell r="O51"/>
          <cell r="P51">
            <v>0</v>
          </cell>
          <cell r="Q51"/>
          <cell r="R51">
            <v>0</v>
          </cell>
          <cell r="S51"/>
          <cell r="T51">
            <v>0</v>
          </cell>
          <cell r="U51"/>
          <cell r="V51">
            <v>0</v>
          </cell>
          <cell r="W51" t="str">
            <v xml:space="preserve"> </v>
          </cell>
          <cell r="X51" t="str">
            <v xml:space="preserve"> </v>
          </cell>
          <cell r="Y51" t="str">
            <v/>
          </cell>
          <cell r="Z51"/>
          <cell r="AA51" t="str">
            <v/>
          </cell>
          <cell r="AB51" t="str">
            <v xml:space="preserve"> </v>
          </cell>
          <cell r="AC51" t="str">
            <v/>
          </cell>
          <cell r="AD51" t="str">
            <v xml:space="preserve"> </v>
          </cell>
          <cell r="AE51" t="str">
            <v xml:space="preserve"> </v>
          </cell>
          <cell r="AF51" t="str">
            <v xml:space="preserve"> </v>
          </cell>
          <cell r="AG51">
            <v>0</v>
          </cell>
          <cell r="AH51" t="str">
            <v xml:space="preserve"> </v>
          </cell>
          <cell r="AI51" t="str">
            <v xml:space="preserve"> </v>
          </cell>
          <cell r="AJ51" t="str">
            <v xml:space="preserve"> </v>
          </cell>
          <cell r="AK51" t="str">
            <v xml:space="preserve"> </v>
          </cell>
          <cell r="AL51" t="str">
            <v xml:space="preserve"> </v>
          </cell>
          <cell r="AM51" t="str">
            <v xml:space="preserve"> </v>
          </cell>
          <cell r="AN51" t="str">
            <v xml:space="preserve"> </v>
          </cell>
          <cell r="AO51"/>
          <cell r="AP51"/>
          <cell r="AQ51"/>
          <cell r="AR51"/>
          <cell r="AS51"/>
          <cell r="AT51"/>
          <cell r="AU51"/>
          <cell r="AV51"/>
          <cell r="AW51"/>
          <cell r="AX51"/>
          <cell r="AY51"/>
          <cell r="AZ51"/>
        </row>
        <row r="52">
          <cell r="B52" t="str">
            <v>-</v>
          </cell>
          <cell r="C52"/>
          <cell r="D52"/>
          <cell r="E52"/>
          <cell r="F52"/>
          <cell r="G52"/>
          <cell r="H52"/>
          <cell r="I52"/>
          <cell r="J52">
            <v>0</v>
          </cell>
          <cell r="K52"/>
          <cell r="L52">
            <v>0</v>
          </cell>
          <cell r="M52"/>
          <cell r="N52">
            <v>0</v>
          </cell>
          <cell r="O52"/>
          <cell r="P52">
            <v>0</v>
          </cell>
          <cell r="Q52"/>
          <cell r="R52">
            <v>0</v>
          </cell>
          <cell r="S52"/>
          <cell r="T52">
            <v>0</v>
          </cell>
          <cell r="U52"/>
          <cell r="V52">
            <v>0</v>
          </cell>
          <cell r="W52" t="str">
            <v xml:space="preserve"> </v>
          </cell>
          <cell r="X52" t="str">
            <v xml:space="preserve"> </v>
          </cell>
          <cell r="Y52" t="str">
            <v/>
          </cell>
          <cell r="Z52"/>
          <cell r="AA52" t="str">
            <v/>
          </cell>
          <cell r="AB52" t="str">
            <v xml:space="preserve"> </v>
          </cell>
          <cell r="AC52" t="str">
            <v/>
          </cell>
          <cell r="AD52" t="str">
            <v xml:space="preserve"> </v>
          </cell>
          <cell r="AE52" t="str">
            <v xml:space="preserve"> </v>
          </cell>
          <cell r="AF52" t="str">
            <v xml:space="preserve"> </v>
          </cell>
          <cell r="AG52">
            <v>0</v>
          </cell>
          <cell r="AH52" t="str">
            <v xml:space="preserve"> </v>
          </cell>
          <cell r="AI52" t="str">
            <v xml:space="preserve"> </v>
          </cell>
          <cell r="AJ52" t="str">
            <v xml:space="preserve"> </v>
          </cell>
          <cell r="AK52" t="str">
            <v xml:space="preserve"> </v>
          </cell>
          <cell r="AL52" t="str">
            <v xml:space="preserve"> </v>
          </cell>
          <cell r="AM52" t="str">
            <v xml:space="preserve"> </v>
          </cell>
          <cell r="AN52" t="str">
            <v xml:space="preserve"> </v>
          </cell>
          <cell r="AO52"/>
          <cell r="AP52"/>
          <cell r="AQ52"/>
          <cell r="AR52"/>
          <cell r="AS52"/>
          <cell r="AT52"/>
          <cell r="AU52"/>
          <cell r="AV52"/>
          <cell r="AW52"/>
          <cell r="AX52"/>
          <cell r="AY52"/>
          <cell r="AZ52"/>
        </row>
        <row r="53">
          <cell r="B53" t="str">
            <v>-</v>
          </cell>
          <cell r="C53"/>
          <cell r="D53"/>
          <cell r="E53"/>
          <cell r="F53"/>
          <cell r="G53"/>
          <cell r="H53"/>
          <cell r="I53"/>
          <cell r="J53">
            <v>0</v>
          </cell>
          <cell r="K53"/>
          <cell r="L53">
            <v>0</v>
          </cell>
          <cell r="M53"/>
          <cell r="N53">
            <v>0</v>
          </cell>
          <cell r="O53"/>
          <cell r="P53">
            <v>0</v>
          </cell>
          <cell r="Q53"/>
          <cell r="R53">
            <v>0</v>
          </cell>
          <cell r="S53"/>
          <cell r="T53">
            <v>0</v>
          </cell>
          <cell r="U53"/>
          <cell r="V53">
            <v>0</v>
          </cell>
          <cell r="W53" t="str">
            <v xml:space="preserve"> </v>
          </cell>
          <cell r="X53" t="str">
            <v xml:space="preserve"> </v>
          </cell>
          <cell r="Y53" t="str">
            <v/>
          </cell>
          <cell r="Z53"/>
          <cell r="AA53" t="str">
            <v/>
          </cell>
          <cell r="AB53" t="str">
            <v xml:space="preserve"> </v>
          </cell>
          <cell r="AC53" t="str">
            <v/>
          </cell>
          <cell r="AD53" t="str">
            <v xml:space="preserve"> </v>
          </cell>
          <cell r="AE53" t="str">
            <v xml:space="preserve"> </v>
          </cell>
          <cell r="AF53" t="str">
            <v xml:space="preserve"> </v>
          </cell>
          <cell r="AG53">
            <v>0</v>
          </cell>
          <cell r="AH53" t="str">
            <v xml:space="preserve"> </v>
          </cell>
          <cell r="AI53" t="str">
            <v xml:space="preserve"> </v>
          </cell>
          <cell r="AJ53" t="str">
            <v xml:space="preserve"> </v>
          </cell>
          <cell r="AK53" t="str">
            <v xml:space="preserve"> </v>
          </cell>
          <cell r="AL53" t="str">
            <v xml:space="preserve"> </v>
          </cell>
          <cell r="AM53" t="str">
            <v xml:space="preserve"> </v>
          </cell>
          <cell r="AN53" t="str">
            <v xml:space="preserve"> </v>
          </cell>
          <cell r="AO53"/>
          <cell r="AP53"/>
          <cell r="AQ53"/>
          <cell r="AR53"/>
          <cell r="AS53"/>
          <cell r="AT53"/>
          <cell r="AU53"/>
          <cell r="AV53"/>
          <cell r="AW53"/>
          <cell r="AX53"/>
          <cell r="AY53"/>
          <cell r="AZ53"/>
        </row>
        <row r="54">
          <cell r="B54" t="str">
            <v>-</v>
          </cell>
          <cell r="C54"/>
          <cell r="D54"/>
          <cell r="E54"/>
          <cell r="F54"/>
          <cell r="G54"/>
          <cell r="H54"/>
          <cell r="I54"/>
          <cell r="J54">
            <v>0</v>
          </cell>
          <cell r="K54"/>
          <cell r="L54">
            <v>0</v>
          </cell>
          <cell r="M54"/>
          <cell r="N54">
            <v>0</v>
          </cell>
          <cell r="O54"/>
          <cell r="P54">
            <v>0</v>
          </cell>
          <cell r="Q54"/>
          <cell r="R54">
            <v>0</v>
          </cell>
          <cell r="S54"/>
          <cell r="T54">
            <v>0</v>
          </cell>
          <cell r="U54"/>
          <cell r="V54">
            <v>0</v>
          </cell>
          <cell r="W54" t="str">
            <v xml:space="preserve"> </v>
          </cell>
          <cell r="X54" t="str">
            <v xml:space="preserve"> </v>
          </cell>
          <cell r="Y54" t="str">
            <v/>
          </cell>
          <cell r="Z54"/>
          <cell r="AA54" t="str">
            <v/>
          </cell>
          <cell r="AB54" t="str">
            <v xml:space="preserve"> </v>
          </cell>
          <cell r="AC54" t="str">
            <v/>
          </cell>
          <cell r="AD54" t="str">
            <v xml:space="preserve"> </v>
          </cell>
          <cell r="AE54" t="str">
            <v xml:space="preserve"> </v>
          </cell>
          <cell r="AF54" t="str">
            <v xml:space="preserve"> </v>
          </cell>
          <cell r="AG54">
            <v>0</v>
          </cell>
          <cell r="AH54" t="str">
            <v xml:space="preserve"> </v>
          </cell>
          <cell r="AI54" t="str">
            <v xml:space="preserve"> </v>
          </cell>
          <cell r="AJ54" t="str">
            <v xml:space="preserve"> </v>
          </cell>
          <cell r="AK54" t="str">
            <v xml:space="preserve"> </v>
          </cell>
          <cell r="AL54" t="str">
            <v xml:space="preserve"> </v>
          </cell>
          <cell r="AM54" t="str">
            <v xml:space="preserve"> </v>
          </cell>
          <cell r="AN54" t="str">
            <v xml:space="preserve"> </v>
          </cell>
          <cell r="AO54"/>
          <cell r="AP54"/>
          <cell r="AQ54"/>
          <cell r="AR54"/>
          <cell r="AS54"/>
          <cell r="AT54"/>
          <cell r="AU54"/>
          <cell r="AV54"/>
          <cell r="AW54"/>
          <cell r="AX54"/>
          <cell r="AY54"/>
          <cell r="AZ54"/>
        </row>
        <row r="55">
          <cell r="B55" t="str">
            <v>-</v>
          </cell>
          <cell r="C55"/>
          <cell r="D55"/>
          <cell r="E55"/>
          <cell r="F55"/>
          <cell r="G55"/>
          <cell r="H55"/>
          <cell r="I55"/>
          <cell r="J55">
            <v>0</v>
          </cell>
          <cell r="K55"/>
          <cell r="L55">
            <v>0</v>
          </cell>
          <cell r="M55"/>
          <cell r="N55">
            <v>0</v>
          </cell>
          <cell r="O55"/>
          <cell r="P55">
            <v>0</v>
          </cell>
          <cell r="Q55"/>
          <cell r="R55">
            <v>0</v>
          </cell>
          <cell r="S55"/>
          <cell r="T55">
            <v>0</v>
          </cell>
          <cell r="U55"/>
          <cell r="V55">
            <v>0</v>
          </cell>
          <cell r="W55" t="str">
            <v xml:space="preserve"> </v>
          </cell>
          <cell r="X55" t="str">
            <v xml:space="preserve"> </v>
          </cell>
          <cell r="Y55" t="str">
            <v/>
          </cell>
          <cell r="Z55"/>
          <cell r="AA55" t="str">
            <v/>
          </cell>
          <cell r="AB55" t="str">
            <v xml:space="preserve"> </v>
          </cell>
          <cell r="AC55" t="str">
            <v/>
          </cell>
          <cell r="AD55" t="str">
            <v xml:space="preserve"> </v>
          </cell>
          <cell r="AE55" t="str">
            <v xml:space="preserve"> </v>
          </cell>
          <cell r="AF55" t="str">
            <v xml:space="preserve"> </v>
          </cell>
          <cell r="AG55">
            <v>0</v>
          </cell>
          <cell r="AH55" t="str">
            <v xml:space="preserve"> </v>
          </cell>
          <cell r="AI55" t="str">
            <v xml:space="preserve"> </v>
          </cell>
          <cell r="AJ55" t="str">
            <v xml:space="preserve"> </v>
          </cell>
          <cell r="AK55" t="str">
            <v xml:space="preserve"> </v>
          </cell>
          <cell r="AL55" t="str">
            <v xml:space="preserve"> </v>
          </cell>
          <cell r="AM55" t="str">
            <v xml:space="preserve"> </v>
          </cell>
          <cell r="AN55" t="str">
            <v xml:space="preserve"> </v>
          </cell>
          <cell r="AO55"/>
          <cell r="AP55"/>
          <cell r="AQ55"/>
          <cell r="AR55"/>
          <cell r="AS55"/>
          <cell r="AT55"/>
          <cell r="AU55"/>
          <cell r="AV55"/>
          <cell r="AW55"/>
          <cell r="AX55"/>
          <cell r="AY55"/>
          <cell r="AZ55"/>
        </row>
        <row r="56">
          <cell r="B56" t="str">
            <v>-</v>
          </cell>
          <cell r="C56"/>
          <cell r="D56"/>
          <cell r="E56"/>
          <cell r="F56"/>
          <cell r="G56"/>
          <cell r="H56"/>
          <cell r="I56"/>
          <cell r="J56">
            <v>0</v>
          </cell>
          <cell r="K56"/>
          <cell r="L56">
            <v>0</v>
          </cell>
          <cell r="M56"/>
          <cell r="N56">
            <v>0</v>
          </cell>
          <cell r="O56"/>
          <cell r="P56">
            <v>0</v>
          </cell>
          <cell r="Q56"/>
          <cell r="R56">
            <v>0</v>
          </cell>
          <cell r="S56"/>
          <cell r="T56">
            <v>0</v>
          </cell>
          <cell r="U56"/>
          <cell r="V56">
            <v>0</v>
          </cell>
          <cell r="W56" t="str">
            <v xml:space="preserve"> </v>
          </cell>
          <cell r="X56" t="str">
            <v xml:space="preserve"> </v>
          </cell>
          <cell r="Y56" t="str">
            <v/>
          </cell>
          <cell r="Z56"/>
          <cell r="AA56" t="str">
            <v/>
          </cell>
          <cell r="AB56" t="str">
            <v xml:space="preserve"> </v>
          </cell>
          <cell r="AC56" t="str">
            <v/>
          </cell>
          <cell r="AD56" t="str">
            <v xml:space="preserve"> </v>
          </cell>
          <cell r="AE56" t="str">
            <v xml:space="preserve"> </v>
          </cell>
          <cell r="AF56" t="str">
            <v xml:space="preserve"> </v>
          </cell>
          <cell r="AG56">
            <v>0</v>
          </cell>
          <cell r="AH56" t="str">
            <v xml:space="preserve"> </v>
          </cell>
          <cell r="AI56" t="str">
            <v xml:space="preserve"> </v>
          </cell>
          <cell r="AJ56" t="str">
            <v xml:space="preserve"> </v>
          </cell>
          <cell r="AK56" t="str">
            <v xml:space="preserve"> </v>
          </cell>
          <cell r="AL56" t="str">
            <v xml:space="preserve"> </v>
          </cell>
          <cell r="AM56" t="str">
            <v xml:space="preserve"> </v>
          </cell>
          <cell r="AN56" t="str">
            <v xml:space="preserve"> </v>
          </cell>
          <cell r="AO56"/>
          <cell r="AP56"/>
          <cell r="AQ56"/>
          <cell r="AR56"/>
          <cell r="AS56"/>
          <cell r="AT56"/>
          <cell r="AU56"/>
          <cell r="AV56"/>
          <cell r="AW56"/>
          <cell r="AX56"/>
          <cell r="AY56"/>
          <cell r="AZ56"/>
        </row>
        <row r="57">
          <cell r="B57" t="str">
            <v>-</v>
          </cell>
          <cell r="C57"/>
          <cell r="D57"/>
          <cell r="E57"/>
          <cell r="F57"/>
          <cell r="G57"/>
          <cell r="H57"/>
          <cell r="I57"/>
          <cell r="J57">
            <v>0</v>
          </cell>
          <cell r="K57"/>
          <cell r="L57">
            <v>0</v>
          </cell>
          <cell r="M57"/>
          <cell r="N57">
            <v>0</v>
          </cell>
          <cell r="O57"/>
          <cell r="P57">
            <v>0</v>
          </cell>
          <cell r="Q57"/>
          <cell r="R57">
            <v>0</v>
          </cell>
          <cell r="S57"/>
          <cell r="T57">
            <v>0</v>
          </cell>
          <cell r="U57"/>
          <cell r="V57">
            <v>0</v>
          </cell>
          <cell r="W57" t="str">
            <v xml:space="preserve"> </v>
          </cell>
          <cell r="X57" t="str">
            <v xml:space="preserve"> </v>
          </cell>
          <cell r="Y57" t="str">
            <v/>
          </cell>
          <cell r="Z57"/>
          <cell r="AA57" t="str">
            <v/>
          </cell>
          <cell r="AB57" t="str">
            <v xml:space="preserve"> </v>
          </cell>
          <cell r="AC57" t="str">
            <v/>
          </cell>
          <cell r="AD57" t="str">
            <v xml:space="preserve"> </v>
          </cell>
          <cell r="AE57" t="str">
            <v xml:space="preserve"> </v>
          </cell>
          <cell r="AF57" t="str">
            <v xml:space="preserve"> </v>
          </cell>
          <cell r="AG57">
            <v>0</v>
          </cell>
          <cell r="AH57" t="str">
            <v xml:space="preserve"> </v>
          </cell>
          <cell r="AI57" t="str">
            <v xml:space="preserve"> </v>
          </cell>
          <cell r="AJ57" t="str">
            <v xml:space="preserve"> </v>
          </cell>
          <cell r="AK57" t="str">
            <v xml:space="preserve"> </v>
          </cell>
          <cell r="AL57" t="str">
            <v xml:space="preserve"> </v>
          </cell>
          <cell r="AM57" t="str">
            <v xml:space="preserve"> </v>
          </cell>
          <cell r="AN57" t="str">
            <v xml:space="preserve"> </v>
          </cell>
          <cell r="AO57"/>
          <cell r="AP57"/>
          <cell r="AQ57"/>
          <cell r="AR57"/>
          <cell r="AS57"/>
          <cell r="AT57"/>
          <cell r="AU57"/>
          <cell r="AV57"/>
          <cell r="AW57"/>
          <cell r="AX57"/>
          <cell r="AY57"/>
          <cell r="AZ57"/>
        </row>
        <row r="58">
          <cell r="B58" t="str">
            <v>-</v>
          </cell>
          <cell r="C58"/>
          <cell r="D58"/>
          <cell r="E58"/>
          <cell r="F58"/>
          <cell r="G58"/>
          <cell r="H58"/>
          <cell r="I58"/>
          <cell r="J58">
            <v>0</v>
          </cell>
          <cell r="K58"/>
          <cell r="L58">
            <v>0</v>
          </cell>
          <cell r="M58"/>
          <cell r="N58">
            <v>0</v>
          </cell>
          <cell r="O58"/>
          <cell r="P58">
            <v>0</v>
          </cell>
          <cell r="Q58"/>
          <cell r="R58">
            <v>0</v>
          </cell>
          <cell r="S58"/>
          <cell r="T58">
            <v>0</v>
          </cell>
          <cell r="U58"/>
          <cell r="V58">
            <v>0</v>
          </cell>
          <cell r="W58" t="str">
            <v xml:space="preserve"> </v>
          </cell>
          <cell r="X58" t="str">
            <v xml:space="preserve"> </v>
          </cell>
          <cell r="Y58" t="str">
            <v/>
          </cell>
          <cell r="Z58"/>
          <cell r="AA58" t="str">
            <v/>
          </cell>
          <cell r="AB58" t="str">
            <v xml:space="preserve"> </v>
          </cell>
          <cell r="AC58" t="str">
            <v/>
          </cell>
          <cell r="AD58" t="str">
            <v xml:space="preserve"> </v>
          </cell>
          <cell r="AE58" t="str">
            <v xml:space="preserve"> </v>
          </cell>
          <cell r="AF58" t="str">
            <v xml:space="preserve"> </v>
          </cell>
          <cell r="AG58">
            <v>0</v>
          </cell>
          <cell r="AH58" t="str">
            <v xml:space="preserve"> </v>
          </cell>
          <cell r="AI58" t="str">
            <v xml:space="preserve"> </v>
          </cell>
          <cell r="AJ58" t="str">
            <v xml:space="preserve"> </v>
          </cell>
          <cell r="AK58" t="str">
            <v xml:space="preserve"> </v>
          </cell>
          <cell r="AL58" t="str">
            <v xml:space="preserve"> </v>
          </cell>
          <cell r="AM58" t="str">
            <v xml:space="preserve"> </v>
          </cell>
          <cell r="AN58" t="str">
            <v xml:space="preserve"> </v>
          </cell>
          <cell r="AO58"/>
          <cell r="AP58"/>
          <cell r="AQ58"/>
          <cell r="AR58"/>
          <cell r="AS58"/>
          <cell r="AT58"/>
          <cell r="AU58"/>
          <cell r="AV58"/>
          <cell r="AW58"/>
          <cell r="AX58"/>
          <cell r="AY58"/>
          <cell r="AZ58"/>
        </row>
        <row r="59">
          <cell r="B59" t="str">
            <v>-</v>
          </cell>
          <cell r="C59"/>
          <cell r="D59"/>
          <cell r="E59"/>
          <cell r="F59"/>
          <cell r="G59"/>
          <cell r="H59"/>
          <cell r="I59"/>
          <cell r="J59">
            <v>0</v>
          </cell>
          <cell r="K59"/>
          <cell r="L59">
            <v>0</v>
          </cell>
          <cell r="M59"/>
          <cell r="N59">
            <v>0</v>
          </cell>
          <cell r="O59"/>
          <cell r="P59">
            <v>0</v>
          </cell>
          <cell r="Q59"/>
          <cell r="R59">
            <v>0</v>
          </cell>
          <cell r="S59"/>
          <cell r="T59">
            <v>0</v>
          </cell>
          <cell r="U59"/>
          <cell r="V59">
            <v>0</v>
          </cell>
          <cell r="W59" t="str">
            <v xml:space="preserve"> </v>
          </cell>
          <cell r="X59" t="str">
            <v xml:space="preserve"> </v>
          </cell>
          <cell r="Y59" t="str">
            <v/>
          </cell>
          <cell r="Z59"/>
          <cell r="AA59" t="str">
            <v/>
          </cell>
          <cell r="AB59" t="str">
            <v xml:space="preserve"> </v>
          </cell>
          <cell r="AC59" t="str">
            <v/>
          </cell>
          <cell r="AD59" t="str">
            <v xml:space="preserve"> </v>
          </cell>
          <cell r="AE59" t="str">
            <v xml:space="preserve"> </v>
          </cell>
          <cell r="AF59" t="str">
            <v xml:space="preserve"> </v>
          </cell>
          <cell r="AG59">
            <v>0</v>
          </cell>
          <cell r="AH59" t="str">
            <v xml:space="preserve"> </v>
          </cell>
          <cell r="AI59" t="str">
            <v xml:space="preserve"> </v>
          </cell>
          <cell r="AJ59" t="str">
            <v xml:space="preserve"> </v>
          </cell>
          <cell r="AK59" t="str">
            <v xml:space="preserve"> </v>
          </cell>
          <cell r="AL59" t="str">
            <v xml:space="preserve"> </v>
          </cell>
          <cell r="AM59" t="str">
            <v xml:space="preserve"> </v>
          </cell>
          <cell r="AN59" t="str">
            <v xml:space="preserve"> </v>
          </cell>
          <cell r="AO59"/>
          <cell r="AP59"/>
          <cell r="AQ59"/>
          <cell r="AR59"/>
          <cell r="AS59"/>
          <cell r="AT59"/>
          <cell r="AU59"/>
          <cell r="AV59"/>
          <cell r="AW59"/>
          <cell r="AX59"/>
          <cell r="AY59"/>
          <cell r="AZ59"/>
        </row>
        <row r="60">
          <cell r="B60" t="str">
            <v>-</v>
          </cell>
          <cell r="C60"/>
          <cell r="D60"/>
          <cell r="E60"/>
          <cell r="F60"/>
          <cell r="G60"/>
          <cell r="H60"/>
          <cell r="I60"/>
          <cell r="J60">
            <v>0</v>
          </cell>
          <cell r="K60"/>
          <cell r="L60">
            <v>0</v>
          </cell>
          <cell r="M60"/>
          <cell r="N60">
            <v>0</v>
          </cell>
          <cell r="O60"/>
          <cell r="P60">
            <v>0</v>
          </cell>
          <cell r="Q60"/>
          <cell r="R60">
            <v>0</v>
          </cell>
          <cell r="S60"/>
          <cell r="T60">
            <v>0</v>
          </cell>
          <cell r="U60"/>
          <cell r="V60">
            <v>0</v>
          </cell>
          <cell r="W60" t="str">
            <v xml:space="preserve"> </v>
          </cell>
          <cell r="X60" t="str">
            <v xml:space="preserve"> </v>
          </cell>
          <cell r="Y60" t="str">
            <v/>
          </cell>
          <cell r="Z60"/>
          <cell r="AA60" t="str">
            <v/>
          </cell>
          <cell r="AB60" t="str">
            <v xml:space="preserve"> </v>
          </cell>
          <cell r="AC60" t="str">
            <v/>
          </cell>
          <cell r="AD60" t="str">
            <v xml:space="preserve"> </v>
          </cell>
          <cell r="AE60" t="str">
            <v xml:space="preserve"> </v>
          </cell>
          <cell r="AF60" t="str">
            <v xml:space="preserve"> </v>
          </cell>
          <cell r="AG60">
            <v>0</v>
          </cell>
          <cell r="AH60" t="str">
            <v xml:space="preserve"> </v>
          </cell>
          <cell r="AI60" t="str">
            <v xml:space="preserve"> </v>
          </cell>
          <cell r="AJ60" t="str">
            <v xml:space="preserve"> </v>
          </cell>
          <cell r="AK60" t="str">
            <v xml:space="preserve"> </v>
          </cell>
          <cell r="AL60" t="str">
            <v xml:space="preserve"> </v>
          </cell>
          <cell r="AM60" t="str">
            <v xml:space="preserve"> </v>
          </cell>
          <cell r="AN60" t="str">
            <v xml:space="preserve"> </v>
          </cell>
          <cell r="AO60"/>
          <cell r="AP60"/>
          <cell r="AQ60"/>
          <cell r="AR60"/>
          <cell r="AS60"/>
          <cell r="AT60"/>
          <cell r="AU60"/>
          <cell r="AV60"/>
          <cell r="AW60"/>
          <cell r="AX60"/>
          <cell r="AY60"/>
          <cell r="AZ60"/>
        </row>
        <row r="61">
          <cell r="B61" t="str">
            <v>-</v>
          </cell>
          <cell r="C61"/>
          <cell r="D61"/>
          <cell r="E61"/>
          <cell r="F61"/>
          <cell r="G61"/>
          <cell r="H61"/>
          <cell r="I61"/>
          <cell r="J61">
            <v>0</v>
          </cell>
          <cell r="K61"/>
          <cell r="L61">
            <v>0</v>
          </cell>
          <cell r="M61"/>
          <cell r="N61">
            <v>0</v>
          </cell>
          <cell r="O61"/>
          <cell r="P61">
            <v>0</v>
          </cell>
          <cell r="Q61"/>
          <cell r="R61">
            <v>0</v>
          </cell>
          <cell r="S61"/>
          <cell r="T61">
            <v>0</v>
          </cell>
          <cell r="U61"/>
          <cell r="V61">
            <v>0</v>
          </cell>
          <cell r="W61" t="str">
            <v xml:space="preserve"> </v>
          </cell>
          <cell r="X61" t="str">
            <v xml:space="preserve"> </v>
          </cell>
          <cell r="Y61" t="str">
            <v/>
          </cell>
          <cell r="Z61"/>
          <cell r="AA61" t="str">
            <v/>
          </cell>
          <cell r="AB61" t="str">
            <v xml:space="preserve"> </v>
          </cell>
          <cell r="AC61" t="str">
            <v/>
          </cell>
          <cell r="AD61" t="str">
            <v xml:space="preserve"> </v>
          </cell>
          <cell r="AE61" t="str">
            <v xml:space="preserve"> </v>
          </cell>
          <cell r="AF61" t="str">
            <v xml:space="preserve"> </v>
          </cell>
          <cell r="AG61">
            <v>0</v>
          </cell>
          <cell r="AH61" t="str">
            <v xml:space="preserve"> </v>
          </cell>
          <cell r="AI61" t="str">
            <v xml:space="preserve"> </v>
          </cell>
          <cell r="AJ61" t="str">
            <v xml:space="preserve"> </v>
          </cell>
          <cell r="AK61" t="str">
            <v xml:space="preserve"> </v>
          </cell>
          <cell r="AL61" t="str">
            <v xml:space="preserve"> </v>
          </cell>
          <cell r="AM61" t="str">
            <v xml:space="preserve"> </v>
          </cell>
          <cell r="AN61" t="str">
            <v xml:space="preserve"> </v>
          </cell>
          <cell r="AO61"/>
          <cell r="AP61"/>
          <cell r="AQ61"/>
          <cell r="AR61"/>
          <cell r="AS61"/>
          <cell r="AT61"/>
          <cell r="AU61"/>
          <cell r="AV61"/>
          <cell r="AW61"/>
          <cell r="AX61"/>
          <cell r="AY61"/>
          <cell r="AZ61"/>
        </row>
        <row r="62">
          <cell r="B62" t="str">
            <v>-</v>
          </cell>
          <cell r="C62"/>
          <cell r="D62"/>
          <cell r="E62"/>
          <cell r="F62"/>
          <cell r="G62"/>
          <cell r="H62"/>
          <cell r="I62"/>
          <cell r="J62">
            <v>0</v>
          </cell>
          <cell r="K62"/>
          <cell r="L62">
            <v>0</v>
          </cell>
          <cell r="M62"/>
          <cell r="N62">
            <v>0</v>
          </cell>
          <cell r="O62"/>
          <cell r="P62">
            <v>0</v>
          </cell>
          <cell r="Q62"/>
          <cell r="R62">
            <v>0</v>
          </cell>
          <cell r="S62"/>
          <cell r="T62">
            <v>0</v>
          </cell>
          <cell r="U62"/>
          <cell r="V62">
            <v>0</v>
          </cell>
          <cell r="W62" t="str">
            <v xml:space="preserve"> </v>
          </cell>
          <cell r="X62" t="str">
            <v xml:space="preserve"> </v>
          </cell>
          <cell r="Y62" t="str">
            <v/>
          </cell>
          <cell r="Z62"/>
          <cell r="AA62" t="str">
            <v/>
          </cell>
          <cell r="AB62" t="str">
            <v xml:space="preserve"> </v>
          </cell>
          <cell r="AC62" t="str">
            <v/>
          </cell>
          <cell r="AD62" t="str">
            <v xml:space="preserve"> </v>
          </cell>
          <cell r="AE62" t="str">
            <v xml:space="preserve"> </v>
          </cell>
          <cell r="AF62" t="str">
            <v xml:space="preserve"> </v>
          </cell>
          <cell r="AG62">
            <v>0</v>
          </cell>
          <cell r="AH62" t="str">
            <v xml:space="preserve"> </v>
          </cell>
          <cell r="AI62" t="str">
            <v xml:space="preserve"> </v>
          </cell>
          <cell r="AJ62" t="str">
            <v xml:space="preserve"> </v>
          </cell>
          <cell r="AK62" t="str">
            <v xml:space="preserve"> </v>
          </cell>
          <cell r="AL62" t="str">
            <v xml:space="preserve"> </v>
          </cell>
          <cell r="AM62" t="str">
            <v xml:space="preserve"> </v>
          </cell>
          <cell r="AN62" t="str">
            <v xml:space="preserve"> </v>
          </cell>
          <cell r="AO62"/>
          <cell r="AP62"/>
          <cell r="AQ62"/>
          <cell r="AR62"/>
          <cell r="AS62"/>
          <cell r="AT62"/>
          <cell r="AU62"/>
          <cell r="AV62"/>
          <cell r="AW62"/>
          <cell r="AX62"/>
          <cell r="AY62"/>
          <cell r="AZ62"/>
        </row>
        <row r="63">
          <cell r="B63" t="str">
            <v>-</v>
          </cell>
          <cell r="C63"/>
          <cell r="D63"/>
          <cell r="E63"/>
          <cell r="F63"/>
          <cell r="G63"/>
          <cell r="H63"/>
          <cell r="I63"/>
          <cell r="J63">
            <v>0</v>
          </cell>
          <cell r="K63"/>
          <cell r="L63">
            <v>0</v>
          </cell>
          <cell r="M63"/>
          <cell r="N63">
            <v>0</v>
          </cell>
          <cell r="O63"/>
          <cell r="P63">
            <v>0</v>
          </cell>
          <cell r="Q63"/>
          <cell r="R63">
            <v>0</v>
          </cell>
          <cell r="S63"/>
          <cell r="T63">
            <v>0</v>
          </cell>
          <cell r="U63"/>
          <cell r="V63">
            <v>0</v>
          </cell>
          <cell r="W63" t="str">
            <v xml:space="preserve"> </v>
          </cell>
          <cell r="X63" t="str">
            <v xml:space="preserve"> </v>
          </cell>
          <cell r="Y63" t="str">
            <v/>
          </cell>
          <cell r="Z63"/>
          <cell r="AA63" t="str">
            <v/>
          </cell>
          <cell r="AB63" t="str">
            <v xml:space="preserve"> </v>
          </cell>
          <cell r="AC63" t="str">
            <v/>
          </cell>
          <cell r="AD63" t="str">
            <v xml:space="preserve"> </v>
          </cell>
          <cell r="AE63" t="str">
            <v xml:space="preserve"> </v>
          </cell>
          <cell r="AF63" t="str">
            <v xml:space="preserve"> </v>
          </cell>
          <cell r="AG63">
            <v>0</v>
          </cell>
          <cell r="AH63" t="str">
            <v xml:space="preserve"> </v>
          </cell>
          <cell r="AI63" t="str">
            <v xml:space="preserve"> </v>
          </cell>
          <cell r="AJ63" t="str">
            <v xml:space="preserve"> </v>
          </cell>
          <cell r="AK63" t="str">
            <v xml:space="preserve"> </v>
          </cell>
          <cell r="AL63" t="str">
            <v xml:space="preserve"> </v>
          </cell>
          <cell r="AM63" t="str">
            <v xml:space="preserve"> </v>
          </cell>
          <cell r="AN63" t="str">
            <v xml:space="preserve"> </v>
          </cell>
          <cell r="AO63"/>
          <cell r="AP63"/>
          <cell r="AQ63"/>
          <cell r="AR63"/>
          <cell r="AS63"/>
          <cell r="AT63"/>
          <cell r="AU63"/>
          <cell r="AV63"/>
          <cell r="AW63"/>
          <cell r="AX63"/>
          <cell r="AY63"/>
          <cell r="AZ63"/>
        </row>
        <row r="64">
          <cell r="B64" t="str">
            <v>-</v>
          </cell>
          <cell r="C64"/>
          <cell r="D64"/>
          <cell r="E64"/>
          <cell r="F64"/>
          <cell r="G64"/>
          <cell r="H64"/>
          <cell r="I64"/>
          <cell r="J64">
            <v>0</v>
          </cell>
          <cell r="K64"/>
          <cell r="L64">
            <v>0</v>
          </cell>
          <cell r="M64"/>
          <cell r="N64">
            <v>0</v>
          </cell>
          <cell r="O64"/>
          <cell r="P64">
            <v>0</v>
          </cell>
          <cell r="Q64"/>
          <cell r="R64">
            <v>0</v>
          </cell>
          <cell r="S64"/>
          <cell r="T64">
            <v>0</v>
          </cell>
          <cell r="U64"/>
          <cell r="V64">
            <v>0</v>
          </cell>
          <cell r="W64" t="str">
            <v xml:space="preserve"> </v>
          </cell>
          <cell r="X64" t="str">
            <v xml:space="preserve"> </v>
          </cell>
          <cell r="Y64" t="str">
            <v/>
          </cell>
          <cell r="Z64"/>
          <cell r="AA64" t="str">
            <v/>
          </cell>
          <cell r="AB64" t="str">
            <v xml:space="preserve"> </v>
          </cell>
          <cell r="AC64" t="str">
            <v/>
          </cell>
          <cell r="AD64" t="str">
            <v xml:space="preserve"> </v>
          </cell>
          <cell r="AE64" t="str">
            <v xml:space="preserve"> </v>
          </cell>
          <cell r="AF64" t="str">
            <v xml:space="preserve"> </v>
          </cell>
          <cell r="AG64">
            <v>0</v>
          </cell>
          <cell r="AH64" t="str">
            <v xml:space="preserve"> </v>
          </cell>
          <cell r="AI64" t="str">
            <v xml:space="preserve"> </v>
          </cell>
          <cell r="AJ64" t="str">
            <v xml:space="preserve"> </v>
          </cell>
          <cell r="AK64" t="str">
            <v xml:space="preserve"> </v>
          </cell>
          <cell r="AL64" t="str">
            <v xml:space="preserve"> </v>
          </cell>
          <cell r="AM64" t="str">
            <v xml:space="preserve"> </v>
          </cell>
          <cell r="AN64" t="str">
            <v xml:space="preserve"> </v>
          </cell>
          <cell r="AO64"/>
          <cell r="AP64"/>
          <cell r="AQ64"/>
          <cell r="AR64"/>
          <cell r="AS64"/>
          <cell r="AT64"/>
          <cell r="AU64"/>
          <cell r="AV64"/>
          <cell r="AW64"/>
          <cell r="AX64"/>
          <cell r="AY64"/>
          <cell r="AZ64"/>
        </row>
        <row r="65">
          <cell r="B65" t="str">
            <v>-</v>
          </cell>
          <cell r="C65"/>
          <cell r="D65"/>
          <cell r="E65"/>
          <cell r="F65"/>
          <cell r="G65"/>
          <cell r="H65"/>
          <cell r="I65"/>
          <cell r="J65">
            <v>0</v>
          </cell>
          <cell r="K65"/>
          <cell r="L65">
            <v>0</v>
          </cell>
          <cell r="M65"/>
          <cell r="N65">
            <v>0</v>
          </cell>
          <cell r="O65"/>
          <cell r="P65">
            <v>0</v>
          </cell>
          <cell r="Q65"/>
          <cell r="R65">
            <v>0</v>
          </cell>
          <cell r="S65"/>
          <cell r="T65">
            <v>0</v>
          </cell>
          <cell r="U65"/>
          <cell r="V65">
            <v>0</v>
          </cell>
          <cell r="W65" t="str">
            <v xml:space="preserve"> </v>
          </cell>
          <cell r="X65" t="str">
            <v xml:space="preserve"> </v>
          </cell>
          <cell r="Y65" t="str">
            <v/>
          </cell>
          <cell r="Z65"/>
          <cell r="AA65" t="str">
            <v/>
          </cell>
          <cell r="AB65" t="str">
            <v xml:space="preserve"> </v>
          </cell>
          <cell r="AC65" t="str">
            <v/>
          </cell>
          <cell r="AD65" t="str">
            <v xml:space="preserve"> </v>
          </cell>
          <cell r="AE65" t="str">
            <v xml:space="preserve"> </v>
          </cell>
          <cell r="AF65" t="str">
            <v xml:space="preserve"> </v>
          </cell>
          <cell r="AG65">
            <v>0</v>
          </cell>
          <cell r="AH65" t="str">
            <v xml:space="preserve"> </v>
          </cell>
          <cell r="AI65" t="str">
            <v xml:space="preserve"> </v>
          </cell>
          <cell r="AJ65" t="str">
            <v xml:space="preserve"> </v>
          </cell>
          <cell r="AK65" t="str">
            <v xml:space="preserve"> </v>
          </cell>
          <cell r="AL65" t="str">
            <v xml:space="preserve"> </v>
          </cell>
          <cell r="AM65" t="str">
            <v xml:space="preserve"> </v>
          </cell>
          <cell r="AN65" t="str">
            <v xml:space="preserve"> </v>
          </cell>
          <cell r="AO65"/>
          <cell r="AP65"/>
          <cell r="AQ65"/>
          <cell r="AR65"/>
          <cell r="AS65"/>
          <cell r="AT65"/>
          <cell r="AU65"/>
          <cell r="AV65"/>
          <cell r="AW65"/>
          <cell r="AX65"/>
          <cell r="AY65"/>
          <cell r="AZ65"/>
        </row>
        <row r="66">
          <cell r="B66" t="str">
            <v>-</v>
          </cell>
          <cell r="C66"/>
          <cell r="D66"/>
          <cell r="E66"/>
          <cell r="F66"/>
          <cell r="G66"/>
          <cell r="H66"/>
          <cell r="I66"/>
          <cell r="J66">
            <v>0</v>
          </cell>
          <cell r="K66"/>
          <cell r="L66">
            <v>0</v>
          </cell>
          <cell r="M66"/>
          <cell r="N66">
            <v>0</v>
          </cell>
          <cell r="O66"/>
          <cell r="P66">
            <v>0</v>
          </cell>
          <cell r="Q66"/>
          <cell r="R66">
            <v>0</v>
          </cell>
          <cell r="S66"/>
          <cell r="T66">
            <v>0</v>
          </cell>
          <cell r="U66"/>
          <cell r="V66">
            <v>0</v>
          </cell>
          <cell r="W66" t="str">
            <v xml:space="preserve"> </v>
          </cell>
          <cell r="X66" t="str">
            <v xml:space="preserve"> </v>
          </cell>
          <cell r="Y66" t="str">
            <v/>
          </cell>
          <cell r="Z66"/>
          <cell r="AA66" t="str">
            <v/>
          </cell>
          <cell r="AB66" t="str">
            <v xml:space="preserve"> </v>
          </cell>
          <cell r="AC66" t="str">
            <v/>
          </cell>
          <cell r="AD66" t="str">
            <v xml:space="preserve"> </v>
          </cell>
          <cell r="AE66" t="str">
            <v xml:space="preserve"> </v>
          </cell>
          <cell r="AF66" t="str">
            <v xml:space="preserve"> </v>
          </cell>
          <cell r="AG66">
            <v>0</v>
          </cell>
          <cell r="AH66" t="str">
            <v xml:space="preserve"> </v>
          </cell>
          <cell r="AI66" t="str">
            <v xml:space="preserve"> </v>
          </cell>
          <cell r="AJ66" t="str">
            <v xml:space="preserve"> </v>
          </cell>
          <cell r="AK66" t="str">
            <v xml:space="preserve"> </v>
          </cell>
          <cell r="AL66" t="str">
            <v xml:space="preserve"> </v>
          </cell>
          <cell r="AM66" t="str">
            <v xml:space="preserve"> </v>
          </cell>
          <cell r="AN66" t="str">
            <v xml:space="preserve"> </v>
          </cell>
          <cell r="AO66"/>
          <cell r="AP66"/>
          <cell r="AQ66"/>
          <cell r="AR66"/>
          <cell r="AS66"/>
          <cell r="AT66"/>
          <cell r="AU66"/>
          <cell r="AV66"/>
          <cell r="AW66"/>
          <cell r="AX66"/>
          <cell r="AY66"/>
          <cell r="AZ66"/>
        </row>
        <row r="67">
          <cell r="B67" t="str">
            <v>-</v>
          </cell>
          <cell r="C67"/>
          <cell r="D67"/>
          <cell r="E67"/>
          <cell r="F67"/>
          <cell r="G67"/>
          <cell r="H67"/>
          <cell r="I67"/>
          <cell r="J67">
            <v>0</v>
          </cell>
          <cell r="K67"/>
          <cell r="L67">
            <v>0</v>
          </cell>
          <cell r="M67"/>
          <cell r="N67">
            <v>0</v>
          </cell>
          <cell r="O67"/>
          <cell r="P67">
            <v>0</v>
          </cell>
          <cell r="Q67"/>
          <cell r="R67">
            <v>0</v>
          </cell>
          <cell r="S67"/>
          <cell r="T67">
            <v>0</v>
          </cell>
          <cell r="U67"/>
          <cell r="V67">
            <v>0</v>
          </cell>
          <cell r="W67" t="str">
            <v xml:space="preserve"> </v>
          </cell>
          <cell r="X67" t="str">
            <v xml:space="preserve"> </v>
          </cell>
          <cell r="Y67" t="str">
            <v/>
          </cell>
          <cell r="Z67"/>
          <cell r="AA67" t="str">
            <v/>
          </cell>
          <cell r="AB67" t="str">
            <v xml:space="preserve"> </v>
          </cell>
          <cell r="AC67" t="str">
            <v/>
          </cell>
          <cell r="AD67" t="str">
            <v xml:space="preserve"> </v>
          </cell>
          <cell r="AE67" t="str">
            <v xml:space="preserve"> </v>
          </cell>
          <cell r="AF67" t="str">
            <v xml:space="preserve"> </v>
          </cell>
          <cell r="AG67">
            <v>0</v>
          </cell>
          <cell r="AH67" t="str">
            <v xml:space="preserve"> </v>
          </cell>
          <cell r="AI67" t="str">
            <v xml:space="preserve"> </v>
          </cell>
          <cell r="AJ67" t="str">
            <v xml:space="preserve"> </v>
          </cell>
          <cell r="AK67" t="str">
            <v xml:space="preserve"> </v>
          </cell>
          <cell r="AL67" t="str">
            <v xml:space="preserve"> </v>
          </cell>
          <cell r="AM67" t="str">
            <v xml:space="preserve"> </v>
          </cell>
          <cell r="AN67" t="str">
            <v xml:space="preserve"> </v>
          </cell>
          <cell r="AO67"/>
          <cell r="AP67"/>
          <cell r="AQ67"/>
          <cell r="AR67"/>
          <cell r="AS67"/>
          <cell r="AT67"/>
          <cell r="AU67"/>
          <cell r="AV67"/>
          <cell r="AW67"/>
          <cell r="AX67"/>
          <cell r="AY67"/>
          <cell r="AZ67"/>
        </row>
        <row r="68">
          <cell r="B68" t="str">
            <v>-</v>
          </cell>
          <cell r="C68"/>
          <cell r="D68"/>
          <cell r="E68"/>
          <cell r="F68"/>
          <cell r="G68"/>
          <cell r="H68"/>
          <cell r="I68"/>
          <cell r="J68">
            <v>0</v>
          </cell>
          <cell r="K68"/>
          <cell r="L68">
            <v>0</v>
          </cell>
          <cell r="M68"/>
          <cell r="N68">
            <v>0</v>
          </cell>
          <cell r="O68"/>
          <cell r="P68">
            <v>0</v>
          </cell>
          <cell r="Q68"/>
          <cell r="R68">
            <v>0</v>
          </cell>
          <cell r="S68"/>
          <cell r="T68">
            <v>0</v>
          </cell>
          <cell r="U68"/>
          <cell r="V68">
            <v>0</v>
          </cell>
          <cell r="W68" t="str">
            <v xml:space="preserve"> </v>
          </cell>
          <cell r="X68" t="str">
            <v xml:space="preserve"> </v>
          </cell>
          <cell r="Y68" t="str">
            <v/>
          </cell>
          <cell r="Z68"/>
          <cell r="AA68" t="str">
            <v/>
          </cell>
          <cell r="AB68" t="str">
            <v xml:space="preserve"> </v>
          </cell>
          <cell r="AC68" t="str">
            <v/>
          </cell>
          <cell r="AD68" t="str">
            <v xml:space="preserve"> </v>
          </cell>
          <cell r="AE68" t="str">
            <v xml:space="preserve"> </v>
          </cell>
          <cell r="AF68" t="str">
            <v xml:space="preserve"> </v>
          </cell>
          <cell r="AG68">
            <v>0</v>
          </cell>
          <cell r="AH68" t="str">
            <v xml:space="preserve"> </v>
          </cell>
          <cell r="AI68" t="str">
            <v xml:space="preserve"> </v>
          </cell>
          <cell r="AJ68" t="str">
            <v xml:space="preserve"> </v>
          </cell>
          <cell r="AK68" t="str">
            <v xml:space="preserve"> </v>
          </cell>
          <cell r="AL68" t="str">
            <v xml:space="preserve"> </v>
          </cell>
          <cell r="AM68" t="str">
            <v xml:space="preserve"> </v>
          </cell>
          <cell r="AN68" t="str">
            <v xml:space="preserve"> </v>
          </cell>
          <cell r="AO68"/>
          <cell r="AP68"/>
          <cell r="AQ68"/>
          <cell r="AR68"/>
          <cell r="AS68"/>
          <cell r="AT68"/>
          <cell r="AU68"/>
          <cell r="AV68"/>
          <cell r="AW68"/>
          <cell r="AX68"/>
          <cell r="AY68"/>
          <cell r="AZ68"/>
        </row>
        <row r="69">
          <cell r="B69" t="str">
            <v>-</v>
          </cell>
          <cell r="C69"/>
          <cell r="D69"/>
          <cell r="E69"/>
          <cell r="F69"/>
          <cell r="G69"/>
          <cell r="H69"/>
          <cell r="I69"/>
          <cell r="J69">
            <v>0</v>
          </cell>
          <cell r="K69"/>
          <cell r="L69">
            <v>0</v>
          </cell>
          <cell r="M69"/>
          <cell r="N69">
            <v>0</v>
          </cell>
          <cell r="O69"/>
          <cell r="P69">
            <v>0</v>
          </cell>
          <cell r="Q69"/>
          <cell r="R69">
            <v>0</v>
          </cell>
          <cell r="S69"/>
          <cell r="T69">
            <v>0</v>
          </cell>
          <cell r="U69"/>
          <cell r="V69">
            <v>0</v>
          </cell>
          <cell r="W69" t="str">
            <v xml:space="preserve"> </v>
          </cell>
          <cell r="X69" t="str">
            <v xml:space="preserve"> </v>
          </cell>
          <cell r="Y69" t="str">
            <v/>
          </cell>
          <cell r="Z69"/>
          <cell r="AA69" t="str">
            <v/>
          </cell>
          <cell r="AB69" t="str">
            <v xml:space="preserve"> </v>
          </cell>
          <cell r="AC69" t="str">
            <v/>
          </cell>
          <cell r="AD69" t="str">
            <v xml:space="preserve"> </v>
          </cell>
          <cell r="AE69" t="str">
            <v xml:space="preserve"> </v>
          </cell>
          <cell r="AF69" t="str">
            <v xml:space="preserve"> </v>
          </cell>
          <cell r="AG69">
            <v>0</v>
          </cell>
          <cell r="AH69" t="str">
            <v xml:space="preserve"> </v>
          </cell>
          <cell r="AI69" t="str">
            <v xml:space="preserve"> </v>
          </cell>
          <cell r="AJ69" t="str">
            <v xml:space="preserve"> </v>
          </cell>
          <cell r="AK69" t="str">
            <v xml:space="preserve"> </v>
          </cell>
          <cell r="AL69" t="str">
            <v xml:space="preserve"> </v>
          </cell>
          <cell r="AM69" t="str">
            <v xml:space="preserve"> </v>
          </cell>
          <cell r="AN69" t="str">
            <v xml:space="preserve"> </v>
          </cell>
          <cell r="AO69"/>
          <cell r="AP69"/>
          <cell r="AQ69"/>
          <cell r="AR69"/>
          <cell r="AS69"/>
          <cell r="AT69"/>
          <cell r="AU69"/>
          <cell r="AV69"/>
          <cell r="AW69"/>
          <cell r="AX69"/>
          <cell r="AY69"/>
          <cell r="AZ69"/>
        </row>
        <row r="70">
          <cell r="B70" t="str">
            <v>-</v>
          </cell>
          <cell r="C70"/>
          <cell r="D70"/>
          <cell r="E70"/>
          <cell r="F70"/>
          <cell r="G70"/>
          <cell r="H70"/>
          <cell r="I70"/>
          <cell r="J70">
            <v>0</v>
          </cell>
          <cell r="K70"/>
          <cell r="L70">
            <v>0</v>
          </cell>
          <cell r="M70"/>
          <cell r="N70">
            <v>0</v>
          </cell>
          <cell r="O70"/>
          <cell r="P70">
            <v>0</v>
          </cell>
          <cell r="Q70"/>
          <cell r="R70">
            <v>0</v>
          </cell>
          <cell r="S70"/>
          <cell r="T70">
            <v>0</v>
          </cell>
          <cell r="U70"/>
          <cell r="V70">
            <v>0</v>
          </cell>
          <cell r="W70" t="str">
            <v xml:space="preserve"> </v>
          </cell>
          <cell r="X70" t="str">
            <v xml:space="preserve"> </v>
          </cell>
          <cell r="Y70" t="str">
            <v/>
          </cell>
          <cell r="Z70"/>
          <cell r="AA70" t="str">
            <v/>
          </cell>
          <cell r="AB70" t="str">
            <v xml:space="preserve"> </v>
          </cell>
          <cell r="AC70" t="str">
            <v/>
          </cell>
          <cell r="AD70" t="str">
            <v xml:space="preserve"> </v>
          </cell>
          <cell r="AE70" t="str">
            <v xml:space="preserve"> </v>
          </cell>
          <cell r="AF70" t="str">
            <v xml:space="preserve"> </v>
          </cell>
          <cell r="AG70">
            <v>0</v>
          </cell>
          <cell r="AH70" t="str">
            <v xml:space="preserve"> </v>
          </cell>
          <cell r="AI70" t="str">
            <v xml:space="preserve"> </v>
          </cell>
          <cell r="AJ70" t="str">
            <v xml:space="preserve"> </v>
          </cell>
          <cell r="AK70" t="str">
            <v xml:space="preserve"> </v>
          </cell>
          <cell r="AL70" t="str">
            <v xml:space="preserve"> </v>
          </cell>
          <cell r="AM70" t="str">
            <v xml:space="preserve"> </v>
          </cell>
          <cell r="AN70" t="str">
            <v xml:space="preserve"> </v>
          </cell>
          <cell r="AO70"/>
          <cell r="AP70"/>
          <cell r="AQ70"/>
          <cell r="AR70"/>
          <cell r="AS70"/>
          <cell r="AT70"/>
          <cell r="AU70"/>
          <cell r="AV70"/>
          <cell r="AW70"/>
          <cell r="AX70"/>
          <cell r="AY70"/>
          <cell r="AZ70"/>
        </row>
        <row r="71">
          <cell r="B71" t="str">
            <v>-</v>
          </cell>
          <cell r="C71"/>
          <cell r="D71"/>
          <cell r="E71"/>
          <cell r="F71"/>
          <cell r="G71"/>
          <cell r="H71"/>
          <cell r="I71"/>
          <cell r="J71">
            <v>0</v>
          </cell>
          <cell r="K71"/>
          <cell r="L71">
            <v>0</v>
          </cell>
          <cell r="M71"/>
          <cell r="N71">
            <v>0</v>
          </cell>
          <cell r="O71"/>
          <cell r="P71">
            <v>0</v>
          </cell>
          <cell r="Q71"/>
          <cell r="R71">
            <v>0</v>
          </cell>
          <cell r="S71"/>
          <cell r="T71">
            <v>0</v>
          </cell>
          <cell r="U71"/>
          <cell r="V71">
            <v>0</v>
          </cell>
          <cell r="W71" t="str">
            <v xml:space="preserve"> </v>
          </cell>
          <cell r="X71" t="str">
            <v xml:space="preserve"> </v>
          </cell>
          <cell r="Y71" t="str">
            <v/>
          </cell>
          <cell r="Z71"/>
          <cell r="AA71" t="str">
            <v/>
          </cell>
          <cell r="AB71" t="str">
            <v xml:space="preserve"> </v>
          </cell>
          <cell r="AC71" t="str">
            <v/>
          </cell>
          <cell r="AD71" t="str">
            <v xml:space="preserve"> </v>
          </cell>
          <cell r="AE71" t="str">
            <v xml:space="preserve"> </v>
          </cell>
          <cell r="AF71" t="str">
            <v xml:space="preserve"> </v>
          </cell>
          <cell r="AG71">
            <v>0</v>
          </cell>
          <cell r="AH71" t="str">
            <v xml:space="preserve"> </v>
          </cell>
          <cell r="AI71" t="str">
            <v xml:space="preserve"> </v>
          </cell>
          <cell r="AJ71" t="str">
            <v xml:space="preserve"> </v>
          </cell>
          <cell r="AK71" t="str">
            <v xml:space="preserve"> </v>
          </cell>
          <cell r="AL71" t="str">
            <v xml:space="preserve"> </v>
          </cell>
          <cell r="AM71" t="str">
            <v xml:space="preserve"> </v>
          </cell>
          <cell r="AN71" t="str">
            <v xml:space="preserve"> </v>
          </cell>
          <cell r="AO71"/>
          <cell r="AP71"/>
          <cell r="AQ71"/>
          <cell r="AR71"/>
          <cell r="AS71"/>
          <cell r="AT71"/>
          <cell r="AU71"/>
          <cell r="AV71"/>
          <cell r="AW71"/>
          <cell r="AX71"/>
          <cell r="AY71"/>
          <cell r="AZ71"/>
        </row>
        <row r="72">
          <cell r="B72" t="str">
            <v>-</v>
          </cell>
          <cell r="C72"/>
          <cell r="D72"/>
          <cell r="E72"/>
          <cell r="F72"/>
          <cell r="G72"/>
          <cell r="H72"/>
          <cell r="I72"/>
          <cell r="J72">
            <v>0</v>
          </cell>
          <cell r="K72"/>
          <cell r="L72">
            <v>0</v>
          </cell>
          <cell r="M72"/>
          <cell r="N72">
            <v>0</v>
          </cell>
          <cell r="O72"/>
          <cell r="P72">
            <v>0</v>
          </cell>
          <cell r="Q72"/>
          <cell r="R72">
            <v>0</v>
          </cell>
          <cell r="S72"/>
          <cell r="T72">
            <v>0</v>
          </cell>
          <cell r="U72"/>
          <cell r="V72">
            <v>0</v>
          </cell>
          <cell r="W72" t="str">
            <v xml:space="preserve"> </v>
          </cell>
          <cell r="X72" t="str">
            <v xml:space="preserve"> </v>
          </cell>
          <cell r="Y72" t="str">
            <v/>
          </cell>
          <cell r="Z72"/>
          <cell r="AA72" t="str">
            <v/>
          </cell>
          <cell r="AB72" t="str">
            <v xml:space="preserve"> </v>
          </cell>
          <cell r="AC72" t="str">
            <v/>
          </cell>
          <cell r="AD72" t="str">
            <v xml:space="preserve"> </v>
          </cell>
          <cell r="AE72" t="str">
            <v xml:space="preserve"> </v>
          </cell>
          <cell r="AF72" t="str">
            <v xml:space="preserve"> </v>
          </cell>
          <cell r="AG72">
            <v>0</v>
          </cell>
          <cell r="AH72" t="str">
            <v xml:space="preserve"> </v>
          </cell>
          <cell r="AI72" t="str">
            <v xml:space="preserve"> </v>
          </cell>
          <cell r="AJ72" t="str">
            <v xml:space="preserve"> </v>
          </cell>
          <cell r="AK72" t="str">
            <v xml:space="preserve"> </v>
          </cell>
          <cell r="AL72" t="str">
            <v xml:space="preserve"> </v>
          </cell>
          <cell r="AM72" t="str">
            <v xml:space="preserve"> </v>
          </cell>
          <cell r="AN72" t="str">
            <v xml:space="preserve"> </v>
          </cell>
          <cell r="AO72"/>
          <cell r="AP72"/>
          <cell r="AQ72"/>
          <cell r="AR72"/>
          <cell r="AS72"/>
          <cell r="AT72"/>
          <cell r="AU72"/>
          <cell r="AV72"/>
          <cell r="AW72"/>
          <cell r="AX72"/>
          <cell r="AY72"/>
          <cell r="AZ72"/>
        </row>
        <row r="73">
          <cell r="B73" t="str">
            <v>-</v>
          </cell>
          <cell r="C73"/>
          <cell r="D73"/>
          <cell r="E73"/>
          <cell r="F73"/>
          <cell r="G73"/>
          <cell r="H73"/>
          <cell r="I73"/>
          <cell r="J73">
            <v>0</v>
          </cell>
          <cell r="K73"/>
          <cell r="L73">
            <v>0</v>
          </cell>
          <cell r="M73"/>
          <cell r="N73">
            <v>0</v>
          </cell>
          <cell r="O73"/>
          <cell r="P73">
            <v>0</v>
          </cell>
          <cell r="Q73"/>
          <cell r="R73">
            <v>0</v>
          </cell>
          <cell r="S73"/>
          <cell r="T73">
            <v>0</v>
          </cell>
          <cell r="U73"/>
          <cell r="V73">
            <v>0</v>
          </cell>
          <cell r="W73" t="str">
            <v xml:space="preserve"> </v>
          </cell>
          <cell r="X73" t="str">
            <v xml:space="preserve"> </v>
          </cell>
          <cell r="Y73" t="str">
            <v/>
          </cell>
          <cell r="Z73"/>
          <cell r="AA73" t="str">
            <v/>
          </cell>
          <cell r="AB73" t="str">
            <v xml:space="preserve"> </v>
          </cell>
          <cell r="AC73" t="str">
            <v/>
          </cell>
          <cell r="AD73" t="str">
            <v xml:space="preserve"> </v>
          </cell>
          <cell r="AE73" t="str">
            <v xml:space="preserve"> </v>
          </cell>
          <cell r="AF73" t="str">
            <v xml:space="preserve"> </v>
          </cell>
          <cell r="AG73">
            <v>0</v>
          </cell>
          <cell r="AH73" t="str">
            <v xml:space="preserve"> </v>
          </cell>
          <cell r="AI73" t="str">
            <v xml:space="preserve"> </v>
          </cell>
          <cell r="AJ73" t="str">
            <v xml:space="preserve"> </v>
          </cell>
          <cell r="AK73" t="str">
            <v xml:space="preserve"> </v>
          </cell>
          <cell r="AL73" t="str">
            <v xml:space="preserve"> </v>
          </cell>
          <cell r="AM73" t="str">
            <v xml:space="preserve"> </v>
          </cell>
          <cell r="AN73" t="str">
            <v xml:space="preserve"> </v>
          </cell>
          <cell r="AO73"/>
          <cell r="AP73"/>
          <cell r="AQ73"/>
          <cell r="AR73"/>
          <cell r="AS73"/>
          <cell r="AT73"/>
          <cell r="AU73"/>
          <cell r="AV73"/>
          <cell r="AW73"/>
          <cell r="AX73"/>
          <cell r="AY73"/>
          <cell r="AZ73"/>
        </row>
        <row r="74">
          <cell r="B74" t="str">
            <v>-</v>
          </cell>
          <cell r="C74"/>
          <cell r="D74"/>
          <cell r="E74"/>
          <cell r="F74"/>
          <cell r="G74"/>
          <cell r="H74"/>
          <cell r="I74"/>
          <cell r="J74">
            <v>0</v>
          </cell>
          <cell r="K74"/>
          <cell r="L74">
            <v>0</v>
          </cell>
          <cell r="M74"/>
          <cell r="N74">
            <v>0</v>
          </cell>
          <cell r="O74"/>
          <cell r="P74">
            <v>0</v>
          </cell>
          <cell r="Q74"/>
          <cell r="R74">
            <v>0</v>
          </cell>
          <cell r="S74"/>
          <cell r="T74">
            <v>0</v>
          </cell>
          <cell r="U74"/>
          <cell r="V74">
            <v>0</v>
          </cell>
          <cell r="W74" t="str">
            <v xml:space="preserve"> </v>
          </cell>
          <cell r="X74" t="str">
            <v xml:space="preserve"> </v>
          </cell>
          <cell r="Y74" t="str">
            <v/>
          </cell>
          <cell r="Z74"/>
          <cell r="AA74" t="str">
            <v/>
          </cell>
          <cell r="AB74" t="str">
            <v xml:space="preserve"> </v>
          </cell>
          <cell r="AC74" t="str">
            <v/>
          </cell>
          <cell r="AD74" t="str">
            <v xml:space="preserve"> </v>
          </cell>
          <cell r="AE74" t="str">
            <v xml:space="preserve"> </v>
          </cell>
          <cell r="AF74" t="str">
            <v xml:space="preserve"> </v>
          </cell>
          <cell r="AG74">
            <v>0</v>
          </cell>
          <cell r="AH74" t="str">
            <v xml:space="preserve"> </v>
          </cell>
          <cell r="AI74" t="str">
            <v xml:space="preserve"> </v>
          </cell>
          <cell r="AJ74" t="str">
            <v xml:space="preserve"> </v>
          </cell>
          <cell r="AK74" t="str">
            <v xml:space="preserve"> </v>
          </cell>
          <cell r="AL74" t="str">
            <v xml:space="preserve"> </v>
          </cell>
          <cell r="AM74" t="str">
            <v xml:space="preserve"> </v>
          </cell>
          <cell r="AN74" t="str">
            <v xml:space="preserve"> </v>
          </cell>
          <cell r="AO74"/>
          <cell r="AP74"/>
          <cell r="AQ74"/>
          <cell r="AR74"/>
          <cell r="AS74"/>
          <cell r="AT74"/>
          <cell r="AU74"/>
          <cell r="AV74"/>
          <cell r="AW74"/>
          <cell r="AX74"/>
          <cell r="AY74"/>
          <cell r="AZ74"/>
        </row>
        <row r="75">
          <cell r="B75" t="str">
            <v>-</v>
          </cell>
          <cell r="C75"/>
          <cell r="D75"/>
          <cell r="E75"/>
          <cell r="F75"/>
          <cell r="G75"/>
          <cell r="H75"/>
          <cell r="I75"/>
          <cell r="J75">
            <v>0</v>
          </cell>
          <cell r="K75"/>
          <cell r="L75">
            <v>0</v>
          </cell>
          <cell r="M75"/>
          <cell r="N75">
            <v>0</v>
          </cell>
          <cell r="O75"/>
          <cell r="P75">
            <v>0</v>
          </cell>
          <cell r="Q75"/>
          <cell r="R75">
            <v>0</v>
          </cell>
          <cell r="S75"/>
          <cell r="T75">
            <v>0</v>
          </cell>
          <cell r="U75"/>
          <cell r="V75">
            <v>0</v>
          </cell>
          <cell r="W75" t="str">
            <v xml:space="preserve"> </v>
          </cell>
          <cell r="X75" t="str">
            <v xml:space="preserve"> </v>
          </cell>
          <cell r="Y75" t="str">
            <v/>
          </cell>
          <cell r="Z75"/>
          <cell r="AA75" t="str">
            <v/>
          </cell>
          <cell r="AB75" t="str">
            <v xml:space="preserve"> </v>
          </cell>
          <cell r="AC75" t="str">
            <v/>
          </cell>
          <cell r="AD75" t="str">
            <v xml:space="preserve"> </v>
          </cell>
          <cell r="AE75" t="str">
            <v xml:space="preserve"> </v>
          </cell>
          <cell r="AF75" t="str">
            <v xml:space="preserve"> </v>
          </cell>
          <cell r="AG75">
            <v>0</v>
          </cell>
          <cell r="AH75" t="str">
            <v xml:space="preserve"> </v>
          </cell>
          <cell r="AI75" t="str">
            <v xml:space="preserve"> </v>
          </cell>
          <cell r="AJ75" t="str">
            <v xml:space="preserve"> </v>
          </cell>
          <cell r="AK75" t="str">
            <v xml:space="preserve"> </v>
          </cell>
          <cell r="AL75" t="str">
            <v xml:space="preserve"> </v>
          </cell>
          <cell r="AM75" t="str">
            <v xml:space="preserve"> </v>
          </cell>
          <cell r="AN75" t="str">
            <v xml:space="preserve"> </v>
          </cell>
          <cell r="AO75"/>
          <cell r="AP75"/>
          <cell r="AQ75"/>
          <cell r="AR75"/>
          <cell r="AS75"/>
          <cell r="AT75"/>
          <cell r="AU75"/>
          <cell r="AV75"/>
          <cell r="AW75"/>
          <cell r="AX75"/>
          <cell r="AY75"/>
          <cell r="AZ75"/>
        </row>
        <row r="76">
          <cell r="B76" t="str">
            <v>-</v>
          </cell>
          <cell r="C76"/>
          <cell r="D76"/>
          <cell r="E76"/>
          <cell r="F76"/>
          <cell r="G76"/>
          <cell r="H76"/>
          <cell r="I76"/>
          <cell r="J76">
            <v>0</v>
          </cell>
          <cell r="K76"/>
          <cell r="L76">
            <v>0</v>
          </cell>
          <cell r="M76"/>
          <cell r="N76">
            <v>0</v>
          </cell>
          <cell r="O76"/>
          <cell r="P76">
            <v>0</v>
          </cell>
          <cell r="Q76"/>
          <cell r="R76">
            <v>0</v>
          </cell>
          <cell r="S76"/>
          <cell r="T76">
            <v>0</v>
          </cell>
          <cell r="U76"/>
          <cell r="V76">
            <v>0</v>
          </cell>
          <cell r="W76" t="str">
            <v xml:space="preserve"> </v>
          </cell>
          <cell r="X76" t="str">
            <v xml:space="preserve"> </v>
          </cell>
          <cell r="Y76" t="str">
            <v/>
          </cell>
          <cell r="Z76"/>
          <cell r="AA76" t="str">
            <v/>
          </cell>
          <cell r="AB76" t="str">
            <v xml:space="preserve"> </v>
          </cell>
          <cell r="AC76" t="str">
            <v/>
          </cell>
          <cell r="AD76" t="str">
            <v xml:space="preserve"> </v>
          </cell>
          <cell r="AE76" t="str">
            <v xml:space="preserve"> </v>
          </cell>
          <cell r="AF76" t="str">
            <v xml:space="preserve"> </v>
          </cell>
          <cell r="AG76">
            <v>0</v>
          </cell>
          <cell r="AH76" t="str">
            <v xml:space="preserve"> </v>
          </cell>
          <cell r="AI76" t="str">
            <v xml:space="preserve"> </v>
          </cell>
          <cell r="AJ76" t="str">
            <v xml:space="preserve"> </v>
          </cell>
          <cell r="AK76" t="str">
            <v xml:space="preserve"> </v>
          </cell>
          <cell r="AL76" t="str">
            <v xml:space="preserve"> </v>
          </cell>
          <cell r="AM76" t="str">
            <v xml:space="preserve"> </v>
          </cell>
          <cell r="AN76" t="str">
            <v xml:space="preserve"> </v>
          </cell>
          <cell r="AO76"/>
          <cell r="AP76"/>
          <cell r="AQ76"/>
          <cell r="AR76"/>
          <cell r="AS76"/>
          <cell r="AT76"/>
          <cell r="AU76"/>
          <cell r="AV76"/>
          <cell r="AW76"/>
          <cell r="AX76"/>
          <cell r="AY76"/>
          <cell r="AZ76"/>
        </row>
        <row r="77">
          <cell r="B77" t="str">
            <v>-</v>
          </cell>
          <cell r="C77"/>
          <cell r="D77"/>
          <cell r="E77"/>
          <cell r="F77"/>
          <cell r="G77"/>
          <cell r="H77"/>
          <cell r="I77"/>
          <cell r="J77">
            <v>0</v>
          </cell>
          <cell r="K77"/>
          <cell r="L77">
            <v>0</v>
          </cell>
          <cell r="M77"/>
          <cell r="N77">
            <v>0</v>
          </cell>
          <cell r="O77"/>
          <cell r="P77">
            <v>0</v>
          </cell>
          <cell r="Q77"/>
          <cell r="R77">
            <v>0</v>
          </cell>
          <cell r="S77"/>
          <cell r="T77">
            <v>0</v>
          </cell>
          <cell r="U77"/>
          <cell r="V77">
            <v>0</v>
          </cell>
          <cell r="W77" t="str">
            <v xml:space="preserve"> </v>
          </cell>
          <cell r="X77" t="str">
            <v xml:space="preserve"> </v>
          </cell>
          <cell r="Y77" t="str">
            <v/>
          </cell>
          <cell r="Z77"/>
          <cell r="AA77" t="str">
            <v/>
          </cell>
          <cell r="AB77" t="str">
            <v xml:space="preserve"> </v>
          </cell>
          <cell r="AC77" t="str">
            <v/>
          </cell>
          <cell r="AD77" t="str">
            <v xml:space="preserve"> </v>
          </cell>
          <cell r="AE77" t="str">
            <v xml:space="preserve"> </v>
          </cell>
          <cell r="AF77" t="str">
            <v xml:space="preserve"> </v>
          </cell>
          <cell r="AG77">
            <v>0</v>
          </cell>
          <cell r="AH77" t="str">
            <v xml:space="preserve"> </v>
          </cell>
          <cell r="AI77" t="str">
            <v xml:space="preserve"> </v>
          </cell>
          <cell r="AJ77" t="str">
            <v xml:space="preserve"> </v>
          </cell>
          <cell r="AK77" t="str">
            <v xml:space="preserve"> </v>
          </cell>
          <cell r="AL77" t="str">
            <v xml:space="preserve"> </v>
          </cell>
          <cell r="AM77" t="str">
            <v xml:space="preserve"> </v>
          </cell>
          <cell r="AN77" t="str">
            <v xml:space="preserve"> </v>
          </cell>
          <cell r="AO77"/>
          <cell r="AP77"/>
          <cell r="AQ77"/>
          <cell r="AR77"/>
          <cell r="AS77"/>
          <cell r="AT77"/>
          <cell r="AU77"/>
          <cell r="AV77"/>
          <cell r="AW77"/>
          <cell r="AX77"/>
          <cell r="AY77"/>
          <cell r="AZ77"/>
        </row>
        <row r="78">
          <cell r="B78" t="str">
            <v>-</v>
          </cell>
          <cell r="C78"/>
          <cell r="D78"/>
          <cell r="E78"/>
          <cell r="F78"/>
          <cell r="G78"/>
          <cell r="H78"/>
          <cell r="I78"/>
          <cell r="J78">
            <v>0</v>
          </cell>
          <cell r="K78"/>
          <cell r="L78">
            <v>0</v>
          </cell>
          <cell r="M78"/>
          <cell r="N78">
            <v>0</v>
          </cell>
          <cell r="O78"/>
          <cell r="P78">
            <v>0</v>
          </cell>
          <cell r="Q78"/>
          <cell r="R78">
            <v>0</v>
          </cell>
          <cell r="S78"/>
          <cell r="T78">
            <v>0</v>
          </cell>
          <cell r="U78"/>
          <cell r="V78">
            <v>0</v>
          </cell>
          <cell r="W78" t="str">
            <v xml:space="preserve"> </v>
          </cell>
          <cell r="X78" t="str">
            <v xml:space="preserve"> </v>
          </cell>
          <cell r="Y78" t="str">
            <v/>
          </cell>
          <cell r="Z78"/>
          <cell r="AA78" t="str">
            <v/>
          </cell>
          <cell r="AB78" t="str">
            <v xml:space="preserve"> </v>
          </cell>
          <cell r="AC78" t="str">
            <v/>
          </cell>
          <cell r="AD78" t="str">
            <v xml:space="preserve"> </v>
          </cell>
          <cell r="AE78" t="str">
            <v xml:space="preserve"> </v>
          </cell>
          <cell r="AF78" t="str">
            <v xml:space="preserve"> </v>
          </cell>
          <cell r="AG78">
            <v>0</v>
          </cell>
          <cell r="AH78" t="str">
            <v xml:space="preserve"> </v>
          </cell>
          <cell r="AI78" t="str">
            <v xml:space="preserve"> </v>
          </cell>
          <cell r="AJ78" t="str">
            <v xml:space="preserve"> </v>
          </cell>
          <cell r="AK78" t="str">
            <v xml:space="preserve"> </v>
          </cell>
          <cell r="AL78" t="str">
            <v xml:space="preserve"> </v>
          </cell>
          <cell r="AM78" t="str">
            <v xml:space="preserve"> </v>
          </cell>
          <cell r="AN78" t="str">
            <v xml:space="preserve"> </v>
          </cell>
          <cell r="AO78"/>
          <cell r="AP78"/>
          <cell r="AQ78"/>
          <cell r="AR78"/>
          <cell r="AS78"/>
          <cell r="AT78"/>
          <cell r="AU78"/>
          <cell r="AV78"/>
          <cell r="AW78"/>
          <cell r="AX78"/>
          <cell r="AY78"/>
          <cell r="AZ78"/>
        </row>
        <row r="79">
          <cell r="B79" t="str">
            <v>-</v>
          </cell>
          <cell r="C79"/>
          <cell r="D79"/>
          <cell r="E79"/>
          <cell r="F79"/>
          <cell r="G79"/>
          <cell r="H79"/>
          <cell r="I79"/>
          <cell r="J79">
            <v>0</v>
          </cell>
          <cell r="K79"/>
          <cell r="L79">
            <v>0</v>
          </cell>
          <cell r="M79"/>
          <cell r="N79">
            <v>0</v>
          </cell>
          <cell r="O79"/>
          <cell r="P79">
            <v>0</v>
          </cell>
          <cell r="Q79"/>
          <cell r="R79">
            <v>0</v>
          </cell>
          <cell r="S79"/>
          <cell r="T79">
            <v>0</v>
          </cell>
          <cell r="U79"/>
          <cell r="V79">
            <v>0</v>
          </cell>
          <cell r="W79" t="str">
            <v xml:space="preserve"> </v>
          </cell>
          <cell r="X79" t="str">
            <v xml:space="preserve"> </v>
          </cell>
          <cell r="Y79" t="str">
            <v/>
          </cell>
          <cell r="Z79"/>
          <cell r="AA79" t="str">
            <v/>
          </cell>
          <cell r="AB79" t="str">
            <v xml:space="preserve"> </v>
          </cell>
          <cell r="AC79" t="str">
            <v/>
          </cell>
          <cell r="AD79" t="str">
            <v xml:space="preserve"> </v>
          </cell>
          <cell r="AE79" t="str">
            <v xml:space="preserve"> </v>
          </cell>
          <cell r="AF79" t="str">
            <v xml:space="preserve"> </v>
          </cell>
          <cell r="AG79">
            <v>0</v>
          </cell>
          <cell r="AH79" t="str">
            <v xml:space="preserve"> </v>
          </cell>
          <cell r="AI79" t="str">
            <v xml:space="preserve"> </v>
          </cell>
          <cell r="AJ79" t="str">
            <v xml:space="preserve"> </v>
          </cell>
          <cell r="AK79" t="str">
            <v xml:space="preserve"> </v>
          </cell>
          <cell r="AL79" t="str">
            <v xml:space="preserve"> </v>
          </cell>
          <cell r="AM79" t="str">
            <v xml:space="preserve"> </v>
          </cell>
          <cell r="AN79" t="str">
            <v xml:space="preserve"> </v>
          </cell>
          <cell r="AO79"/>
          <cell r="AP79"/>
          <cell r="AQ79"/>
          <cell r="AR79"/>
          <cell r="AS79"/>
          <cell r="AT79"/>
          <cell r="AU79"/>
          <cell r="AV79"/>
          <cell r="AW79"/>
          <cell r="AX79"/>
          <cell r="AY79"/>
          <cell r="AZ79"/>
        </row>
        <row r="80">
          <cell r="B80" t="str">
            <v>-</v>
          </cell>
          <cell r="C80"/>
          <cell r="D80"/>
          <cell r="E80"/>
          <cell r="F80"/>
          <cell r="G80"/>
          <cell r="H80"/>
          <cell r="I80"/>
          <cell r="J80">
            <v>0</v>
          </cell>
          <cell r="K80"/>
          <cell r="L80">
            <v>0</v>
          </cell>
          <cell r="M80"/>
          <cell r="N80">
            <v>0</v>
          </cell>
          <cell r="O80"/>
          <cell r="P80">
            <v>0</v>
          </cell>
          <cell r="Q80"/>
          <cell r="R80">
            <v>0</v>
          </cell>
          <cell r="S80"/>
          <cell r="T80">
            <v>0</v>
          </cell>
          <cell r="U80"/>
          <cell r="V80">
            <v>0</v>
          </cell>
          <cell r="W80" t="str">
            <v xml:space="preserve"> </v>
          </cell>
          <cell r="X80" t="str">
            <v xml:space="preserve"> </v>
          </cell>
          <cell r="Y80" t="str">
            <v/>
          </cell>
          <cell r="Z80"/>
          <cell r="AA80" t="str">
            <v/>
          </cell>
          <cell r="AB80" t="str">
            <v xml:space="preserve"> </v>
          </cell>
          <cell r="AC80" t="str">
            <v/>
          </cell>
          <cell r="AD80" t="str">
            <v xml:space="preserve"> </v>
          </cell>
          <cell r="AE80" t="str">
            <v xml:space="preserve"> </v>
          </cell>
          <cell r="AF80" t="str">
            <v xml:space="preserve"> </v>
          </cell>
          <cell r="AG80">
            <v>0</v>
          </cell>
          <cell r="AH80" t="str">
            <v xml:space="preserve"> </v>
          </cell>
          <cell r="AI80" t="str">
            <v xml:space="preserve"> </v>
          </cell>
          <cell r="AJ80" t="str">
            <v xml:space="preserve"> </v>
          </cell>
          <cell r="AK80" t="str">
            <v xml:space="preserve"> </v>
          </cell>
          <cell r="AL80" t="str">
            <v xml:space="preserve"> </v>
          </cell>
          <cell r="AM80" t="str">
            <v xml:space="preserve"> </v>
          </cell>
          <cell r="AN80" t="str">
            <v xml:space="preserve"> </v>
          </cell>
          <cell r="AO80"/>
          <cell r="AP80"/>
          <cell r="AQ80"/>
          <cell r="AR80"/>
          <cell r="AS80"/>
          <cell r="AT80"/>
          <cell r="AU80"/>
          <cell r="AV80"/>
          <cell r="AW80"/>
          <cell r="AX80"/>
          <cell r="AY80"/>
          <cell r="AZ80"/>
        </row>
        <row r="81">
          <cell r="B81" t="str">
            <v>-</v>
          </cell>
          <cell r="C81"/>
          <cell r="D81"/>
          <cell r="E81"/>
          <cell r="F81"/>
          <cell r="G81"/>
          <cell r="H81"/>
          <cell r="I81"/>
          <cell r="J81">
            <v>0</v>
          </cell>
          <cell r="K81"/>
          <cell r="L81">
            <v>0</v>
          </cell>
          <cell r="M81"/>
          <cell r="N81">
            <v>0</v>
          </cell>
          <cell r="O81"/>
          <cell r="P81">
            <v>0</v>
          </cell>
          <cell r="Q81"/>
          <cell r="R81">
            <v>0</v>
          </cell>
          <cell r="S81"/>
          <cell r="T81">
            <v>0</v>
          </cell>
          <cell r="U81"/>
          <cell r="V81">
            <v>0</v>
          </cell>
          <cell r="W81" t="str">
            <v xml:space="preserve"> </v>
          </cell>
          <cell r="X81" t="str">
            <v xml:space="preserve"> </v>
          </cell>
          <cell r="Y81" t="str">
            <v/>
          </cell>
          <cell r="Z81"/>
          <cell r="AA81" t="str">
            <v/>
          </cell>
          <cell r="AB81" t="str">
            <v xml:space="preserve"> </v>
          </cell>
          <cell r="AC81" t="str">
            <v/>
          </cell>
          <cell r="AD81" t="str">
            <v xml:space="preserve"> </v>
          </cell>
          <cell r="AE81" t="str">
            <v xml:space="preserve"> </v>
          </cell>
          <cell r="AF81" t="str">
            <v xml:space="preserve"> </v>
          </cell>
          <cell r="AG81">
            <v>0</v>
          </cell>
          <cell r="AH81" t="str">
            <v xml:space="preserve"> </v>
          </cell>
          <cell r="AI81" t="str">
            <v xml:space="preserve"> </v>
          </cell>
          <cell r="AJ81" t="str">
            <v xml:space="preserve"> </v>
          </cell>
          <cell r="AK81" t="str">
            <v xml:space="preserve"> </v>
          </cell>
          <cell r="AL81" t="str">
            <v xml:space="preserve"> </v>
          </cell>
          <cell r="AM81" t="str">
            <v xml:space="preserve"> </v>
          </cell>
          <cell r="AN81" t="str">
            <v xml:space="preserve"> </v>
          </cell>
          <cell r="AO81"/>
          <cell r="AP81"/>
          <cell r="AQ81"/>
          <cell r="AR81"/>
          <cell r="AS81"/>
          <cell r="AT81"/>
          <cell r="AU81"/>
          <cell r="AV81"/>
          <cell r="AW81"/>
          <cell r="AX81"/>
          <cell r="AY81"/>
          <cell r="AZ81"/>
        </row>
        <row r="82">
          <cell r="B82" t="str">
            <v>-</v>
          </cell>
          <cell r="C82"/>
          <cell r="D82"/>
          <cell r="E82"/>
          <cell r="F82"/>
          <cell r="G82"/>
          <cell r="H82"/>
          <cell r="I82"/>
          <cell r="J82">
            <v>0</v>
          </cell>
          <cell r="K82"/>
          <cell r="L82">
            <v>0</v>
          </cell>
          <cell r="M82"/>
          <cell r="N82">
            <v>0</v>
          </cell>
          <cell r="O82"/>
          <cell r="P82">
            <v>0</v>
          </cell>
          <cell r="Q82"/>
          <cell r="R82">
            <v>0</v>
          </cell>
          <cell r="S82"/>
          <cell r="T82">
            <v>0</v>
          </cell>
          <cell r="U82"/>
          <cell r="V82">
            <v>0</v>
          </cell>
          <cell r="W82" t="str">
            <v xml:space="preserve"> </v>
          </cell>
          <cell r="X82" t="str">
            <v xml:space="preserve"> </v>
          </cell>
          <cell r="Y82" t="str">
            <v/>
          </cell>
          <cell r="Z82"/>
          <cell r="AA82" t="str">
            <v/>
          </cell>
          <cell r="AB82" t="str">
            <v xml:space="preserve"> </v>
          </cell>
          <cell r="AC82" t="str">
            <v/>
          </cell>
          <cell r="AD82" t="str">
            <v xml:space="preserve"> </v>
          </cell>
          <cell r="AE82" t="str">
            <v xml:space="preserve"> </v>
          </cell>
          <cell r="AF82" t="str">
            <v xml:space="preserve"> </v>
          </cell>
          <cell r="AG82">
            <v>0</v>
          </cell>
          <cell r="AH82" t="str">
            <v xml:space="preserve"> </v>
          </cell>
          <cell r="AI82" t="str">
            <v xml:space="preserve"> </v>
          </cell>
          <cell r="AJ82" t="str">
            <v xml:space="preserve"> </v>
          </cell>
          <cell r="AK82" t="str">
            <v xml:space="preserve"> </v>
          </cell>
          <cell r="AL82" t="str">
            <v xml:space="preserve"> </v>
          </cell>
          <cell r="AM82" t="str">
            <v xml:space="preserve"> </v>
          </cell>
          <cell r="AN82" t="str">
            <v xml:space="preserve"> </v>
          </cell>
          <cell r="AO82"/>
          <cell r="AP82"/>
          <cell r="AQ82"/>
          <cell r="AR82"/>
          <cell r="AS82"/>
          <cell r="AT82"/>
          <cell r="AU82"/>
          <cell r="AV82"/>
          <cell r="AW82"/>
          <cell r="AX82"/>
          <cell r="AY82"/>
          <cell r="AZ82"/>
        </row>
        <row r="83">
          <cell r="B83" t="str">
            <v>-</v>
          </cell>
          <cell r="C83"/>
          <cell r="D83"/>
          <cell r="E83"/>
          <cell r="F83"/>
          <cell r="G83"/>
          <cell r="H83"/>
          <cell r="I83"/>
          <cell r="J83">
            <v>0</v>
          </cell>
          <cell r="K83"/>
          <cell r="L83">
            <v>0</v>
          </cell>
          <cell r="M83"/>
          <cell r="N83">
            <v>0</v>
          </cell>
          <cell r="O83"/>
          <cell r="P83">
            <v>0</v>
          </cell>
          <cell r="Q83"/>
          <cell r="R83">
            <v>0</v>
          </cell>
          <cell r="S83"/>
          <cell r="T83">
            <v>0</v>
          </cell>
          <cell r="U83"/>
          <cell r="V83">
            <v>0</v>
          </cell>
          <cell r="W83" t="str">
            <v xml:space="preserve"> </v>
          </cell>
          <cell r="X83" t="str">
            <v xml:space="preserve"> </v>
          </cell>
          <cell r="Y83" t="str">
            <v/>
          </cell>
          <cell r="Z83"/>
          <cell r="AA83" t="str">
            <v/>
          </cell>
          <cell r="AB83" t="str">
            <v xml:space="preserve"> </v>
          </cell>
          <cell r="AC83" t="str">
            <v/>
          </cell>
          <cell r="AD83" t="str">
            <v xml:space="preserve"> </v>
          </cell>
          <cell r="AE83" t="str">
            <v xml:space="preserve"> </v>
          </cell>
          <cell r="AF83" t="str">
            <v xml:space="preserve"> </v>
          </cell>
          <cell r="AG83">
            <v>0</v>
          </cell>
          <cell r="AH83" t="str">
            <v xml:space="preserve"> </v>
          </cell>
          <cell r="AI83" t="str">
            <v xml:space="preserve"> </v>
          </cell>
          <cell r="AJ83" t="str">
            <v xml:space="preserve"> </v>
          </cell>
          <cell r="AK83" t="str">
            <v xml:space="preserve"> </v>
          </cell>
          <cell r="AL83" t="str">
            <v xml:space="preserve"> </v>
          </cell>
          <cell r="AM83" t="str">
            <v xml:space="preserve"> </v>
          </cell>
          <cell r="AN83" t="str">
            <v xml:space="preserve"> </v>
          </cell>
          <cell r="AO83"/>
          <cell r="AP83"/>
          <cell r="AQ83"/>
          <cell r="AR83"/>
          <cell r="AS83"/>
          <cell r="AT83"/>
          <cell r="AU83"/>
          <cell r="AV83"/>
          <cell r="AW83"/>
          <cell r="AX83"/>
          <cell r="AY83"/>
          <cell r="AZ83"/>
        </row>
        <row r="84">
          <cell r="B84" t="str">
            <v>-</v>
          </cell>
          <cell r="C84"/>
          <cell r="D84"/>
          <cell r="E84"/>
          <cell r="F84"/>
          <cell r="G84"/>
          <cell r="H84"/>
          <cell r="I84"/>
          <cell r="J84">
            <v>0</v>
          </cell>
          <cell r="K84"/>
          <cell r="L84">
            <v>0</v>
          </cell>
          <cell r="M84"/>
          <cell r="N84">
            <v>0</v>
          </cell>
          <cell r="O84"/>
          <cell r="P84">
            <v>0</v>
          </cell>
          <cell r="Q84"/>
          <cell r="R84">
            <v>0</v>
          </cell>
          <cell r="S84"/>
          <cell r="T84">
            <v>0</v>
          </cell>
          <cell r="U84"/>
          <cell r="V84">
            <v>0</v>
          </cell>
          <cell r="W84" t="str">
            <v xml:space="preserve"> </v>
          </cell>
          <cell r="X84" t="str">
            <v xml:space="preserve"> </v>
          </cell>
          <cell r="Y84" t="str">
            <v/>
          </cell>
          <cell r="Z84"/>
          <cell r="AA84" t="str">
            <v/>
          </cell>
          <cell r="AB84" t="str">
            <v xml:space="preserve"> </v>
          </cell>
          <cell r="AC84" t="str">
            <v/>
          </cell>
          <cell r="AD84" t="str">
            <v xml:space="preserve"> </v>
          </cell>
          <cell r="AE84" t="str">
            <v xml:space="preserve"> </v>
          </cell>
          <cell r="AF84" t="str">
            <v xml:space="preserve"> </v>
          </cell>
          <cell r="AG84">
            <v>0</v>
          </cell>
          <cell r="AH84" t="str">
            <v xml:space="preserve"> </v>
          </cell>
          <cell r="AI84" t="str">
            <v xml:space="preserve"> </v>
          </cell>
          <cell r="AJ84" t="str">
            <v xml:space="preserve"> </v>
          </cell>
          <cell r="AK84" t="str">
            <v xml:space="preserve"> </v>
          </cell>
          <cell r="AL84" t="str">
            <v xml:space="preserve"> </v>
          </cell>
          <cell r="AM84" t="str">
            <v xml:space="preserve"> </v>
          </cell>
          <cell r="AN84" t="str">
            <v xml:space="preserve"> </v>
          </cell>
          <cell r="AO84"/>
          <cell r="AP84"/>
          <cell r="AQ84"/>
          <cell r="AR84"/>
          <cell r="AS84"/>
          <cell r="AT84"/>
          <cell r="AU84"/>
          <cell r="AV84"/>
          <cell r="AW84"/>
          <cell r="AX84"/>
          <cell r="AY84"/>
          <cell r="AZ84"/>
        </row>
        <row r="85">
          <cell r="B85" t="str">
            <v>-</v>
          </cell>
          <cell r="C85"/>
          <cell r="D85"/>
          <cell r="E85"/>
          <cell r="F85"/>
          <cell r="G85"/>
          <cell r="H85"/>
          <cell r="I85"/>
          <cell r="J85">
            <v>0</v>
          </cell>
          <cell r="K85"/>
          <cell r="L85">
            <v>0</v>
          </cell>
          <cell r="M85"/>
          <cell r="N85">
            <v>0</v>
          </cell>
          <cell r="O85"/>
          <cell r="P85">
            <v>0</v>
          </cell>
          <cell r="Q85"/>
          <cell r="R85">
            <v>0</v>
          </cell>
          <cell r="S85"/>
          <cell r="T85">
            <v>0</v>
          </cell>
          <cell r="U85"/>
          <cell r="V85">
            <v>0</v>
          </cell>
          <cell r="W85" t="str">
            <v xml:space="preserve"> </v>
          </cell>
          <cell r="X85" t="str">
            <v xml:space="preserve"> </v>
          </cell>
          <cell r="Y85" t="str">
            <v/>
          </cell>
          <cell r="Z85"/>
          <cell r="AA85" t="str">
            <v/>
          </cell>
          <cell r="AB85" t="str">
            <v xml:space="preserve"> </v>
          </cell>
          <cell r="AC85" t="str">
            <v/>
          </cell>
          <cell r="AD85" t="str">
            <v xml:space="preserve"> </v>
          </cell>
          <cell r="AE85" t="str">
            <v xml:space="preserve"> </v>
          </cell>
          <cell r="AF85" t="str">
            <v xml:space="preserve"> </v>
          </cell>
          <cell r="AG85">
            <v>0</v>
          </cell>
          <cell r="AH85" t="str">
            <v xml:space="preserve"> </v>
          </cell>
          <cell r="AI85" t="str">
            <v xml:space="preserve"> </v>
          </cell>
          <cell r="AJ85" t="str">
            <v xml:space="preserve"> </v>
          </cell>
          <cell r="AK85" t="str">
            <v xml:space="preserve"> </v>
          </cell>
          <cell r="AL85" t="str">
            <v xml:space="preserve"> </v>
          </cell>
          <cell r="AM85" t="str">
            <v xml:space="preserve"> </v>
          </cell>
          <cell r="AN85" t="str">
            <v xml:space="preserve"> </v>
          </cell>
          <cell r="AO85"/>
          <cell r="AP85"/>
          <cell r="AQ85"/>
          <cell r="AR85"/>
          <cell r="AS85"/>
          <cell r="AT85"/>
          <cell r="AU85"/>
          <cell r="AV85"/>
          <cell r="AW85"/>
          <cell r="AX85"/>
          <cell r="AY85"/>
          <cell r="AZ85"/>
        </row>
        <row r="86">
          <cell r="B86" t="str">
            <v>-</v>
          </cell>
          <cell r="C86"/>
          <cell r="D86"/>
          <cell r="E86"/>
          <cell r="F86"/>
          <cell r="G86"/>
          <cell r="H86"/>
          <cell r="I86"/>
          <cell r="J86">
            <v>0</v>
          </cell>
          <cell r="K86"/>
          <cell r="L86">
            <v>0</v>
          </cell>
          <cell r="M86"/>
          <cell r="N86">
            <v>0</v>
          </cell>
          <cell r="O86"/>
          <cell r="P86">
            <v>0</v>
          </cell>
          <cell r="Q86"/>
          <cell r="R86">
            <v>0</v>
          </cell>
          <cell r="S86"/>
          <cell r="T86">
            <v>0</v>
          </cell>
          <cell r="U86"/>
          <cell r="V86">
            <v>0</v>
          </cell>
          <cell r="W86" t="str">
            <v xml:space="preserve"> </v>
          </cell>
          <cell r="X86" t="str">
            <v xml:space="preserve"> </v>
          </cell>
          <cell r="Y86" t="str">
            <v/>
          </cell>
          <cell r="Z86"/>
          <cell r="AA86" t="str">
            <v/>
          </cell>
          <cell r="AB86" t="str">
            <v xml:space="preserve"> </v>
          </cell>
          <cell r="AC86" t="str">
            <v/>
          </cell>
          <cell r="AD86" t="str">
            <v xml:space="preserve"> </v>
          </cell>
          <cell r="AE86" t="str">
            <v xml:space="preserve"> </v>
          </cell>
          <cell r="AF86" t="str">
            <v xml:space="preserve"> </v>
          </cell>
          <cell r="AG86">
            <v>0</v>
          </cell>
          <cell r="AH86" t="str">
            <v xml:space="preserve"> </v>
          </cell>
          <cell r="AI86" t="str">
            <v xml:space="preserve"> </v>
          </cell>
          <cell r="AJ86" t="str">
            <v xml:space="preserve"> </v>
          </cell>
          <cell r="AK86" t="str">
            <v xml:space="preserve"> </v>
          </cell>
          <cell r="AL86" t="str">
            <v xml:space="preserve"> </v>
          </cell>
          <cell r="AM86" t="str">
            <v xml:space="preserve"> </v>
          </cell>
          <cell r="AN86" t="str">
            <v xml:space="preserve"> </v>
          </cell>
          <cell r="AO86"/>
          <cell r="AP86"/>
          <cell r="AQ86"/>
          <cell r="AR86"/>
          <cell r="AS86"/>
          <cell r="AT86"/>
          <cell r="AU86"/>
          <cell r="AV86"/>
          <cell r="AW86"/>
          <cell r="AX86"/>
          <cell r="AY86"/>
          <cell r="AZ86"/>
        </row>
        <row r="87">
          <cell r="B87" t="str">
            <v>-</v>
          </cell>
          <cell r="C87"/>
          <cell r="D87"/>
          <cell r="E87"/>
          <cell r="F87"/>
          <cell r="G87"/>
          <cell r="H87"/>
          <cell r="I87"/>
          <cell r="J87">
            <v>0</v>
          </cell>
          <cell r="K87"/>
          <cell r="L87">
            <v>0</v>
          </cell>
          <cell r="M87"/>
          <cell r="N87">
            <v>0</v>
          </cell>
          <cell r="O87"/>
          <cell r="P87">
            <v>0</v>
          </cell>
          <cell r="Q87"/>
          <cell r="R87">
            <v>0</v>
          </cell>
          <cell r="S87"/>
          <cell r="T87">
            <v>0</v>
          </cell>
          <cell r="U87"/>
          <cell r="V87">
            <v>0</v>
          </cell>
          <cell r="W87" t="str">
            <v xml:space="preserve"> </v>
          </cell>
          <cell r="X87" t="str">
            <v xml:space="preserve"> </v>
          </cell>
          <cell r="Y87" t="str">
            <v/>
          </cell>
          <cell r="Z87"/>
          <cell r="AA87" t="str">
            <v/>
          </cell>
          <cell r="AB87" t="str">
            <v xml:space="preserve"> </v>
          </cell>
          <cell r="AC87" t="str">
            <v/>
          </cell>
          <cell r="AD87" t="str">
            <v xml:space="preserve"> </v>
          </cell>
          <cell r="AE87" t="str">
            <v xml:space="preserve"> </v>
          </cell>
          <cell r="AF87" t="str">
            <v xml:space="preserve"> </v>
          </cell>
          <cell r="AG87">
            <v>0</v>
          </cell>
          <cell r="AH87" t="str">
            <v xml:space="preserve"> </v>
          </cell>
          <cell r="AI87" t="str">
            <v xml:space="preserve"> </v>
          </cell>
          <cell r="AJ87" t="str">
            <v xml:space="preserve"> </v>
          </cell>
          <cell r="AK87" t="str">
            <v xml:space="preserve"> </v>
          </cell>
          <cell r="AL87" t="str">
            <v xml:space="preserve"> </v>
          </cell>
          <cell r="AM87" t="str">
            <v xml:space="preserve"> </v>
          </cell>
          <cell r="AN87" t="str">
            <v xml:space="preserve"> </v>
          </cell>
          <cell r="AO87"/>
          <cell r="AP87"/>
          <cell r="AQ87"/>
          <cell r="AR87"/>
          <cell r="AS87"/>
          <cell r="AT87"/>
          <cell r="AU87"/>
          <cell r="AV87"/>
          <cell r="AW87"/>
          <cell r="AX87"/>
          <cell r="AY87"/>
          <cell r="AZ87"/>
        </row>
        <row r="88">
          <cell r="B88" t="str">
            <v>-</v>
          </cell>
          <cell r="C88"/>
          <cell r="D88"/>
          <cell r="E88"/>
          <cell r="F88"/>
          <cell r="G88"/>
          <cell r="H88"/>
          <cell r="I88"/>
          <cell r="J88">
            <v>0</v>
          </cell>
          <cell r="K88"/>
          <cell r="L88">
            <v>0</v>
          </cell>
          <cell r="M88"/>
          <cell r="N88">
            <v>0</v>
          </cell>
          <cell r="O88"/>
          <cell r="P88">
            <v>0</v>
          </cell>
          <cell r="Q88"/>
          <cell r="R88">
            <v>0</v>
          </cell>
          <cell r="S88"/>
          <cell r="T88">
            <v>0</v>
          </cell>
          <cell r="U88"/>
          <cell r="V88">
            <v>0</v>
          </cell>
          <cell r="W88" t="str">
            <v xml:space="preserve"> </v>
          </cell>
          <cell r="X88" t="str">
            <v xml:space="preserve"> </v>
          </cell>
          <cell r="Y88" t="str">
            <v/>
          </cell>
          <cell r="Z88"/>
          <cell r="AA88" t="str">
            <v/>
          </cell>
          <cell r="AB88" t="str">
            <v xml:space="preserve"> </v>
          </cell>
          <cell r="AC88" t="str">
            <v/>
          </cell>
          <cell r="AD88" t="str">
            <v xml:space="preserve"> </v>
          </cell>
          <cell r="AE88" t="str">
            <v xml:space="preserve"> </v>
          </cell>
          <cell r="AF88" t="str">
            <v xml:space="preserve"> </v>
          </cell>
          <cell r="AG88">
            <v>0</v>
          </cell>
          <cell r="AH88" t="str">
            <v xml:space="preserve"> </v>
          </cell>
          <cell r="AI88" t="str">
            <v xml:space="preserve"> </v>
          </cell>
          <cell r="AJ88" t="str">
            <v xml:space="preserve"> </v>
          </cell>
          <cell r="AK88" t="str">
            <v xml:space="preserve"> </v>
          </cell>
          <cell r="AL88" t="str">
            <v xml:space="preserve"> </v>
          </cell>
          <cell r="AM88" t="str">
            <v xml:space="preserve"> </v>
          </cell>
          <cell r="AN88" t="str">
            <v xml:space="preserve"> </v>
          </cell>
          <cell r="AO88"/>
          <cell r="AP88"/>
          <cell r="AQ88"/>
          <cell r="AR88"/>
          <cell r="AS88"/>
          <cell r="AT88"/>
          <cell r="AU88"/>
          <cell r="AV88"/>
          <cell r="AW88"/>
          <cell r="AX88"/>
          <cell r="AY88"/>
          <cell r="AZ88"/>
        </row>
        <row r="89">
          <cell r="B89" t="str">
            <v>-</v>
          </cell>
          <cell r="C89"/>
          <cell r="D89"/>
          <cell r="E89"/>
          <cell r="F89"/>
          <cell r="G89"/>
          <cell r="H89"/>
          <cell r="I89"/>
          <cell r="J89">
            <v>0</v>
          </cell>
          <cell r="K89"/>
          <cell r="L89">
            <v>0</v>
          </cell>
          <cell r="M89"/>
          <cell r="N89">
            <v>0</v>
          </cell>
          <cell r="O89"/>
          <cell r="P89">
            <v>0</v>
          </cell>
          <cell r="Q89"/>
          <cell r="R89">
            <v>0</v>
          </cell>
          <cell r="S89"/>
          <cell r="T89">
            <v>0</v>
          </cell>
          <cell r="U89"/>
          <cell r="V89">
            <v>0</v>
          </cell>
          <cell r="W89" t="str">
            <v xml:space="preserve"> </v>
          </cell>
          <cell r="X89" t="str">
            <v xml:space="preserve"> </v>
          </cell>
          <cell r="Y89" t="str">
            <v/>
          </cell>
          <cell r="Z89"/>
          <cell r="AA89" t="str">
            <v/>
          </cell>
          <cell r="AB89" t="str">
            <v xml:space="preserve"> </v>
          </cell>
          <cell r="AC89" t="str">
            <v/>
          </cell>
          <cell r="AD89" t="str">
            <v xml:space="preserve"> </v>
          </cell>
          <cell r="AE89" t="str">
            <v xml:space="preserve"> </v>
          </cell>
          <cell r="AF89" t="str">
            <v xml:space="preserve"> </v>
          </cell>
          <cell r="AG89">
            <v>0</v>
          </cell>
          <cell r="AH89" t="str">
            <v xml:space="preserve"> </v>
          </cell>
          <cell r="AI89" t="str">
            <v xml:space="preserve"> </v>
          </cell>
          <cell r="AJ89" t="str">
            <v xml:space="preserve"> </v>
          </cell>
          <cell r="AK89" t="str">
            <v xml:space="preserve"> </v>
          </cell>
          <cell r="AL89" t="str">
            <v xml:space="preserve"> </v>
          </cell>
          <cell r="AM89" t="str">
            <v xml:space="preserve"> </v>
          </cell>
          <cell r="AN89" t="str">
            <v xml:space="preserve"> </v>
          </cell>
          <cell r="AO89"/>
          <cell r="AP89"/>
          <cell r="AQ89"/>
          <cell r="AR89"/>
          <cell r="AS89"/>
          <cell r="AT89"/>
          <cell r="AU89"/>
          <cell r="AV89"/>
          <cell r="AW89"/>
          <cell r="AX89"/>
          <cell r="AY89"/>
          <cell r="AZ89"/>
        </row>
        <row r="90">
          <cell r="B90" t="str">
            <v>-</v>
          </cell>
          <cell r="C90"/>
          <cell r="D90"/>
          <cell r="E90"/>
          <cell r="F90"/>
          <cell r="G90"/>
          <cell r="H90"/>
          <cell r="I90"/>
          <cell r="J90">
            <v>0</v>
          </cell>
          <cell r="K90"/>
          <cell r="L90">
            <v>0</v>
          </cell>
          <cell r="M90"/>
          <cell r="N90">
            <v>0</v>
          </cell>
          <cell r="O90"/>
          <cell r="P90">
            <v>0</v>
          </cell>
          <cell r="Q90"/>
          <cell r="R90">
            <v>0</v>
          </cell>
          <cell r="S90"/>
          <cell r="T90">
            <v>0</v>
          </cell>
          <cell r="U90"/>
          <cell r="V90">
            <v>0</v>
          </cell>
          <cell r="W90" t="str">
            <v xml:space="preserve"> </v>
          </cell>
          <cell r="X90" t="str">
            <v xml:space="preserve"> </v>
          </cell>
          <cell r="Y90" t="str">
            <v/>
          </cell>
          <cell r="Z90"/>
          <cell r="AA90" t="str">
            <v/>
          </cell>
          <cell r="AB90" t="str">
            <v xml:space="preserve"> </v>
          </cell>
          <cell r="AC90" t="str">
            <v/>
          </cell>
          <cell r="AD90" t="str">
            <v xml:space="preserve"> </v>
          </cell>
          <cell r="AE90" t="str">
            <v xml:space="preserve"> </v>
          </cell>
          <cell r="AF90" t="str">
            <v xml:space="preserve"> </v>
          </cell>
          <cell r="AG90">
            <v>0</v>
          </cell>
          <cell r="AH90" t="str">
            <v xml:space="preserve"> </v>
          </cell>
          <cell r="AI90" t="str">
            <v xml:space="preserve"> </v>
          </cell>
          <cell r="AJ90" t="str">
            <v xml:space="preserve"> </v>
          </cell>
          <cell r="AK90" t="str">
            <v xml:space="preserve"> </v>
          </cell>
          <cell r="AL90" t="str">
            <v xml:space="preserve"> </v>
          </cell>
          <cell r="AM90" t="str">
            <v xml:space="preserve"> </v>
          </cell>
          <cell r="AN90" t="str">
            <v xml:space="preserve"> </v>
          </cell>
          <cell r="AO90"/>
          <cell r="AP90"/>
          <cell r="AQ90"/>
          <cell r="AR90"/>
          <cell r="AS90"/>
          <cell r="AT90"/>
          <cell r="AU90"/>
          <cell r="AV90"/>
          <cell r="AW90"/>
          <cell r="AX90"/>
          <cell r="AY90"/>
          <cell r="AZ90"/>
        </row>
        <row r="91">
          <cell r="B91" t="str">
            <v>-</v>
          </cell>
          <cell r="C91"/>
          <cell r="D91"/>
          <cell r="E91"/>
          <cell r="F91"/>
          <cell r="G91"/>
          <cell r="H91"/>
          <cell r="I91"/>
          <cell r="J91">
            <v>0</v>
          </cell>
          <cell r="K91"/>
          <cell r="L91">
            <v>0</v>
          </cell>
          <cell r="M91"/>
          <cell r="N91">
            <v>0</v>
          </cell>
          <cell r="O91"/>
          <cell r="P91">
            <v>0</v>
          </cell>
          <cell r="Q91"/>
          <cell r="R91">
            <v>0</v>
          </cell>
          <cell r="S91"/>
          <cell r="T91">
            <v>0</v>
          </cell>
          <cell r="U91"/>
          <cell r="V91">
            <v>0</v>
          </cell>
          <cell r="W91" t="str">
            <v xml:space="preserve"> </v>
          </cell>
          <cell r="X91" t="str">
            <v xml:space="preserve"> </v>
          </cell>
          <cell r="Y91" t="str">
            <v/>
          </cell>
          <cell r="Z91"/>
          <cell r="AA91" t="str">
            <v/>
          </cell>
          <cell r="AB91" t="str">
            <v xml:space="preserve"> </v>
          </cell>
          <cell r="AC91" t="str">
            <v/>
          </cell>
          <cell r="AD91" t="str">
            <v xml:space="preserve"> </v>
          </cell>
          <cell r="AE91" t="str">
            <v xml:space="preserve"> </v>
          </cell>
          <cell r="AF91" t="str">
            <v xml:space="preserve"> </v>
          </cell>
          <cell r="AG91">
            <v>0</v>
          </cell>
          <cell r="AH91" t="str">
            <v xml:space="preserve"> </v>
          </cell>
          <cell r="AI91" t="str">
            <v xml:space="preserve"> </v>
          </cell>
          <cell r="AJ91" t="str">
            <v xml:space="preserve"> </v>
          </cell>
          <cell r="AK91" t="str">
            <v xml:space="preserve"> </v>
          </cell>
          <cell r="AL91" t="str">
            <v xml:space="preserve"> </v>
          </cell>
          <cell r="AM91" t="str">
            <v xml:space="preserve"> </v>
          </cell>
          <cell r="AN91" t="str">
            <v xml:space="preserve"> </v>
          </cell>
          <cell r="AO91"/>
          <cell r="AP91"/>
          <cell r="AQ91"/>
          <cell r="AR91"/>
          <cell r="AS91"/>
          <cell r="AT91"/>
          <cell r="AU91"/>
          <cell r="AV91"/>
          <cell r="AW91"/>
          <cell r="AX91"/>
          <cell r="AY91"/>
          <cell r="AZ91"/>
        </row>
        <row r="92">
          <cell r="B92" t="str">
            <v>-</v>
          </cell>
          <cell r="C92"/>
          <cell r="D92"/>
          <cell r="E92"/>
          <cell r="F92"/>
          <cell r="G92"/>
          <cell r="H92"/>
          <cell r="I92"/>
          <cell r="J92">
            <v>0</v>
          </cell>
          <cell r="K92"/>
          <cell r="L92">
            <v>0</v>
          </cell>
          <cell r="M92"/>
          <cell r="N92">
            <v>0</v>
          </cell>
          <cell r="O92"/>
          <cell r="P92">
            <v>0</v>
          </cell>
          <cell r="Q92"/>
          <cell r="R92">
            <v>0</v>
          </cell>
          <cell r="S92"/>
          <cell r="T92">
            <v>0</v>
          </cell>
          <cell r="U92"/>
          <cell r="V92">
            <v>0</v>
          </cell>
          <cell r="W92" t="str">
            <v xml:space="preserve"> </v>
          </cell>
          <cell r="X92" t="str">
            <v xml:space="preserve"> </v>
          </cell>
          <cell r="Y92" t="str">
            <v/>
          </cell>
          <cell r="Z92"/>
          <cell r="AA92" t="str">
            <v/>
          </cell>
          <cell r="AB92" t="str">
            <v xml:space="preserve"> </v>
          </cell>
          <cell r="AC92" t="str">
            <v/>
          </cell>
          <cell r="AD92" t="str">
            <v xml:space="preserve"> </v>
          </cell>
          <cell r="AE92" t="str">
            <v xml:space="preserve"> </v>
          </cell>
          <cell r="AF92" t="str">
            <v xml:space="preserve"> </v>
          </cell>
          <cell r="AG92">
            <v>0</v>
          </cell>
          <cell r="AH92" t="str">
            <v xml:space="preserve"> </v>
          </cell>
          <cell r="AI92" t="str">
            <v xml:space="preserve"> </v>
          </cell>
          <cell r="AJ92" t="str">
            <v xml:space="preserve"> </v>
          </cell>
          <cell r="AK92" t="str">
            <v xml:space="preserve"> </v>
          </cell>
          <cell r="AL92" t="str">
            <v xml:space="preserve"> </v>
          </cell>
          <cell r="AM92" t="str">
            <v xml:space="preserve"> </v>
          </cell>
          <cell r="AN92" t="str">
            <v xml:space="preserve"> </v>
          </cell>
          <cell r="AO92"/>
          <cell r="AP92"/>
          <cell r="AQ92"/>
          <cell r="AR92"/>
          <cell r="AS92"/>
          <cell r="AT92"/>
          <cell r="AU92"/>
          <cell r="AV92"/>
          <cell r="AW92"/>
          <cell r="AX92"/>
          <cell r="AY92"/>
          <cell r="AZ92"/>
        </row>
        <row r="93">
          <cell r="B93" t="str">
            <v>-</v>
          </cell>
          <cell r="C93"/>
          <cell r="D93"/>
          <cell r="E93"/>
          <cell r="F93"/>
          <cell r="G93"/>
          <cell r="H93"/>
          <cell r="I93"/>
          <cell r="J93">
            <v>0</v>
          </cell>
          <cell r="K93"/>
          <cell r="L93">
            <v>0</v>
          </cell>
          <cell r="M93"/>
          <cell r="N93">
            <v>0</v>
          </cell>
          <cell r="O93"/>
          <cell r="P93">
            <v>0</v>
          </cell>
          <cell r="Q93"/>
          <cell r="R93">
            <v>0</v>
          </cell>
          <cell r="S93"/>
          <cell r="T93">
            <v>0</v>
          </cell>
          <cell r="U93"/>
          <cell r="V93">
            <v>0</v>
          </cell>
          <cell r="W93" t="str">
            <v xml:space="preserve"> </v>
          </cell>
          <cell r="X93" t="str">
            <v xml:space="preserve"> </v>
          </cell>
          <cell r="Y93" t="str">
            <v/>
          </cell>
          <cell r="Z93"/>
          <cell r="AA93" t="str">
            <v/>
          </cell>
          <cell r="AB93" t="str">
            <v xml:space="preserve"> </v>
          </cell>
          <cell r="AC93" t="str">
            <v/>
          </cell>
          <cell r="AD93" t="str">
            <v xml:space="preserve"> </v>
          </cell>
          <cell r="AE93" t="str">
            <v xml:space="preserve"> </v>
          </cell>
          <cell r="AF93" t="str">
            <v xml:space="preserve"> </v>
          </cell>
          <cell r="AG93">
            <v>0</v>
          </cell>
          <cell r="AH93" t="str">
            <v xml:space="preserve"> </v>
          </cell>
          <cell r="AI93" t="str">
            <v xml:space="preserve"> </v>
          </cell>
          <cell r="AJ93" t="str">
            <v xml:space="preserve"> </v>
          </cell>
          <cell r="AK93" t="str">
            <v xml:space="preserve"> </v>
          </cell>
          <cell r="AL93" t="str">
            <v xml:space="preserve"> </v>
          </cell>
          <cell r="AM93" t="str">
            <v xml:space="preserve"> </v>
          </cell>
          <cell r="AN93" t="str">
            <v xml:space="preserve"> </v>
          </cell>
          <cell r="AO93"/>
          <cell r="AP93"/>
          <cell r="AQ93"/>
          <cell r="AR93"/>
          <cell r="AS93"/>
          <cell r="AT93"/>
          <cell r="AU93"/>
          <cell r="AV93"/>
          <cell r="AW93"/>
          <cell r="AX93"/>
          <cell r="AY93"/>
          <cell r="AZ93"/>
        </row>
        <row r="94">
          <cell r="B94" t="str">
            <v>-</v>
          </cell>
          <cell r="C94"/>
          <cell r="D94"/>
          <cell r="E94"/>
          <cell r="F94"/>
          <cell r="G94"/>
          <cell r="H94"/>
          <cell r="I94"/>
          <cell r="J94">
            <v>0</v>
          </cell>
          <cell r="K94"/>
          <cell r="L94">
            <v>0</v>
          </cell>
          <cell r="M94"/>
          <cell r="N94">
            <v>0</v>
          </cell>
          <cell r="O94"/>
          <cell r="P94">
            <v>0</v>
          </cell>
          <cell r="Q94"/>
          <cell r="R94">
            <v>0</v>
          </cell>
          <cell r="S94"/>
          <cell r="T94">
            <v>0</v>
          </cell>
          <cell r="U94"/>
          <cell r="V94">
            <v>0</v>
          </cell>
          <cell r="W94" t="str">
            <v xml:space="preserve"> </v>
          </cell>
          <cell r="X94" t="str">
            <v xml:space="preserve"> </v>
          </cell>
          <cell r="Y94" t="str">
            <v/>
          </cell>
          <cell r="Z94"/>
          <cell r="AA94" t="str">
            <v/>
          </cell>
          <cell r="AB94" t="str">
            <v xml:space="preserve"> </v>
          </cell>
          <cell r="AC94" t="str">
            <v/>
          </cell>
          <cell r="AD94" t="str">
            <v xml:space="preserve"> </v>
          </cell>
          <cell r="AE94" t="str">
            <v xml:space="preserve"> </v>
          </cell>
          <cell r="AF94" t="str">
            <v xml:space="preserve"> </v>
          </cell>
          <cell r="AG94">
            <v>0</v>
          </cell>
          <cell r="AH94" t="str">
            <v xml:space="preserve"> </v>
          </cell>
          <cell r="AI94" t="str">
            <v xml:space="preserve"> </v>
          </cell>
          <cell r="AJ94" t="str">
            <v xml:space="preserve"> </v>
          </cell>
          <cell r="AK94" t="str">
            <v xml:space="preserve"> </v>
          </cell>
          <cell r="AL94" t="str">
            <v xml:space="preserve"> </v>
          </cell>
          <cell r="AM94" t="str">
            <v xml:space="preserve"> </v>
          </cell>
          <cell r="AN94" t="str">
            <v xml:space="preserve"> </v>
          </cell>
          <cell r="AO94"/>
          <cell r="AP94"/>
          <cell r="AQ94"/>
          <cell r="AR94"/>
          <cell r="AS94"/>
          <cell r="AT94"/>
          <cell r="AU94"/>
          <cell r="AV94"/>
          <cell r="AW94"/>
          <cell r="AX94"/>
          <cell r="AY94"/>
          <cell r="AZ94"/>
        </row>
        <row r="95">
          <cell r="B95" t="str">
            <v>-</v>
          </cell>
          <cell r="C95"/>
          <cell r="D95"/>
          <cell r="E95"/>
          <cell r="F95"/>
          <cell r="G95"/>
          <cell r="H95"/>
          <cell r="I95"/>
          <cell r="J95">
            <v>0</v>
          </cell>
          <cell r="K95"/>
          <cell r="L95">
            <v>0</v>
          </cell>
          <cell r="M95"/>
          <cell r="N95">
            <v>0</v>
          </cell>
          <cell r="O95"/>
          <cell r="P95">
            <v>0</v>
          </cell>
          <cell r="Q95"/>
          <cell r="R95">
            <v>0</v>
          </cell>
          <cell r="S95"/>
          <cell r="T95">
            <v>0</v>
          </cell>
          <cell r="U95"/>
          <cell r="V95">
            <v>0</v>
          </cell>
          <cell r="W95" t="str">
            <v xml:space="preserve"> </v>
          </cell>
          <cell r="X95" t="str">
            <v xml:space="preserve"> </v>
          </cell>
          <cell r="Y95" t="str">
            <v/>
          </cell>
          <cell r="Z95"/>
          <cell r="AA95" t="str">
            <v/>
          </cell>
          <cell r="AB95" t="str">
            <v xml:space="preserve"> </v>
          </cell>
          <cell r="AC95" t="str">
            <v/>
          </cell>
          <cell r="AD95" t="str">
            <v xml:space="preserve"> </v>
          </cell>
          <cell r="AE95" t="str">
            <v xml:space="preserve"> </v>
          </cell>
          <cell r="AF95" t="str">
            <v xml:space="preserve"> </v>
          </cell>
          <cell r="AG95">
            <v>0</v>
          </cell>
          <cell r="AH95" t="str">
            <v xml:space="preserve"> </v>
          </cell>
          <cell r="AI95" t="str">
            <v xml:space="preserve"> </v>
          </cell>
          <cell r="AJ95" t="str">
            <v xml:space="preserve"> </v>
          </cell>
          <cell r="AK95" t="str">
            <v xml:space="preserve"> </v>
          </cell>
          <cell r="AL95" t="str">
            <v xml:space="preserve"> </v>
          </cell>
          <cell r="AM95" t="str">
            <v xml:space="preserve"> </v>
          </cell>
          <cell r="AN95" t="str">
            <v xml:space="preserve"> </v>
          </cell>
          <cell r="AO95"/>
          <cell r="AP95"/>
          <cell r="AQ95"/>
          <cell r="AR95"/>
          <cell r="AS95"/>
          <cell r="AT95"/>
          <cell r="AU95"/>
          <cell r="AV95"/>
          <cell r="AW95"/>
          <cell r="AX95"/>
          <cell r="AY95"/>
          <cell r="AZ95"/>
        </row>
        <row r="96">
          <cell r="B96" t="str">
            <v>-</v>
          </cell>
          <cell r="C96"/>
          <cell r="D96"/>
          <cell r="E96"/>
          <cell r="F96"/>
          <cell r="G96"/>
          <cell r="H96"/>
          <cell r="I96"/>
          <cell r="J96">
            <v>0</v>
          </cell>
          <cell r="K96"/>
          <cell r="L96">
            <v>0</v>
          </cell>
          <cell r="M96"/>
          <cell r="N96">
            <v>0</v>
          </cell>
          <cell r="O96"/>
          <cell r="P96">
            <v>0</v>
          </cell>
          <cell r="Q96"/>
          <cell r="R96">
            <v>0</v>
          </cell>
          <cell r="S96"/>
          <cell r="T96">
            <v>0</v>
          </cell>
          <cell r="U96"/>
          <cell r="V96">
            <v>0</v>
          </cell>
          <cell r="W96" t="str">
            <v xml:space="preserve"> </v>
          </cell>
          <cell r="X96" t="str">
            <v xml:space="preserve"> </v>
          </cell>
          <cell r="Y96" t="str">
            <v/>
          </cell>
          <cell r="Z96"/>
          <cell r="AA96" t="str">
            <v/>
          </cell>
          <cell r="AB96" t="str">
            <v xml:space="preserve"> </v>
          </cell>
          <cell r="AC96" t="str">
            <v/>
          </cell>
          <cell r="AD96" t="str">
            <v xml:space="preserve"> </v>
          </cell>
          <cell r="AE96" t="str">
            <v xml:space="preserve"> </v>
          </cell>
          <cell r="AF96" t="str">
            <v xml:space="preserve"> </v>
          </cell>
          <cell r="AG96">
            <v>0</v>
          </cell>
          <cell r="AH96" t="str">
            <v xml:space="preserve"> </v>
          </cell>
          <cell r="AI96" t="str">
            <v xml:space="preserve"> </v>
          </cell>
          <cell r="AJ96" t="str">
            <v xml:space="preserve"> </v>
          </cell>
          <cell r="AK96" t="str">
            <v xml:space="preserve"> </v>
          </cell>
          <cell r="AL96" t="str">
            <v xml:space="preserve"> </v>
          </cell>
          <cell r="AM96" t="str">
            <v xml:space="preserve"> </v>
          </cell>
          <cell r="AN96" t="str">
            <v xml:space="preserve"> </v>
          </cell>
          <cell r="AO96"/>
          <cell r="AP96"/>
          <cell r="AQ96"/>
          <cell r="AR96"/>
          <cell r="AS96"/>
          <cell r="AT96"/>
          <cell r="AU96"/>
          <cell r="AV96"/>
          <cell r="AW96"/>
          <cell r="AX96"/>
          <cell r="AY96"/>
          <cell r="AZ96"/>
        </row>
        <row r="97">
          <cell r="B97" t="str">
            <v>-</v>
          </cell>
          <cell r="C97"/>
          <cell r="D97"/>
          <cell r="E97"/>
          <cell r="F97"/>
          <cell r="G97"/>
          <cell r="H97"/>
          <cell r="I97"/>
          <cell r="J97">
            <v>0</v>
          </cell>
          <cell r="K97"/>
          <cell r="L97">
            <v>0</v>
          </cell>
          <cell r="M97"/>
          <cell r="N97">
            <v>0</v>
          </cell>
          <cell r="O97"/>
          <cell r="P97">
            <v>0</v>
          </cell>
          <cell r="Q97"/>
          <cell r="R97">
            <v>0</v>
          </cell>
          <cell r="S97"/>
          <cell r="T97">
            <v>0</v>
          </cell>
          <cell r="U97"/>
          <cell r="V97">
            <v>0</v>
          </cell>
          <cell r="W97" t="str">
            <v xml:space="preserve"> </v>
          </cell>
          <cell r="X97" t="str">
            <v xml:space="preserve"> </v>
          </cell>
          <cell r="Y97" t="str">
            <v/>
          </cell>
          <cell r="Z97"/>
          <cell r="AA97" t="str">
            <v/>
          </cell>
          <cell r="AB97" t="str">
            <v xml:space="preserve"> </v>
          </cell>
          <cell r="AC97" t="str">
            <v/>
          </cell>
          <cell r="AD97" t="str">
            <v xml:space="preserve"> </v>
          </cell>
          <cell r="AE97" t="str">
            <v xml:space="preserve"> </v>
          </cell>
          <cell r="AF97" t="str">
            <v xml:space="preserve"> </v>
          </cell>
          <cell r="AG97">
            <v>0</v>
          </cell>
          <cell r="AH97" t="str">
            <v xml:space="preserve"> </v>
          </cell>
          <cell r="AI97" t="str">
            <v xml:space="preserve"> </v>
          </cell>
          <cell r="AJ97" t="str">
            <v xml:space="preserve"> </v>
          </cell>
          <cell r="AK97" t="str">
            <v xml:space="preserve"> </v>
          </cell>
          <cell r="AL97" t="str">
            <v xml:space="preserve"> </v>
          </cell>
          <cell r="AM97" t="str">
            <v xml:space="preserve"> </v>
          </cell>
          <cell r="AN97" t="str">
            <v xml:space="preserve"> </v>
          </cell>
          <cell r="AO97"/>
          <cell r="AP97"/>
          <cell r="AQ97"/>
          <cell r="AR97"/>
          <cell r="AS97"/>
          <cell r="AT97"/>
          <cell r="AU97"/>
          <cell r="AV97"/>
          <cell r="AW97"/>
          <cell r="AX97"/>
          <cell r="AY97"/>
          <cell r="AZ97"/>
        </row>
        <row r="98">
          <cell r="B98" t="str">
            <v>-</v>
          </cell>
          <cell r="C98"/>
          <cell r="D98"/>
          <cell r="E98"/>
          <cell r="F98"/>
          <cell r="G98"/>
          <cell r="H98"/>
          <cell r="I98"/>
          <cell r="J98">
            <v>0</v>
          </cell>
          <cell r="K98"/>
          <cell r="L98">
            <v>0</v>
          </cell>
          <cell r="M98"/>
          <cell r="N98">
            <v>0</v>
          </cell>
          <cell r="O98"/>
          <cell r="P98">
            <v>0</v>
          </cell>
          <cell r="Q98"/>
          <cell r="R98">
            <v>0</v>
          </cell>
          <cell r="S98"/>
          <cell r="T98">
            <v>0</v>
          </cell>
          <cell r="U98"/>
          <cell r="V98">
            <v>0</v>
          </cell>
          <cell r="W98" t="str">
            <v xml:space="preserve"> </v>
          </cell>
          <cell r="X98" t="str">
            <v xml:space="preserve"> </v>
          </cell>
          <cell r="Y98" t="str">
            <v/>
          </cell>
          <cell r="Z98"/>
          <cell r="AA98" t="str">
            <v/>
          </cell>
          <cell r="AB98" t="str">
            <v xml:space="preserve"> </v>
          </cell>
          <cell r="AC98" t="str">
            <v/>
          </cell>
          <cell r="AD98" t="str">
            <v xml:space="preserve"> </v>
          </cell>
          <cell r="AE98" t="str">
            <v xml:space="preserve"> </v>
          </cell>
          <cell r="AF98" t="str">
            <v xml:space="preserve"> </v>
          </cell>
          <cell r="AG98">
            <v>0</v>
          </cell>
          <cell r="AH98" t="str">
            <v xml:space="preserve"> </v>
          </cell>
          <cell r="AI98" t="str">
            <v xml:space="preserve"> </v>
          </cell>
          <cell r="AJ98" t="str">
            <v xml:space="preserve"> </v>
          </cell>
          <cell r="AK98" t="str">
            <v xml:space="preserve"> </v>
          </cell>
          <cell r="AL98" t="str">
            <v xml:space="preserve"> </v>
          </cell>
          <cell r="AM98" t="str">
            <v xml:space="preserve"> </v>
          </cell>
          <cell r="AN98" t="str">
            <v xml:space="preserve"> </v>
          </cell>
          <cell r="AO98"/>
          <cell r="AP98"/>
          <cell r="AQ98"/>
          <cell r="AR98"/>
          <cell r="AS98"/>
          <cell r="AT98"/>
          <cell r="AU98"/>
          <cell r="AV98"/>
          <cell r="AW98"/>
          <cell r="AX98"/>
          <cell r="AY98"/>
          <cell r="AZ98"/>
        </row>
        <row r="99">
          <cell r="B99" t="str">
            <v>-</v>
          </cell>
          <cell r="C99"/>
          <cell r="D99"/>
          <cell r="E99"/>
          <cell r="F99"/>
          <cell r="G99"/>
          <cell r="H99"/>
          <cell r="I99"/>
          <cell r="J99">
            <v>0</v>
          </cell>
          <cell r="K99"/>
          <cell r="L99">
            <v>0</v>
          </cell>
          <cell r="M99"/>
          <cell r="N99">
            <v>0</v>
          </cell>
          <cell r="O99"/>
          <cell r="P99">
            <v>0</v>
          </cell>
          <cell r="Q99"/>
          <cell r="R99">
            <v>0</v>
          </cell>
          <cell r="S99"/>
          <cell r="T99">
            <v>0</v>
          </cell>
          <cell r="U99"/>
          <cell r="V99">
            <v>0</v>
          </cell>
          <cell r="W99" t="str">
            <v xml:space="preserve"> </v>
          </cell>
          <cell r="X99" t="str">
            <v xml:space="preserve"> </v>
          </cell>
          <cell r="Y99" t="str">
            <v/>
          </cell>
          <cell r="Z99"/>
          <cell r="AA99" t="str">
            <v/>
          </cell>
          <cell r="AB99" t="str">
            <v xml:space="preserve"> </v>
          </cell>
          <cell r="AC99" t="str">
            <v/>
          </cell>
          <cell r="AD99" t="str">
            <v xml:space="preserve"> </v>
          </cell>
          <cell r="AE99" t="str">
            <v xml:space="preserve"> </v>
          </cell>
          <cell r="AF99" t="str">
            <v xml:space="preserve"> </v>
          </cell>
          <cell r="AG99">
            <v>0</v>
          </cell>
          <cell r="AH99" t="str">
            <v xml:space="preserve"> </v>
          </cell>
          <cell r="AI99" t="str">
            <v xml:space="preserve"> </v>
          </cell>
          <cell r="AJ99" t="str">
            <v xml:space="preserve"> </v>
          </cell>
          <cell r="AK99" t="str">
            <v xml:space="preserve"> </v>
          </cell>
          <cell r="AL99" t="str">
            <v xml:space="preserve"> </v>
          </cell>
          <cell r="AM99" t="str">
            <v xml:space="preserve"> </v>
          </cell>
          <cell r="AN99" t="str">
            <v xml:space="preserve"> </v>
          </cell>
          <cell r="AO99"/>
          <cell r="AP99"/>
          <cell r="AQ99"/>
          <cell r="AR99"/>
          <cell r="AS99"/>
          <cell r="AT99"/>
          <cell r="AU99"/>
          <cell r="AV99"/>
          <cell r="AW99"/>
          <cell r="AX99"/>
          <cell r="AY99"/>
          <cell r="AZ99"/>
        </row>
        <row r="100">
          <cell r="B100" t="str">
            <v>-</v>
          </cell>
          <cell r="C100"/>
          <cell r="D100"/>
          <cell r="E100"/>
          <cell r="F100"/>
          <cell r="G100"/>
          <cell r="H100"/>
          <cell r="I100"/>
          <cell r="J100">
            <v>0</v>
          </cell>
          <cell r="K100"/>
          <cell r="L100">
            <v>0</v>
          </cell>
          <cell r="M100"/>
          <cell r="N100">
            <v>0</v>
          </cell>
          <cell r="O100"/>
          <cell r="P100">
            <v>0</v>
          </cell>
          <cell r="Q100"/>
          <cell r="R100">
            <v>0</v>
          </cell>
          <cell r="S100"/>
          <cell r="T100">
            <v>0</v>
          </cell>
          <cell r="U100"/>
          <cell r="V100">
            <v>0</v>
          </cell>
          <cell r="W100" t="str">
            <v xml:space="preserve"> </v>
          </cell>
          <cell r="X100" t="str">
            <v xml:space="preserve"> </v>
          </cell>
          <cell r="Y100" t="str">
            <v/>
          </cell>
          <cell r="Z100"/>
          <cell r="AA100" t="str">
            <v/>
          </cell>
          <cell r="AB100" t="str">
            <v xml:space="preserve"> </v>
          </cell>
          <cell r="AC100" t="str">
            <v/>
          </cell>
          <cell r="AD100" t="str">
            <v xml:space="preserve"> </v>
          </cell>
          <cell r="AE100" t="str">
            <v xml:space="preserve"> </v>
          </cell>
          <cell r="AF100" t="str">
            <v xml:space="preserve"> </v>
          </cell>
          <cell r="AG100">
            <v>0</v>
          </cell>
          <cell r="AH100" t="str">
            <v xml:space="preserve"> </v>
          </cell>
          <cell r="AI100" t="str">
            <v xml:space="preserve"> </v>
          </cell>
          <cell r="AJ100" t="str">
            <v xml:space="preserve"> </v>
          </cell>
          <cell r="AK100" t="str">
            <v xml:space="preserve"> </v>
          </cell>
          <cell r="AL100" t="str">
            <v xml:space="preserve"> </v>
          </cell>
          <cell r="AM100" t="str">
            <v xml:space="preserve"> </v>
          </cell>
          <cell r="AN100" t="str">
            <v xml:space="preserve"> </v>
          </cell>
          <cell r="AO100"/>
          <cell r="AP100"/>
          <cell r="AQ100"/>
          <cell r="AR100"/>
          <cell r="AS100"/>
          <cell r="AT100"/>
          <cell r="AU100"/>
          <cell r="AV100"/>
          <cell r="AW100"/>
          <cell r="AX100"/>
          <cell r="AY100"/>
          <cell r="AZ100"/>
        </row>
        <row r="101">
          <cell r="B101" t="str">
            <v>-</v>
          </cell>
          <cell r="C101"/>
          <cell r="D101"/>
          <cell r="E101"/>
          <cell r="F101"/>
          <cell r="G101"/>
          <cell r="H101"/>
          <cell r="I101"/>
          <cell r="J101">
            <v>0</v>
          </cell>
          <cell r="K101"/>
          <cell r="L101">
            <v>0</v>
          </cell>
          <cell r="M101"/>
          <cell r="N101">
            <v>0</v>
          </cell>
          <cell r="O101"/>
          <cell r="P101">
            <v>0</v>
          </cell>
          <cell r="Q101"/>
          <cell r="R101">
            <v>0</v>
          </cell>
          <cell r="S101"/>
          <cell r="T101">
            <v>0</v>
          </cell>
          <cell r="U101"/>
          <cell r="V101">
            <v>0</v>
          </cell>
          <cell r="W101" t="str">
            <v xml:space="preserve"> </v>
          </cell>
          <cell r="X101" t="str">
            <v xml:space="preserve"> </v>
          </cell>
          <cell r="Y101" t="str">
            <v/>
          </cell>
          <cell r="Z101"/>
          <cell r="AA101" t="str">
            <v/>
          </cell>
          <cell r="AB101" t="str">
            <v xml:space="preserve"> </v>
          </cell>
          <cell r="AC101" t="str">
            <v/>
          </cell>
          <cell r="AD101" t="str">
            <v xml:space="preserve"> </v>
          </cell>
          <cell r="AE101" t="str">
            <v xml:space="preserve"> </v>
          </cell>
          <cell r="AF101" t="str">
            <v xml:space="preserve"> </v>
          </cell>
          <cell r="AG101">
            <v>0</v>
          </cell>
          <cell r="AH101" t="str">
            <v xml:space="preserve"> </v>
          </cell>
          <cell r="AI101" t="str">
            <v xml:space="preserve"> </v>
          </cell>
          <cell r="AJ101" t="str">
            <v xml:space="preserve"> </v>
          </cell>
          <cell r="AK101" t="str">
            <v xml:space="preserve"> </v>
          </cell>
          <cell r="AL101" t="str">
            <v xml:space="preserve"> </v>
          </cell>
          <cell r="AM101" t="str">
            <v xml:space="preserve"> </v>
          </cell>
          <cell r="AN101" t="str">
            <v xml:space="preserve"> </v>
          </cell>
          <cell r="AO101"/>
          <cell r="AP101"/>
          <cell r="AQ101"/>
          <cell r="AR101"/>
          <cell r="AS101"/>
          <cell r="AT101"/>
          <cell r="AU101"/>
          <cell r="AV101"/>
          <cell r="AW101"/>
          <cell r="AX101"/>
          <cell r="AY101"/>
          <cell r="AZ101"/>
        </row>
        <row r="102">
          <cell r="B102" t="str">
            <v>-</v>
          </cell>
          <cell r="C102"/>
          <cell r="D102"/>
          <cell r="E102"/>
          <cell r="F102"/>
          <cell r="G102"/>
          <cell r="H102"/>
          <cell r="I102"/>
          <cell r="J102">
            <v>0</v>
          </cell>
          <cell r="K102"/>
          <cell r="L102">
            <v>0</v>
          </cell>
          <cell r="M102"/>
          <cell r="N102">
            <v>0</v>
          </cell>
          <cell r="O102"/>
          <cell r="P102">
            <v>0</v>
          </cell>
          <cell r="Q102"/>
          <cell r="R102">
            <v>0</v>
          </cell>
          <cell r="S102"/>
          <cell r="T102">
            <v>0</v>
          </cell>
          <cell r="U102"/>
          <cell r="V102">
            <v>0</v>
          </cell>
          <cell r="W102" t="str">
            <v xml:space="preserve"> </v>
          </cell>
          <cell r="X102" t="str">
            <v xml:space="preserve"> </v>
          </cell>
          <cell r="Y102" t="str">
            <v/>
          </cell>
          <cell r="Z102"/>
          <cell r="AA102" t="str">
            <v/>
          </cell>
          <cell r="AB102" t="str">
            <v xml:space="preserve"> </v>
          </cell>
          <cell r="AC102" t="str">
            <v/>
          </cell>
          <cell r="AD102" t="str">
            <v xml:space="preserve"> </v>
          </cell>
          <cell r="AE102" t="str">
            <v xml:space="preserve"> </v>
          </cell>
          <cell r="AF102" t="str">
            <v xml:space="preserve"> </v>
          </cell>
          <cell r="AG102">
            <v>0</v>
          </cell>
          <cell r="AH102" t="str">
            <v xml:space="preserve"> </v>
          </cell>
          <cell r="AI102" t="str">
            <v xml:space="preserve"> </v>
          </cell>
          <cell r="AJ102" t="str">
            <v xml:space="preserve"> </v>
          </cell>
          <cell r="AK102" t="str">
            <v xml:space="preserve"> </v>
          </cell>
          <cell r="AL102" t="str">
            <v xml:space="preserve"> </v>
          </cell>
          <cell r="AM102" t="str">
            <v xml:space="preserve"> </v>
          </cell>
          <cell r="AN102" t="str">
            <v xml:space="preserve"> </v>
          </cell>
          <cell r="AO102"/>
          <cell r="AP102"/>
          <cell r="AQ102"/>
          <cell r="AR102"/>
          <cell r="AS102"/>
          <cell r="AT102"/>
          <cell r="AU102"/>
          <cell r="AV102"/>
          <cell r="AW102"/>
          <cell r="AX102"/>
          <cell r="AY102"/>
          <cell r="AZ102"/>
        </row>
        <row r="103">
          <cell r="B103" t="str">
            <v>-</v>
          </cell>
          <cell r="C103"/>
          <cell r="D103"/>
          <cell r="E103"/>
          <cell r="F103"/>
          <cell r="G103"/>
          <cell r="H103"/>
          <cell r="I103"/>
          <cell r="J103">
            <v>0</v>
          </cell>
          <cell r="K103"/>
          <cell r="L103">
            <v>0</v>
          </cell>
          <cell r="M103"/>
          <cell r="N103">
            <v>0</v>
          </cell>
          <cell r="O103"/>
          <cell r="P103">
            <v>0</v>
          </cell>
          <cell r="Q103"/>
          <cell r="R103">
            <v>0</v>
          </cell>
          <cell r="S103"/>
          <cell r="T103">
            <v>0</v>
          </cell>
          <cell r="U103"/>
          <cell r="V103">
            <v>0</v>
          </cell>
          <cell r="W103" t="str">
            <v xml:space="preserve"> </v>
          </cell>
          <cell r="X103" t="str">
            <v xml:space="preserve"> </v>
          </cell>
          <cell r="Y103" t="str">
            <v/>
          </cell>
          <cell r="Z103"/>
          <cell r="AA103" t="str">
            <v/>
          </cell>
          <cell r="AB103" t="str">
            <v xml:space="preserve"> </v>
          </cell>
          <cell r="AC103" t="str">
            <v/>
          </cell>
          <cell r="AD103" t="str">
            <v xml:space="preserve"> </v>
          </cell>
          <cell r="AE103" t="str">
            <v xml:space="preserve"> </v>
          </cell>
          <cell r="AF103" t="str">
            <v xml:space="preserve"> </v>
          </cell>
          <cell r="AG103">
            <v>0</v>
          </cell>
          <cell r="AH103" t="str">
            <v xml:space="preserve"> </v>
          </cell>
          <cell r="AI103" t="str">
            <v xml:space="preserve"> </v>
          </cell>
          <cell r="AJ103" t="str">
            <v xml:space="preserve"> </v>
          </cell>
          <cell r="AK103" t="str">
            <v xml:space="preserve"> </v>
          </cell>
          <cell r="AL103" t="str">
            <v xml:space="preserve"> </v>
          </cell>
          <cell r="AM103" t="str">
            <v xml:space="preserve"> </v>
          </cell>
          <cell r="AN103" t="str">
            <v xml:space="preserve"> </v>
          </cell>
          <cell r="AO103"/>
          <cell r="AP103"/>
          <cell r="AQ103"/>
          <cell r="AR103"/>
          <cell r="AS103"/>
          <cell r="AT103"/>
          <cell r="AU103"/>
          <cell r="AV103"/>
          <cell r="AW103"/>
          <cell r="AX103"/>
          <cell r="AY103"/>
          <cell r="AZ103"/>
        </row>
        <row r="104">
          <cell r="B104" t="str">
            <v>-</v>
          </cell>
          <cell r="C104"/>
          <cell r="D104"/>
          <cell r="E104"/>
          <cell r="F104"/>
          <cell r="G104"/>
          <cell r="H104"/>
          <cell r="I104"/>
          <cell r="J104">
            <v>0</v>
          </cell>
          <cell r="K104"/>
          <cell r="L104">
            <v>0</v>
          </cell>
          <cell r="M104"/>
          <cell r="N104">
            <v>0</v>
          </cell>
          <cell r="O104"/>
          <cell r="P104">
            <v>0</v>
          </cell>
          <cell r="Q104"/>
          <cell r="R104">
            <v>0</v>
          </cell>
          <cell r="S104"/>
          <cell r="T104">
            <v>0</v>
          </cell>
          <cell r="U104"/>
          <cell r="V104">
            <v>0</v>
          </cell>
          <cell r="W104" t="str">
            <v xml:space="preserve"> </v>
          </cell>
          <cell r="X104" t="str">
            <v xml:space="preserve"> </v>
          </cell>
          <cell r="Y104" t="str">
            <v/>
          </cell>
          <cell r="Z104"/>
          <cell r="AA104" t="str">
            <v/>
          </cell>
          <cell r="AB104" t="str">
            <v xml:space="preserve"> </v>
          </cell>
          <cell r="AC104" t="str">
            <v/>
          </cell>
          <cell r="AD104" t="str">
            <v xml:space="preserve"> </v>
          </cell>
          <cell r="AE104" t="str">
            <v xml:space="preserve"> </v>
          </cell>
          <cell r="AF104" t="str">
            <v xml:space="preserve"> </v>
          </cell>
          <cell r="AG104">
            <v>0</v>
          </cell>
          <cell r="AH104" t="str">
            <v xml:space="preserve"> </v>
          </cell>
          <cell r="AI104" t="str">
            <v xml:space="preserve"> </v>
          </cell>
          <cell r="AJ104" t="str">
            <v xml:space="preserve"> </v>
          </cell>
          <cell r="AK104" t="str">
            <v xml:space="preserve"> </v>
          </cell>
          <cell r="AL104" t="str">
            <v xml:space="preserve"> </v>
          </cell>
          <cell r="AM104" t="str">
            <v xml:space="preserve"> </v>
          </cell>
          <cell r="AN104" t="str">
            <v xml:space="preserve"> </v>
          </cell>
          <cell r="AO104"/>
          <cell r="AP104"/>
          <cell r="AQ104"/>
          <cell r="AR104"/>
          <cell r="AS104"/>
          <cell r="AT104"/>
          <cell r="AU104"/>
          <cell r="AV104"/>
          <cell r="AW104"/>
          <cell r="AX104"/>
          <cell r="AY104"/>
          <cell r="AZ104"/>
        </row>
        <row r="105">
          <cell r="B105" t="str">
            <v>-</v>
          </cell>
          <cell r="C105"/>
          <cell r="D105"/>
          <cell r="E105"/>
          <cell r="F105"/>
          <cell r="G105"/>
          <cell r="H105"/>
          <cell r="I105"/>
          <cell r="J105">
            <v>0</v>
          </cell>
          <cell r="K105"/>
          <cell r="L105">
            <v>0</v>
          </cell>
          <cell r="M105"/>
          <cell r="N105">
            <v>0</v>
          </cell>
          <cell r="O105"/>
          <cell r="P105">
            <v>0</v>
          </cell>
          <cell r="Q105"/>
          <cell r="R105">
            <v>0</v>
          </cell>
          <cell r="S105"/>
          <cell r="T105">
            <v>0</v>
          </cell>
          <cell r="U105"/>
          <cell r="V105">
            <v>0</v>
          </cell>
          <cell r="W105" t="str">
            <v xml:space="preserve"> </v>
          </cell>
          <cell r="X105" t="str">
            <v xml:space="preserve"> </v>
          </cell>
          <cell r="Y105" t="str">
            <v/>
          </cell>
          <cell r="Z105"/>
          <cell r="AA105" t="str">
            <v/>
          </cell>
          <cell r="AB105" t="str">
            <v xml:space="preserve"> </v>
          </cell>
          <cell r="AC105" t="str">
            <v/>
          </cell>
          <cell r="AD105" t="str">
            <v xml:space="preserve"> </v>
          </cell>
          <cell r="AE105" t="str">
            <v xml:space="preserve"> </v>
          </cell>
          <cell r="AF105" t="str">
            <v xml:space="preserve"> </v>
          </cell>
          <cell r="AG105">
            <v>0</v>
          </cell>
          <cell r="AH105" t="str">
            <v xml:space="preserve"> </v>
          </cell>
          <cell r="AI105" t="str">
            <v xml:space="preserve"> </v>
          </cell>
          <cell r="AJ105" t="str">
            <v xml:space="preserve"> </v>
          </cell>
          <cell r="AK105" t="str">
            <v xml:space="preserve"> </v>
          </cell>
          <cell r="AL105" t="str">
            <v xml:space="preserve"> </v>
          </cell>
          <cell r="AM105" t="str">
            <v xml:space="preserve"> </v>
          </cell>
          <cell r="AN105" t="str">
            <v xml:space="preserve"> </v>
          </cell>
          <cell r="AO105"/>
          <cell r="AP105"/>
          <cell r="AQ105"/>
          <cell r="AR105"/>
          <cell r="AS105"/>
          <cell r="AT105"/>
          <cell r="AU105"/>
          <cell r="AV105"/>
          <cell r="AW105"/>
          <cell r="AX105"/>
          <cell r="AY105"/>
          <cell r="AZ105"/>
        </row>
        <row r="106">
          <cell r="B106" t="str">
            <v>-</v>
          </cell>
          <cell r="C106"/>
          <cell r="D106"/>
          <cell r="E106"/>
          <cell r="F106"/>
          <cell r="G106"/>
          <cell r="H106"/>
          <cell r="I106"/>
          <cell r="J106">
            <v>0</v>
          </cell>
          <cell r="K106"/>
          <cell r="L106">
            <v>0</v>
          </cell>
          <cell r="M106"/>
          <cell r="N106">
            <v>0</v>
          </cell>
          <cell r="O106"/>
          <cell r="P106">
            <v>0</v>
          </cell>
          <cell r="Q106"/>
          <cell r="R106">
            <v>0</v>
          </cell>
          <cell r="S106"/>
          <cell r="T106">
            <v>0</v>
          </cell>
          <cell r="U106"/>
          <cell r="V106">
            <v>0</v>
          </cell>
          <cell r="W106" t="str">
            <v xml:space="preserve"> </v>
          </cell>
          <cell r="X106" t="str">
            <v xml:space="preserve"> </v>
          </cell>
          <cell r="Y106" t="str">
            <v/>
          </cell>
          <cell r="Z106"/>
          <cell r="AA106" t="str">
            <v/>
          </cell>
          <cell r="AB106" t="str">
            <v xml:space="preserve"> </v>
          </cell>
          <cell r="AC106" t="str">
            <v/>
          </cell>
          <cell r="AD106" t="str">
            <v xml:space="preserve"> </v>
          </cell>
          <cell r="AE106" t="str">
            <v xml:space="preserve"> </v>
          </cell>
          <cell r="AF106" t="str">
            <v xml:space="preserve"> </v>
          </cell>
          <cell r="AG106">
            <v>0</v>
          </cell>
          <cell r="AH106" t="str">
            <v xml:space="preserve"> </v>
          </cell>
          <cell r="AI106" t="str">
            <v xml:space="preserve"> </v>
          </cell>
          <cell r="AJ106" t="str">
            <v xml:space="preserve"> </v>
          </cell>
          <cell r="AK106" t="str">
            <v xml:space="preserve"> </v>
          </cell>
          <cell r="AL106" t="str">
            <v xml:space="preserve"> </v>
          </cell>
          <cell r="AM106" t="str">
            <v xml:space="preserve"> </v>
          </cell>
          <cell r="AN106" t="str">
            <v xml:space="preserve"> </v>
          </cell>
          <cell r="AO106"/>
          <cell r="AP106"/>
          <cell r="AQ106"/>
          <cell r="AR106"/>
          <cell r="AS106"/>
          <cell r="AT106"/>
          <cell r="AU106"/>
          <cell r="AV106"/>
          <cell r="AW106"/>
          <cell r="AX106"/>
          <cell r="AY106"/>
          <cell r="AZ106"/>
        </row>
        <row r="107">
          <cell r="B107" t="str">
            <v>-</v>
          </cell>
          <cell r="C107"/>
          <cell r="D107"/>
          <cell r="E107"/>
          <cell r="F107"/>
          <cell r="G107"/>
          <cell r="H107"/>
          <cell r="I107"/>
          <cell r="J107">
            <v>0</v>
          </cell>
          <cell r="K107"/>
          <cell r="L107">
            <v>0</v>
          </cell>
          <cell r="M107"/>
          <cell r="N107">
            <v>0</v>
          </cell>
          <cell r="O107"/>
          <cell r="P107">
            <v>0</v>
          </cell>
          <cell r="Q107"/>
          <cell r="R107">
            <v>0</v>
          </cell>
          <cell r="S107"/>
          <cell r="T107">
            <v>0</v>
          </cell>
          <cell r="U107"/>
          <cell r="V107">
            <v>0</v>
          </cell>
          <cell r="W107" t="str">
            <v xml:space="preserve"> </v>
          </cell>
          <cell r="X107" t="str">
            <v xml:space="preserve"> </v>
          </cell>
          <cell r="Y107" t="str">
            <v/>
          </cell>
          <cell r="Z107"/>
          <cell r="AA107" t="str">
            <v/>
          </cell>
          <cell r="AB107" t="str">
            <v xml:space="preserve"> </v>
          </cell>
          <cell r="AC107" t="str">
            <v/>
          </cell>
          <cell r="AD107" t="str">
            <v xml:space="preserve"> </v>
          </cell>
          <cell r="AE107" t="str">
            <v xml:space="preserve"> </v>
          </cell>
          <cell r="AF107" t="str">
            <v xml:space="preserve"> </v>
          </cell>
          <cell r="AG107">
            <v>0</v>
          </cell>
          <cell r="AH107" t="str">
            <v xml:space="preserve"> </v>
          </cell>
          <cell r="AI107" t="str">
            <v xml:space="preserve"> </v>
          </cell>
          <cell r="AJ107" t="str">
            <v xml:space="preserve"> </v>
          </cell>
          <cell r="AK107" t="str">
            <v xml:space="preserve"> </v>
          </cell>
          <cell r="AL107" t="str">
            <v xml:space="preserve"> </v>
          </cell>
          <cell r="AM107" t="str">
            <v xml:space="preserve"> </v>
          </cell>
          <cell r="AN107" t="str">
            <v xml:space="preserve"> </v>
          </cell>
          <cell r="AO107"/>
          <cell r="AP107"/>
          <cell r="AQ107"/>
          <cell r="AR107"/>
          <cell r="AS107"/>
          <cell r="AT107"/>
          <cell r="AU107"/>
          <cell r="AV107"/>
          <cell r="AW107"/>
          <cell r="AX107"/>
          <cell r="AY107"/>
          <cell r="AZ107"/>
        </row>
        <row r="108">
          <cell r="B108" t="str">
            <v>-</v>
          </cell>
          <cell r="C108"/>
          <cell r="D108"/>
          <cell r="E108"/>
          <cell r="F108"/>
          <cell r="G108"/>
          <cell r="H108"/>
          <cell r="I108"/>
          <cell r="J108">
            <v>0</v>
          </cell>
          <cell r="K108"/>
          <cell r="L108">
            <v>0</v>
          </cell>
          <cell r="M108"/>
          <cell r="N108">
            <v>0</v>
          </cell>
          <cell r="O108"/>
          <cell r="P108">
            <v>0</v>
          </cell>
          <cell r="Q108"/>
          <cell r="R108">
            <v>0</v>
          </cell>
          <cell r="S108"/>
          <cell r="T108">
            <v>0</v>
          </cell>
          <cell r="U108"/>
          <cell r="V108">
            <v>0</v>
          </cell>
          <cell r="W108" t="str">
            <v xml:space="preserve"> </v>
          </cell>
          <cell r="X108" t="str">
            <v xml:space="preserve"> </v>
          </cell>
          <cell r="Y108" t="str">
            <v/>
          </cell>
          <cell r="Z108"/>
          <cell r="AA108" t="str">
            <v/>
          </cell>
          <cell r="AB108" t="str">
            <v xml:space="preserve"> </v>
          </cell>
          <cell r="AC108" t="str">
            <v/>
          </cell>
          <cell r="AD108" t="str">
            <v xml:space="preserve"> </v>
          </cell>
          <cell r="AE108" t="str">
            <v xml:space="preserve"> </v>
          </cell>
          <cell r="AF108" t="str">
            <v xml:space="preserve"> </v>
          </cell>
          <cell r="AG108">
            <v>0</v>
          </cell>
          <cell r="AH108" t="str">
            <v xml:space="preserve"> </v>
          </cell>
          <cell r="AI108" t="str">
            <v xml:space="preserve"> </v>
          </cell>
          <cell r="AJ108" t="str">
            <v xml:space="preserve"> </v>
          </cell>
          <cell r="AK108" t="str">
            <v xml:space="preserve"> </v>
          </cell>
          <cell r="AL108" t="str">
            <v xml:space="preserve"> </v>
          </cell>
          <cell r="AM108" t="str">
            <v xml:space="preserve"> </v>
          </cell>
          <cell r="AN108" t="str">
            <v xml:space="preserve"> </v>
          </cell>
          <cell r="AO108"/>
          <cell r="AP108"/>
          <cell r="AQ108"/>
          <cell r="AR108"/>
          <cell r="AS108"/>
          <cell r="AT108"/>
          <cell r="AU108"/>
          <cell r="AV108"/>
          <cell r="AW108"/>
          <cell r="AX108"/>
          <cell r="AY108"/>
          <cell r="AZ108"/>
        </row>
        <row r="109">
          <cell r="B109" t="str">
            <v>-</v>
          </cell>
          <cell r="C109"/>
          <cell r="D109"/>
          <cell r="E109"/>
          <cell r="F109"/>
          <cell r="G109"/>
          <cell r="H109"/>
          <cell r="I109"/>
          <cell r="J109">
            <v>0</v>
          </cell>
          <cell r="K109"/>
          <cell r="L109">
            <v>0</v>
          </cell>
          <cell r="M109"/>
          <cell r="N109">
            <v>0</v>
          </cell>
          <cell r="O109"/>
          <cell r="P109">
            <v>0</v>
          </cell>
          <cell r="Q109"/>
          <cell r="R109">
            <v>0</v>
          </cell>
          <cell r="S109"/>
          <cell r="T109">
            <v>0</v>
          </cell>
          <cell r="U109"/>
          <cell r="V109">
            <v>0</v>
          </cell>
          <cell r="W109" t="str">
            <v xml:space="preserve"> </v>
          </cell>
          <cell r="X109" t="str">
            <v xml:space="preserve"> </v>
          </cell>
          <cell r="Y109" t="str">
            <v/>
          </cell>
          <cell r="Z109"/>
          <cell r="AA109" t="str">
            <v/>
          </cell>
          <cell r="AB109" t="str">
            <v xml:space="preserve"> </v>
          </cell>
          <cell r="AC109" t="str">
            <v/>
          </cell>
          <cell r="AD109" t="str">
            <v xml:space="preserve"> </v>
          </cell>
          <cell r="AE109" t="str">
            <v xml:space="preserve"> </v>
          </cell>
          <cell r="AF109" t="str">
            <v xml:space="preserve"> </v>
          </cell>
          <cell r="AG109">
            <v>0</v>
          </cell>
          <cell r="AH109" t="str">
            <v xml:space="preserve"> </v>
          </cell>
          <cell r="AI109" t="str">
            <v xml:space="preserve"> </v>
          </cell>
          <cell r="AJ109" t="str">
            <v xml:space="preserve"> </v>
          </cell>
          <cell r="AK109" t="str">
            <v xml:space="preserve"> </v>
          </cell>
          <cell r="AL109" t="str">
            <v xml:space="preserve"> </v>
          </cell>
          <cell r="AM109" t="str">
            <v xml:space="preserve"> </v>
          </cell>
          <cell r="AN109" t="str">
            <v xml:space="preserve"> </v>
          </cell>
          <cell r="AO109"/>
          <cell r="AP109"/>
          <cell r="AQ109"/>
          <cell r="AR109"/>
          <cell r="AS109"/>
          <cell r="AT109"/>
          <cell r="AU109"/>
          <cell r="AV109"/>
          <cell r="AW109"/>
          <cell r="AX109"/>
          <cell r="AY109"/>
          <cell r="AZ109"/>
        </row>
        <row r="110">
          <cell r="B110" t="str">
            <v>-</v>
          </cell>
          <cell r="C110"/>
          <cell r="D110"/>
          <cell r="E110"/>
          <cell r="F110"/>
          <cell r="G110"/>
          <cell r="H110"/>
          <cell r="I110"/>
          <cell r="J110">
            <v>0</v>
          </cell>
          <cell r="K110"/>
          <cell r="L110">
            <v>0</v>
          </cell>
          <cell r="M110"/>
          <cell r="N110">
            <v>0</v>
          </cell>
          <cell r="O110"/>
          <cell r="P110">
            <v>0</v>
          </cell>
          <cell r="Q110"/>
          <cell r="R110">
            <v>0</v>
          </cell>
          <cell r="S110"/>
          <cell r="T110">
            <v>0</v>
          </cell>
          <cell r="U110"/>
          <cell r="V110">
            <v>0</v>
          </cell>
          <cell r="W110" t="str">
            <v xml:space="preserve"> </v>
          </cell>
          <cell r="X110" t="str">
            <v xml:space="preserve"> </v>
          </cell>
          <cell r="Y110" t="str">
            <v/>
          </cell>
          <cell r="Z110"/>
          <cell r="AA110" t="str">
            <v/>
          </cell>
          <cell r="AB110" t="str">
            <v xml:space="preserve"> </v>
          </cell>
          <cell r="AC110" t="str">
            <v/>
          </cell>
          <cell r="AD110" t="str">
            <v xml:space="preserve"> </v>
          </cell>
          <cell r="AE110" t="str">
            <v xml:space="preserve"> </v>
          </cell>
          <cell r="AF110" t="str">
            <v xml:space="preserve"> </v>
          </cell>
          <cell r="AG110">
            <v>0</v>
          </cell>
          <cell r="AH110" t="str">
            <v xml:space="preserve"> </v>
          </cell>
          <cell r="AI110" t="str">
            <v xml:space="preserve"> </v>
          </cell>
          <cell r="AJ110" t="str">
            <v xml:space="preserve"> </v>
          </cell>
          <cell r="AK110" t="str">
            <v xml:space="preserve"> </v>
          </cell>
          <cell r="AL110" t="str">
            <v xml:space="preserve"> </v>
          </cell>
          <cell r="AM110" t="str">
            <v xml:space="preserve"> </v>
          </cell>
          <cell r="AN110" t="str">
            <v xml:space="preserve"> </v>
          </cell>
          <cell r="AO110"/>
          <cell r="AP110"/>
          <cell r="AQ110"/>
          <cell r="AR110"/>
          <cell r="AS110"/>
          <cell r="AT110"/>
          <cell r="AU110"/>
          <cell r="AV110"/>
          <cell r="AW110"/>
          <cell r="AX110"/>
          <cell r="AY110"/>
          <cell r="AZ110"/>
        </row>
        <row r="111">
          <cell r="B111" t="str">
            <v>-</v>
          </cell>
          <cell r="C111"/>
          <cell r="D111"/>
          <cell r="E111"/>
          <cell r="F111"/>
          <cell r="G111"/>
          <cell r="H111"/>
          <cell r="I111"/>
          <cell r="J111">
            <v>0</v>
          </cell>
          <cell r="K111"/>
          <cell r="L111">
            <v>0</v>
          </cell>
          <cell r="M111"/>
          <cell r="N111">
            <v>0</v>
          </cell>
          <cell r="O111"/>
          <cell r="P111">
            <v>0</v>
          </cell>
          <cell r="Q111"/>
          <cell r="R111">
            <v>0</v>
          </cell>
          <cell r="S111"/>
          <cell r="T111">
            <v>0</v>
          </cell>
          <cell r="U111"/>
          <cell r="V111">
            <v>0</v>
          </cell>
          <cell r="W111" t="str">
            <v xml:space="preserve"> </v>
          </cell>
          <cell r="X111" t="str">
            <v xml:space="preserve"> </v>
          </cell>
          <cell r="Y111" t="str">
            <v/>
          </cell>
          <cell r="Z111"/>
          <cell r="AA111" t="str">
            <v/>
          </cell>
          <cell r="AB111" t="str">
            <v xml:space="preserve"> </v>
          </cell>
          <cell r="AC111" t="str">
            <v/>
          </cell>
          <cell r="AD111" t="str">
            <v xml:space="preserve"> </v>
          </cell>
          <cell r="AE111" t="str">
            <v xml:space="preserve"> </v>
          </cell>
          <cell r="AF111" t="str">
            <v xml:space="preserve"> </v>
          </cell>
          <cell r="AG111">
            <v>0</v>
          </cell>
          <cell r="AH111" t="str">
            <v xml:space="preserve"> </v>
          </cell>
          <cell r="AI111" t="str">
            <v xml:space="preserve"> </v>
          </cell>
          <cell r="AJ111" t="str">
            <v xml:space="preserve"> </v>
          </cell>
          <cell r="AK111" t="str">
            <v xml:space="preserve"> </v>
          </cell>
          <cell r="AL111" t="str">
            <v xml:space="preserve"> </v>
          </cell>
          <cell r="AM111" t="str">
            <v xml:space="preserve"> </v>
          </cell>
          <cell r="AN111" t="str">
            <v xml:space="preserve"> </v>
          </cell>
          <cell r="AO111"/>
          <cell r="AP111"/>
          <cell r="AQ111"/>
          <cell r="AR111"/>
          <cell r="AS111"/>
          <cell r="AT111"/>
          <cell r="AU111"/>
          <cell r="AV111"/>
          <cell r="AW111"/>
          <cell r="AX111"/>
          <cell r="AY111"/>
          <cell r="AZ111"/>
        </row>
        <row r="112">
          <cell r="B112" t="str">
            <v>-</v>
          </cell>
          <cell r="C112"/>
          <cell r="D112"/>
          <cell r="E112"/>
          <cell r="F112"/>
          <cell r="G112"/>
          <cell r="H112"/>
          <cell r="I112"/>
          <cell r="J112">
            <v>0</v>
          </cell>
          <cell r="K112"/>
          <cell r="L112">
            <v>0</v>
          </cell>
          <cell r="M112"/>
          <cell r="N112">
            <v>0</v>
          </cell>
          <cell r="O112"/>
          <cell r="P112">
            <v>0</v>
          </cell>
          <cell r="Q112"/>
          <cell r="R112">
            <v>0</v>
          </cell>
          <cell r="S112"/>
          <cell r="T112">
            <v>0</v>
          </cell>
          <cell r="U112"/>
          <cell r="V112">
            <v>0</v>
          </cell>
          <cell r="W112" t="str">
            <v xml:space="preserve"> </v>
          </cell>
          <cell r="X112" t="str">
            <v xml:space="preserve"> </v>
          </cell>
          <cell r="Y112" t="str">
            <v/>
          </cell>
          <cell r="Z112"/>
          <cell r="AA112" t="str">
            <v/>
          </cell>
          <cell r="AB112" t="str">
            <v xml:space="preserve"> </v>
          </cell>
          <cell r="AC112" t="str">
            <v/>
          </cell>
          <cell r="AD112" t="str">
            <v xml:space="preserve"> </v>
          </cell>
          <cell r="AE112" t="str">
            <v xml:space="preserve"> </v>
          </cell>
          <cell r="AF112" t="str">
            <v xml:space="preserve"> </v>
          </cell>
          <cell r="AG112">
            <v>0</v>
          </cell>
          <cell r="AH112" t="str">
            <v xml:space="preserve"> </v>
          </cell>
          <cell r="AI112" t="str">
            <v xml:space="preserve"> </v>
          </cell>
          <cell r="AJ112" t="str">
            <v xml:space="preserve"> </v>
          </cell>
          <cell r="AK112" t="str">
            <v xml:space="preserve"> </v>
          </cell>
          <cell r="AL112" t="str">
            <v xml:space="preserve"> </v>
          </cell>
          <cell r="AM112" t="str">
            <v xml:space="preserve"> </v>
          </cell>
          <cell r="AN112" t="str">
            <v xml:space="preserve"> </v>
          </cell>
          <cell r="AO112"/>
          <cell r="AP112"/>
          <cell r="AQ112"/>
          <cell r="AR112"/>
          <cell r="AS112"/>
          <cell r="AT112"/>
          <cell r="AU112"/>
          <cell r="AV112"/>
          <cell r="AW112"/>
          <cell r="AX112"/>
          <cell r="AY112"/>
          <cell r="AZ112"/>
        </row>
        <row r="113">
          <cell r="B113" t="str">
            <v>-</v>
          </cell>
          <cell r="C113"/>
          <cell r="D113"/>
          <cell r="E113"/>
          <cell r="F113"/>
          <cell r="G113"/>
          <cell r="H113"/>
          <cell r="I113"/>
          <cell r="J113">
            <v>0</v>
          </cell>
          <cell r="K113"/>
          <cell r="L113">
            <v>0</v>
          </cell>
          <cell r="M113"/>
          <cell r="N113">
            <v>0</v>
          </cell>
          <cell r="O113"/>
          <cell r="P113">
            <v>0</v>
          </cell>
          <cell r="Q113"/>
          <cell r="R113">
            <v>0</v>
          </cell>
          <cell r="S113"/>
          <cell r="T113">
            <v>0</v>
          </cell>
          <cell r="U113"/>
          <cell r="V113">
            <v>0</v>
          </cell>
          <cell r="W113" t="str">
            <v xml:space="preserve"> </v>
          </cell>
          <cell r="X113" t="str">
            <v xml:space="preserve"> </v>
          </cell>
          <cell r="Y113" t="str">
            <v/>
          </cell>
          <cell r="Z113"/>
          <cell r="AA113" t="str">
            <v/>
          </cell>
          <cell r="AB113" t="str">
            <v xml:space="preserve"> </v>
          </cell>
          <cell r="AC113" t="str">
            <v/>
          </cell>
          <cell r="AD113" t="str">
            <v xml:space="preserve"> </v>
          </cell>
          <cell r="AE113" t="str">
            <v xml:space="preserve"> </v>
          </cell>
          <cell r="AF113" t="str">
            <v xml:space="preserve"> </v>
          </cell>
          <cell r="AG113">
            <v>0</v>
          </cell>
          <cell r="AH113" t="str">
            <v xml:space="preserve"> </v>
          </cell>
          <cell r="AI113" t="str">
            <v xml:space="preserve"> </v>
          </cell>
          <cell r="AJ113" t="str">
            <v xml:space="preserve"> </v>
          </cell>
          <cell r="AK113" t="str">
            <v xml:space="preserve"> </v>
          </cell>
          <cell r="AL113" t="str">
            <v xml:space="preserve"> </v>
          </cell>
          <cell r="AM113" t="str">
            <v xml:space="preserve"> </v>
          </cell>
          <cell r="AN113" t="str">
            <v xml:space="preserve"> </v>
          </cell>
          <cell r="AO113"/>
          <cell r="AP113"/>
          <cell r="AQ113"/>
          <cell r="AR113"/>
          <cell r="AS113"/>
          <cell r="AT113"/>
          <cell r="AU113"/>
          <cell r="AV113"/>
          <cell r="AW113"/>
          <cell r="AX113"/>
          <cell r="AY113"/>
          <cell r="AZ113"/>
        </row>
        <row r="114">
          <cell r="B114" t="str">
            <v>-</v>
          </cell>
          <cell r="C114"/>
          <cell r="D114"/>
          <cell r="E114"/>
          <cell r="F114"/>
          <cell r="G114"/>
          <cell r="H114"/>
          <cell r="I114"/>
          <cell r="J114">
            <v>0</v>
          </cell>
          <cell r="K114"/>
          <cell r="L114">
            <v>0</v>
          </cell>
          <cell r="M114"/>
          <cell r="N114">
            <v>0</v>
          </cell>
          <cell r="O114"/>
          <cell r="P114">
            <v>0</v>
          </cell>
          <cell r="Q114"/>
          <cell r="R114">
            <v>0</v>
          </cell>
          <cell r="S114"/>
          <cell r="T114">
            <v>0</v>
          </cell>
          <cell r="U114"/>
          <cell r="V114">
            <v>0</v>
          </cell>
          <cell r="W114" t="str">
            <v xml:space="preserve"> </v>
          </cell>
          <cell r="X114" t="str">
            <v xml:space="preserve"> </v>
          </cell>
          <cell r="Y114" t="str">
            <v/>
          </cell>
          <cell r="Z114"/>
          <cell r="AA114" t="str">
            <v/>
          </cell>
          <cell r="AB114" t="str">
            <v xml:space="preserve"> </v>
          </cell>
          <cell r="AC114" t="str">
            <v/>
          </cell>
          <cell r="AD114" t="str">
            <v xml:space="preserve"> </v>
          </cell>
          <cell r="AE114" t="str">
            <v xml:space="preserve"> </v>
          </cell>
          <cell r="AF114" t="str">
            <v xml:space="preserve"> </v>
          </cell>
          <cell r="AG114">
            <v>0</v>
          </cell>
          <cell r="AH114" t="str">
            <v xml:space="preserve"> </v>
          </cell>
          <cell r="AI114" t="str">
            <v xml:space="preserve"> </v>
          </cell>
          <cell r="AJ114" t="str">
            <v xml:space="preserve"> </v>
          </cell>
          <cell r="AK114" t="str">
            <v xml:space="preserve"> </v>
          </cell>
          <cell r="AL114" t="str">
            <v xml:space="preserve"> </v>
          </cell>
          <cell r="AM114" t="str">
            <v xml:space="preserve"> </v>
          </cell>
          <cell r="AN114" t="str">
            <v xml:space="preserve"> </v>
          </cell>
          <cell r="AO114"/>
          <cell r="AP114"/>
          <cell r="AQ114"/>
          <cell r="AR114"/>
          <cell r="AS114"/>
          <cell r="AT114"/>
          <cell r="AU114"/>
          <cell r="AV114"/>
          <cell r="AW114"/>
          <cell r="AX114"/>
          <cell r="AY114"/>
          <cell r="AZ114"/>
        </row>
        <row r="115">
          <cell r="B115" t="str">
            <v>-</v>
          </cell>
          <cell r="C115"/>
          <cell r="D115"/>
          <cell r="E115"/>
          <cell r="F115"/>
          <cell r="G115"/>
          <cell r="H115"/>
          <cell r="I115"/>
          <cell r="J115">
            <v>0</v>
          </cell>
          <cell r="K115"/>
          <cell r="L115">
            <v>0</v>
          </cell>
          <cell r="M115"/>
          <cell r="N115">
            <v>0</v>
          </cell>
          <cell r="O115"/>
          <cell r="P115">
            <v>0</v>
          </cell>
          <cell r="Q115"/>
          <cell r="R115">
            <v>0</v>
          </cell>
          <cell r="S115"/>
          <cell r="T115">
            <v>0</v>
          </cell>
          <cell r="U115"/>
          <cell r="V115">
            <v>0</v>
          </cell>
          <cell r="W115" t="str">
            <v xml:space="preserve"> </v>
          </cell>
          <cell r="X115" t="str">
            <v xml:space="preserve"> </v>
          </cell>
          <cell r="Y115" t="str">
            <v/>
          </cell>
          <cell r="Z115"/>
          <cell r="AA115" t="str">
            <v/>
          </cell>
          <cell r="AB115" t="str">
            <v xml:space="preserve"> </v>
          </cell>
          <cell r="AC115" t="str">
            <v/>
          </cell>
          <cell r="AD115" t="str">
            <v xml:space="preserve"> </v>
          </cell>
          <cell r="AE115" t="str">
            <v xml:space="preserve"> </v>
          </cell>
          <cell r="AF115" t="str">
            <v xml:space="preserve"> </v>
          </cell>
          <cell r="AG115">
            <v>0</v>
          </cell>
          <cell r="AH115" t="str">
            <v xml:space="preserve"> </v>
          </cell>
          <cell r="AI115" t="str">
            <v xml:space="preserve"> </v>
          </cell>
          <cell r="AJ115" t="str">
            <v xml:space="preserve"> </v>
          </cell>
          <cell r="AK115" t="str">
            <v xml:space="preserve"> </v>
          </cell>
          <cell r="AL115" t="str">
            <v xml:space="preserve"> </v>
          </cell>
          <cell r="AM115" t="str">
            <v xml:space="preserve"> </v>
          </cell>
          <cell r="AN115" t="str">
            <v xml:space="preserve"> </v>
          </cell>
          <cell r="AO115"/>
          <cell r="AP115"/>
          <cell r="AQ115"/>
          <cell r="AR115"/>
          <cell r="AS115"/>
          <cell r="AT115"/>
          <cell r="AU115"/>
          <cell r="AV115"/>
          <cell r="AW115"/>
          <cell r="AX115"/>
          <cell r="AY115"/>
          <cell r="AZ115"/>
        </row>
        <row r="116">
          <cell r="B116" t="str">
            <v>-</v>
          </cell>
          <cell r="C116"/>
          <cell r="D116"/>
          <cell r="E116"/>
          <cell r="F116"/>
          <cell r="G116"/>
          <cell r="H116"/>
          <cell r="I116"/>
          <cell r="J116">
            <v>0</v>
          </cell>
          <cell r="K116"/>
          <cell r="L116">
            <v>0</v>
          </cell>
          <cell r="M116"/>
          <cell r="N116">
            <v>0</v>
          </cell>
          <cell r="O116"/>
          <cell r="P116">
            <v>0</v>
          </cell>
          <cell r="Q116"/>
          <cell r="R116">
            <v>0</v>
          </cell>
          <cell r="S116"/>
          <cell r="T116">
            <v>0</v>
          </cell>
          <cell r="U116"/>
          <cell r="V116">
            <v>0</v>
          </cell>
          <cell r="W116" t="str">
            <v xml:space="preserve"> </v>
          </cell>
          <cell r="X116" t="str">
            <v xml:space="preserve"> </v>
          </cell>
          <cell r="Y116" t="str">
            <v/>
          </cell>
          <cell r="Z116"/>
          <cell r="AA116" t="str">
            <v/>
          </cell>
          <cell r="AB116" t="str">
            <v xml:space="preserve"> </v>
          </cell>
          <cell r="AC116" t="str">
            <v/>
          </cell>
          <cell r="AD116" t="str">
            <v xml:space="preserve"> </v>
          </cell>
          <cell r="AE116" t="str">
            <v xml:space="preserve"> </v>
          </cell>
          <cell r="AF116" t="str">
            <v xml:space="preserve"> </v>
          </cell>
          <cell r="AG116">
            <v>0</v>
          </cell>
          <cell r="AH116" t="str">
            <v xml:space="preserve"> </v>
          </cell>
          <cell r="AI116" t="str">
            <v xml:space="preserve"> </v>
          </cell>
          <cell r="AJ116" t="str">
            <v xml:space="preserve"> </v>
          </cell>
          <cell r="AK116" t="str">
            <v xml:space="preserve"> </v>
          </cell>
          <cell r="AL116" t="str">
            <v xml:space="preserve"> </v>
          </cell>
          <cell r="AM116" t="str">
            <v xml:space="preserve"> </v>
          </cell>
          <cell r="AN116" t="str">
            <v xml:space="preserve"> </v>
          </cell>
          <cell r="AO116"/>
          <cell r="AP116"/>
          <cell r="AQ116"/>
          <cell r="AR116"/>
          <cell r="AS116"/>
          <cell r="AT116"/>
          <cell r="AU116"/>
          <cell r="AV116"/>
          <cell r="AW116"/>
          <cell r="AX116"/>
          <cell r="AY116"/>
          <cell r="AZ116"/>
        </row>
        <row r="117">
          <cell r="B117" t="str">
            <v>-</v>
          </cell>
          <cell r="C117"/>
          <cell r="D117"/>
          <cell r="E117"/>
          <cell r="F117"/>
          <cell r="G117"/>
          <cell r="H117"/>
          <cell r="I117"/>
          <cell r="J117">
            <v>0</v>
          </cell>
          <cell r="K117"/>
          <cell r="L117">
            <v>0</v>
          </cell>
          <cell r="M117"/>
          <cell r="N117">
            <v>0</v>
          </cell>
          <cell r="O117"/>
          <cell r="P117">
            <v>0</v>
          </cell>
          <cell r="Q117"/>
          <cell r="R117">
            <v>0</v>
          </cell>
          <cell r="S117"/>
          <cell r="T117">
            <v>0</v>
          </cell>
          <cell r="U117"/>
          <cell r="V117">
            <v>0</v>
          </cell>
          <cell r="W117" t="str">
            <v xml:space="preserve"> </v>
          </cell>
          <cell r="X117" t="str">
            <v xml:space="preserve"> </v>
          </cell>
          <cell r="Y117" t="str">
            <v/>
          </cell>
          <cell r="Z117"/>
          <cell r="AA117" t="str">
            <v/>
          </cell>
          <cell r="AB117" t="str">
            <v xml:space="preserve"> </v>
          </cell>
          <cell r="AC117" t="str">
            <v/>
          </cell>
          <cell r="AD117" t="str">
            <v xml:space="preserve"> </v>
          </cell>
          <cell r="AE117" t="str">
            <v xml:space="preserve"> </v>
          </cell>
          <cell r="AF117" t="str">
            <v xml:space="preserve"> </v>
          </cell>
          <cell r="AG117">
            <v>0</v>
          </cell>
          <cell r="AH117" t="str">
            <v xml:space="preserve"> </v>
          </cell>
          <cell r="AI117" t="str">
            <v xml:space="preserve"> </v>
          </cell>
          <cell r="AJ117" t="str">
            <v xml:space="preserve"> </v>
          </cell>
          <cell r="AK117" t="str">
            <v xml:space="preserve"> </v>
          </cell>
          <cell r="AL117" t="str">
            <v xml:space="preserve"> </v>
          </cell>
          <cell r="AM117" t="str">
            <v xml:space="preserve"> </v>
          </cell>
          <cell r="AN117" t="str">
            <v xml:space="preserve"> </v>
          </cell>
          <cell r="AO117"/>
          <cell r="AP117"/>
          <cell r="AQ117"/>
          <cell r="AR117"/>
          <cell r="AS117"/>
          <cell r="AT117"/>
          <cell r="AU117"/>
          <cell r="AV117"/>
          <cell r="AW117"/>
          <cell r="AX117"/>
          <cell r="AY117"/>
          <cell r="AZ117"/>
        </row>
        <row r="118">
          <cell r="B118" t="str">
            <v>-</v>
          </cell>
          <cell r="C118"/>
          <cell r="D118"/>
          <cell r="E118"/>
          <cell r="F118"/>
          <cell r="G118"/>
          <cell r="H118"/>
          <cell r="I118"/>
          <cell r="J118">
            <v>0</v>
          </cell>
          <cell r="K118"/>
          <cell r="L118">
            <v>0</v>
          </cell>
          <cell r="M118"/>
          <cell r="N118">
            <v>0</v>
          </cell>
          <cell r="O118"/>
          <cell r="P118">
            <v>0</v>
          </cell>
          <cell r="Q118"/>
          <cell r="R118">
            <v>0</v>
          </cell>
          <cell r="S118"/>
          <cell r="T118">
            <v>0</v>
          </cell>
          <cell r="U118"/>
          <cell r="V118">
            <v>0</v>
          </cell>
          <cell r="W118" t="str">
            <v xml:space="preserve"> </v>
          </cell>
          <cell r="X118" t="str">
            <v xml:space="preserve"> </v>
          </cell>
          <cell r="Y118" t="str">
            <v/>
          </cell>
          <cell r="Z118"/>
          <cell r="AA118" t="str">
            <v/>
          </cell>
          <cell r="AB118" t="str">
            <v xml:space="preserve"> </v>
          </cell>
          <cell r="AC118" t="str">
            <v/>
          </cell>
          <cell r="AD118" t="str">
            <v xml:space="preserve"> </v>
          </cell>
          <cell r="AE118" t="str">
            <v xml:space="preserve"> </v>
          </cell>
          <cell r="AF118" t="str">
            <v xml:space="preserve"> </v>
          </cell>
          <cell r="AG118">
            <v>0</v>
          </cell>
          <cell r="AH118" t="str">
            <v xml:space="preserve"> </v>
          </cell>
          <cell r="AI118" t="str">
            <v xml:space="preserve"> </v>
          </cell>
          <cell r="AJ118" t="str">
            <v xml:space="preserve"> </v>
          </cell>
          <cell r="AK118" t="str">
            <v xml:space="preserve"> </v>
          </cell>
          <cell r="AL118" t="str">
            <v xml:space="preserve"> </v>
          </cell>
          <cell r="AM118" t="str">
            <v xml:space="preserve"> </v>
          </cell>
          <cell r="AN118" t="str">
            <v xml:space="preserve"> </v>
          </cell>
          <cell r="AO118"/>
          <cell r="AP118"/>
          <cell r="AQ118"/>
          <cell r="AR118"/>
          <cell r="AS118"/>
          <cell r="AT118"/>
          <cell r="AU118"/>
          <cell r="AV118"/>
          <cell r="AW118"/>
          <cell r="AX118"/>
          <cell r="AY118"/>
          <cell r="AZ118"/>
        </row>
        <row r="119">
          <cell r="B119" t="str">
            <v>-</v>
          </cell>
          <cell r="C119"/>
          <cell r="D119"/>
          <cell r="E119"/>
          <cell r="F119"/>
          <cell r="G119"/>
          <cell r="H119"/>
          <cell r="I119"/>
          <cell r="J119">
            <v>0</v>
          </cell>
          <cell r="K119"/>
          <cell r="L119">
            <v>0</v>
          </cell>
          <cell r="M119"/>
          <cell r="N119">
            <v>0</v>
          </cell>
          <cell r="O119"/>
          <cell r="P119">
            <v>0</v>
          </cell>
          <cell r="Q119"/>
          <cell r="R119">
            <v>0</v>
          </cell>
          <cell r="S119"/>
          <cell r="T119">
            <v>0</v>
          </cell>
          <cell r="U119"/>
          <cell r="V119">
            <v>0</v>
          </cell>
          <cell r="W119" t="str">
            <v xml:space="preserve"> </v>
          </cell>
          <cell r="X119" t="str">
            <v xml:space="preserve"> </v>
          </cell>
          <cell r="Y119" t="str">
            <v/>
          </cell>
          <cell r="Z119"/>
          <cell r="AA119" t="str">
            <v/>
          </cell>
          <cell r="AB119" t="str">
            <v xml:space="preserve"> </v>
          </cell>
          <cell r="AC119" t="str">
            <v/>
          </cell>
          <cell r="AD119" t="str">
            <v xml:space="preserve"> </v>
          </cell>
          <cell r="AE119" t="str">
            <v xml:space="preserve"> </v>
          </cell>
          <cell r="AF119" t="str">
            <v xml:space="preserve"> </v>
          </cell>
          <cell r="AG119">
            <v>0</v>
          </cell>
          <cell r="AH119" t="str">
            <v xml:space="preserve"> </v>
          </cell>
          <cell r="AI119" t="str">
            <v xml:space="preserve"> </v>
          </cell>
          <cell r="AJ119" t="str">
            <v xml:space="preserve"> </v>
          </cell>
          <cell r="AK119" t="str">
            <v xml:space="preserve"> </v>
          </cell>
          <cell r="AL119" t="str">
            <v xml:space="preserve"> </v>
          </cell>
          <cell r="AM119" t="str">
            <v xml:space="preserve"> </v>
          </cell>
          <cell r="AN119" t="str">
            <v xml:space="preserve"> </v>
          </cell>
          <cell r="AO119"/>
          <cell r="AP119"/>
          <cell r="AQ119"/>
          <cell r="AR119"/>
          <cell r="AS119"/>
          <cell r="AT119"/>
          <cell r="AU119"/>
          <cell r="AV119"/>
          <cell r="AW119"/>
          <cell r="AX119"/>
          <cell r="AY119"/>
          <cell r="AZ119"/>
        </row>
        <row r="120">
          <cell r="B120" t="str">
            <v>-</v>
          </cell>
          <cell r="C120"/>
          <cell r="D120"/>
          <cell r="E120"/>
          <cell r="F120"/>
          <cell r="G120"/>
          <cell r="H120"/>
          <cell r="I120"/>
          <cell r="J120">
            <v>0</v>
          </cell>
          <cell r="K120"/>
          <cell r="L120">
            <v>0</v>
          </cell>
          <cell r="M120"/>
          <cell r="N120">
            <v>0</v>
          </cell>
          <cell r="O120"/>
          <cell r="P120">
            <v>0</v>
          </cell>
          <cell r="Q120"/>
          <cell r="R120">
            <v>0</v>
          </cell>
          <cell r="S120"/>
          <cell r="T120">
            <v>0</v>
          </cell>
          <cell r="U120"/>
          <cell r="V120">
            <v>0</v>
          </cell>
          <cell r="W120" t="str">
            <v xml:space="preserve"> </v>
          </cell>
          <cell r="X120" t="str">
            <v xml:space="preserve"> </v>
          </cell>
          <cell r="Y120" t="str">
            <v/>
          </cell>
          <cell r="Z120"/>
          <cell r="AA120" t="str">
            <v/>
          </cell>
          <cell r="AB120" t="str">
            <v xml:space="preserve"> </v>
          </cell>
          <cell r="AC120" t="str">
            <v/>
          </cell>
          <cell r="AD120" t="str">
            <v xml:space="preserve"> </v>
          </cell>
          <cell r="AE120" t="str">
            <v xml:space="preserve"> </v>
          </cell>
          <cell r="AF120" t="str">
            <v xml:space="preserve"> </v>
          </cell>
          <cell r="AG120">
            <v>0</v>
          </cell>
          <cell r="AH120" t="str">
            <v xml:space="preserve"> </v>
          </cell>
          <cell r="AI120" t="str">
            <v xml:space="preserve"> </v>
          </cell>
          <cell r="AJ120" t="str">
            <v xml:space="preserve"> </v>
          </cell>
          <cell r="AK120" t="str">
            <v xml:space="preserve"> </v>
          </cell>
          <cell r="AL120" t="str">
            <v xml:space="preserve"> </v>
          </cell>
          <cell r="AM120" t="str">
            <v xml:space="preserve"> </v>
          </cell>
          <cell r="AN120" t="str">
            <v xml:space="preserve"> </v>
          </cell>
          <cell r="AO120"/>
          <cell r="AP120"/>
          <cell r="AQ120"/>
          <cell r="AR120"/>
          <cell r="AS120"/>
          <cell r="AT120"/>
          <cell r="AU120"/>
          <cell r="AV120"/>
          <cell r="AW120"/>
          <cell r="AX120"/>
          <cell r="AY120"/>
          <cell r="AZ120"/>
        </row>
        <row r="121">
          <cell r="B121" t="str">
            <v>-</v>
          </cell>
          <cell r="C121"/>
          <cell r="D121"/>
          <cell r="E121"/>
          <cell r="F121"/>
          <cell r="G121"/>
          <cell r="H121"/>
          <cell r="I121"/>
          <cell r="J121">
            <v>0</v>
          </cell>
          <cell r="K121"/>
          <cell r="L121">
            <v>0</v>
          </cell>
          <cell r="M121"/>
          <cell r="N121">
            <v>0</v>
          </cell>
          <cell r="O121"/>
          <cell r="P121">
            <v>0</v>
          </cell>
          <cell r="Q121"/>
          <cell r="R121">
            <v>0</v>
          </cell>
          <cell r="S121"/>
          <cell r="T121">
            <v>0</v>
          </cell>
          <cell r="U121"/>
          <cell r="V121">
            <v>0</v>
          </cell>
          <cell r="W121" t="str">
            <v xml:space="preserve"> </v>
          </cell>
          <cell r="X121" t="str">
            <v xml:space="preserve"> </v>
          </cell>
          <cell r="Y121" t="str">
            <v/>
          </cell>
          <cell r="Z121"/>
          <cell r="AA121" t="str">
            <v/>
          </cell>
          <cell r="AB121" t="str">
            <v xml:space="preserve"> </v>
          </cell>
          <cell r="AC121" t="str">
            <v/>
          </cell>
          <cell r="AD121" t="str">
            <v xml:space="preserve"> </v>
          </cell>
          <cell r="AE121" t="str">
            <v xml:space="preserve"> </v>
          </cell>
          <cell r="AF121" t="str">
            <v xml:space="preserve"> </v>
          </cell>
          <cell r="AG121">
            <v>0</v>
          </cell>
          <cell r="AH121" t="str">
            <v xml:space="preserve"> </v>
          </cell>
          <cell r="AI121" t="str">
            <v xml:space="preserve"> </v>
          </cell>
          <cell r="AJ121" t="str">
            <v xml:space="preserve"> </v>
          </cell>
          <cell r="AK121" t="str">
            <v xml:space="preserve"> </v>
          </cell>
          <cell r="AL121" t="str">
            <v xml:space="preserve"> </v>
          </cell>
          <cell r="AM121" t="str">
            <v xml:space="preserve"> </v>
          </cell>
          <cell r="AN121" t="str">
            <v xml:space="preserve"> </v>
          </cell>
          <cell r="AO121"/>
          <cell r="AP121"/>
          <cell r="AQ121"/>
          <cell r="AR121"/>
          <cell r="AS121"/>
          <cell r="AT121"/>
          <cell r="AU121"/>
          <cell r="AV121"/>
          <cell r="AW121"/>
          <cell r="AX121"/>
          <cell r="AY121"/>
          <cell r="AZ121"/>
        </row>
        <row r="122">
          <cell r="B122" t="str">
            <v>-</v>
          </cell>
          <cell r="C122"/>
          <cell r="D122"/>
          <cell r="E122"/>
          <cell r="F122"/>
          <cell r="G122"/>
          <cell r="H122"/>
          <cell r="I122"/>
          <cell r="J122">
            <v>0</v>
          </cell>
          <cell r="K122"/>
          <cell r="L122">
            <v>0</v>
          </cell>
          <cell r="M122"/>
          <cell r="N122">
            <v>0</v>
          </cell>
          <cell r="O122"/>
          <cell r="P122">
            <v>0</v>
          </cell>
          <cell r="Q122"/>
          <cell r="R122">
            <v>0</v>
          </cell>
          <cell r="S122"/>
          <cell r="T122">
            <v>0</v>
          </cell>
          <cell r="U122"/>
          <cell r="V122">
            <v>0</v>
          </cell>
          <cell r="W122" t="str">
            <v xml:space="preserve"> </v>
          </cell>
          <cell r="X122" t="str">
            <v xml:space="preserve"> </v>
          </cell>
          <cell r="Y122" t="str">
            <v/>
          </cell>
          <cell r="Z122"/>
          <cell r="AA122" t="str">
            <v/>
          </cell>
          <cell r="AB122" t="str">
            <v xml:space="preserve"> </v>
          </cell>
          <cell r="AC122" t="str">
            <v/>
          </cell>
          <cell r="AD122" t="str">
            <v xml:space="preserve"> </v>
          </cell>
          <cell r="AE122" t="str">
            <v xml:space="preserve"> </v>
          </cell>
          <cell r="AF122" t="str">
            <v xml:space="preserve"> </v>
          </cell>
          <cell r="AG122">
            <v>0</v>
          </cell>
          <cell r="AH122" t="str">
            <v xml:space="preserve"> </v>
          </cell>
          <cell r="AI122" t="str">
            <v xml:space="preserve"> </v>
          </cell>
          <cell r="AJ122" t="str">
            <v xml:space="preserve"> </v>
          </cell>
          <cell r="AK122" t="str">
            <v xml:space="preserve"> </v>
          </cell>
          <cell r="AL122" t="str">
            <v xml:space="preserve"> </v>
          </cell>
          <cell r="AM122" t="str">
            <v xml:space="preserve"> </v>
          </cell>
          <cell r="AN122" t="str">
            <v xml:space="preserve"> </v>
          </cell>
          <cell r="AO122"/>
          <cell r="AP122"/>
          <cell r="AQ122"/>
          <cell r="AR122"/>
          <cell r="AS122"/>
          <cell r="AT122"/>
          <cell r="AU122"/>
          <cell r="AV122"/>
          <cell r="AW122"/>
          <cell r="AX122"/>
          <cell r="AY122"/>
          <cell r="AZ122"/>
        </row>
        <row r="123">
          <cell r="B123" t="str">
            <v>-</v>
          </cell>
          <cell r="C123"/>
          <cell r="D123"/>
          <cell r="E123"/>
          <cell r="F123"/>
          <cell r="G123"/>
          <cell r="H123"/>
          <cell r="I123"/>
          <cell r="J123">
            <v>0</v>
          </cell>
          <cell r="K123"/>
          <cell r="L123">
            <v>0</v>
          </cell>
          <cell r="M123"/>
          <cell r="N123">
            <v>0</v>
          </cell>
          <cell r="O123"/>
          <cell r="P123">
            <v>0</v>
          </cell>
          <cell r="Q123"/>
          <cell r="R123">
            <v>0</v>
          </cell>
          <cell r="S123"/>
          <cell r="T123">
            <v>0</v>
          </cell>
          <cell r="U123"/>
          <cell r="V123">
            <v>0</v>
          </cell>
          <cell r="W123" t="str">
            <v xml:space="preserve"> </v>
          </cell>
          <cell r="X123" t="str">
            <v xml:space="preserve"> </v>
          </cell>
          <cell r="Y123" t="str">
            <v/>
          </cell>
          <cell r="Z123"/>
          <cell r="AA123" t="str">
            <v/>
          </cell>
          <cell r="AB123" t="str">
            <v xml:space="preserve"> </v>
          </cell>
          <cell r="AC123" t="str">
            <v/>
          </cell>
          <cell r="AD123" t="str">
            <v xml:space="preserve"> </v>
          </cell>
          <cell r="AE123" t="str">
            <v xml:space="preserve"> </v>
          </cell>
          <cell r="AF123" t="str">
            <v xml:space="preserve"> </v>
          </cell>
          <cell r="AG123">
            <v>0</v>
          </cell>
          <cell r="AH123" t="str">
            <v xml:space="preserve"> </v>
          </cell>
          <cell r="AI123" t="str">
            <v xml:space="preserve"> </v>
          </cell>
          <cell r="AJ123" t="str">
            <v xml:space="preserve"> </v>
          </cell>
          <cell r="AK123" t="str">
            <v xml:space="preserve"> </v>
          </cell>
          <cell r="AL123" t="str">
            <v xml:space="preserve"> </v>
          </cell>
          <cell r="AM123" t="str">
            <v xml:space="preserve"> </v>
          </cell>
          <cell r="AN123" t="str">
            <v xml:space="preserve"> </v>
          </cell>
          <cell r="AO123"/>
          <cell r="AP123"/>
          <cell r="AQ123"/>
          <cell r="AR123"/>
          <cell r="AS123"/>
          <cell r="AT123"/>
          <cell r="AU123"/>
          <cell r="AV123"/>
          <cell r="AW123"/>
          <cell r="AX123"/>
          <cell r="AY123"/>
          <cell r="AZ123"/>
        </row>
        <row r="124">
          <cell r="B124" t="str">
            <v>-</v>
          </cell>
          <cell r="C124"/>
          <cell r="D124"/>
          <cell r="E124"/>
          <cell r="F124"/>
          <cell r="G124"/>
          <cell r="H124"/>
          <cell r="I124"/>
          <cell r="J124">
            <v>0</v>
          </cell>
          <cell r="K124"/>
          <cell r="L124">
            <v>0</v>
          </cell>
          <cell r="M124"/>
          <cell r="N124">
            <v>0</v>
          </cell>
          <cell r="O124"/>
          <cell r="P124">
            <v>0</v>
          </cell>
          <cell r="Q124"/>
          <cell r="R124">
            <v>0</v>
          </cell>
          <cell r="S124"/>
          <cell r="T124">
            <v>0</v>
          </cell>
          <cell r="U124"/>
          <cell r="V124">
            <v>0</v>
          </cell>
          <cell r="W124" t="str">
            <v xml:space="preserve"> </v>
          </cell>
          <cell r="X124" t="str">
            <v xml:space="preserve"> </v>
          </cell>
          <cell r="Y124" t="str">
            <v/>
          </cell>
          <cell r="Z124"/>
          <cell r="AA124" t="str">
            <v/>
          </cell>
          <cell r="AB124" t="str">
            <v xml:space="preserve"> </v>
          </cell>
          <cell r="AC124" t="str">
            <v/>
          </cell>
          <cell r="AD124" t="str">
            <v xml:space="preserve"> </v>
          </cell>
          <cell r="AE124" t="str">
            <v xml:space="preserve"> </v>
          </cell>
          <cell r="AF124" t="str">
            <v xml:space="preserve"> </v>
          </cell>
          <cell r="AG124">
            <v>0</v>
          </cell>
          <cell r="AH124" t="str">
            <v xml:space="preserve"> </v>
          </cell>
          <cell r="AI124" t="str">
            <v xml:space="preserve"> </v>
          </cell>
          <cell r="AJ124" t="str">
            <v xml:space="preserve"> </v>
          </cell>
          <cell r="AK124" t="str">
            <v xml:space="preserve"> </v>
          </cell>
          <cell r="AL124" t="str">
            <v xml:space="preserve"> </v>
          </cell>
          <cell r="AM124" t="str">
            <v xml:space="preserve"> </v>
          </cell>
          <cell r="AN124" t="str">
            <v xml:space="preserve"> </v>
          </cell>
          <cell r="AO124"/>
          <cell r="AP124"/>
          <cell r="AQ124"/>
          <cell r="AR124"/>
          <cell r="AS124"/>
          <cell r="AT124"/>
          <cell r="AU124"/>
          <cell r="AV124"/>
          <cell r="AW124"/>
          <cell r="AX124"/>
          <cell r="AY124"/>
          <cell r="AZ124"/>
        </row>
        <row r="125">
          <cell r="B125" t="str">
            <v>-</v>
          </cell>
          <cell r="C125"/>
          <cell r="D125"/>
          <cell r="E125"/>
          <cell r="F125"/>
          <cell r="G125"/>
          <cell r="H125"/>
          <cell r="I125"/>
          <cell r="J125">
            <v>0</v>
          </cell>
          <cell r="K125"/>
          <cell r="L125">
            <v>0</v>
          </cell>
          <cell r="M125"/>
          <cell r="N125">
            <v>0</v>
          </cell>
          <cell r="O125"/>
          <cell r="P125">
            <v>0</v>
          </cell>
          <cell r="Q125"/>
          <cell r="R125">
            <v>0</v>
          </cell>
          <cell r="S125"/>
          <cell r="T125">
            <v>0</v>
          </cell>
          <cell r="U125"/>
          <cell r="V125">
            <v>0</v>
          </cell>
          <cell r="W125" t="str">
            <v xml:space="preserve"> </v>
          </cell>
          <cell r="X125" t="str">
            <v xml:space="preserve"> </v>
          </cell>
          <cell r="Y125" t="str">
            <v/>
          </cell>
          <cell r="Z125"/>
          <cell r="AA125" t="str">
            <v/>
          </cell>
          <cell r="AB125" t="str">
            <v xml:space="preserve"> </v>
          </cell>
          <cell r="AC125" t="str">
            <v/>
          </cell>
          <cell r="AD125" t="str">
            <v xml:space="preserve"> </v>
          </cell>
          <cell r="AE125" t="str">
            <v xml:space="preserve"> </v>
          </cell>
          <cell r="AF125" t="str">
            <v xml:space="preserve"> </v>
          </cell>
          <cell r="AG125">
            <v>0</v>
          </cell>
          <cell r="AH125" t="str">
            <v xml:space="preserve"> </v>
          </cell>
          <cell r="AI125" t="str">
            <v xml:space="preserve"> </v>
          </cell>
          <cell r="AJ125" t="str">
            <v xml:space="preserve"> </v>
          </cell>
          <cell r="AK125" t="str">
            <v xml:space="preserve"> </v>
          </cell>
          <cell r="AL125" t="str">
            <v xml:space="preserve"> </v>
          </cell>
          <cell r="AM125" t="str">
            <v xml:space="preserve"> </v>
          </cell>
          <cell r="AN125" t="str">
            <v xml:space="preserve"> </v>
          </cell>
          <cell r="AO125"/>
          <cell r="AP125"/>
          <cell r="AQ125"/>
          <cell r="AR125"/>
          <cell r="AS125"/>
          <cell r="AT125"/>
          <cell r="AU125"/>
          <cell r="AV125"/>
          <cell r="AW125"/>
          <cell r="AX125"/>
          <cell r="AY125"/>
          <cell r="AZ125"/>
        </row>
        <row r="126">
          <cell r="B126" t="str">
            <v>-</v>
          </cell>
          <cell r="C126"/>
          <cell r="D126"/>
          <cell r="E126"/>
          <cell r="F126"/>
          <cell r="G126"/>
          <cell r="H126"/>
          <cell r="I126"/>
          <cell r="J126">
            <v>0</v>
          </cell>
          <cell r="K126"/>
          <cell r="L126">
            <v>0</v>
          </cell>
          <cell r="M126"/>
          <cell r="N126">
            <v>0</v>
          </cell>
          <cell r="O126"/>
          <cell r="P126">
            <v>0</v>
          </cell>
          <cell r="Q126"/>
          <cell r="R126">
            <v>0</v>
          </cell>
          <cell r="S126"/>
          <cell r="T126">
            <v>0</v>
          </cell>
          <cell r="U126"/>
          <cell r="V126">
            <v>0</v>
          </cell>
          <cell r="W126" t="str">
            <v xml:space="preserve"> </v>
          </cell>
          <cell r="X126" t="str">
            <v xml:space="preserve"> </v>
          </cell>
          <cell r="Y126" t="str">
            <v/>
          </cell>
          <cell r="Z126"/>
          <cell r="AA126" t="str">
            <v/>
          </cell>
          <cell r="AB126" t="str">
            <v xml:space="preserve"> </v>
          </cell>
          <cell r="AC126" t="str">
            <v/>
          </cell>
          <cell r="AD126" t="str">
            <v xml:space="preserve"> </v>
          </cell>
          <cell r="AE126" t="str">
            <v xml:space="preserve"> </v>
          </cell>
          <cell r="AF126" t="str">
            <v xml:space="preserve"> </v>
          </cell>
          <cell r="AG126">
            <v>0</v>
          </cell>
          <cell r="AH126" t="str">
            <v xml:space="preserve"> </v>
          </cell>
          <cell r="AI126" t="str">
            <v xml:space="preserve"> </v>
          </cell>
          <cell r="AJ126" t="str">
            <v xml:space="preserve"> </v>
          </cell>
          <cell r="AK126" t="str">
            <v xml:space="preserve"> </v>
          </cell>
          <cell r="AL126" t="str">
            <v xml:space="preserve"> </v>
          </cell>
          <cell r="AM126" t="str">
            <v xml:space="preserve"> </v>
          </cell>
          <cell r="AN126" t="str">
            <v xml:space="preserve"> </v>
          </cell>
          <cell r="AO126"/>
          <cell r="AP126"/>
          <cell r="AQ126"/>
          <cell r="AR126"/>
          <cell r="AS126"/>
          <cell r="AT126"/>
          <cell r="AU126"/>
          <cell r="AV126"/>
          <cell r="AW126"/>
          <cell r="AX126"/>
          <cell r="AY126"/>
          <cell r="AZ126"/>
        </row>
        <row r="127">
          <cell r="B127" t="str">
            <v>-</v>
          </cell>
          <cell r="C127"/>
          <cell r="D127"/>
          <cell r="E127"/>
          <cell r="F127"/>
          <cell r="G127"/>
          <cell r="H127"/>
          <cell r="I127"/>
          <cell r="J127">
            <v>0</v>
          </cell>
          <cell r="K127"/>
          <cell r="L127">
            <v>0</v>
          </cell>
          <cell r="M127"/>
          <cell r="N127">
            <v>0</v>
          </cell>
          <cell r="O127"/>
          <cell r="P127">
            <v>0</v>
          </cell>
          <cell r="Q127"/>
          <cell r="R127">
            <v>0</v>
          </cell>
          <cell r="S127"/>
          <cell r="T127">
            <v>0</v>
          </cell>
          <cell r="U127"/>
          <cell r="V127">
            <v>0</v>
          </cell>
          <cell r="W127" t="str">
            <v xml:space="preserve"> </v>
          </cell>
          <cell r="X127" t="str">
            <v xml:space="preserve"> </v>
          </cell>
          <cell r="Y127" t="str">
            <v/>
          </cell>
          <cell r="Z127"/>
          <cell r="AA127" t="str">
            <v/>
          </cell>
          <cell r="AB127" t="str">
            <v xml:space="preserve"> </v>
          </cell>
          <cell r="AC127" t="str">
            <v/>
          </cell>
          <cell r="AD127" t="str">
            <v xml:space="preserve"> </v>
          </cell>
          <cell r="AE127" t="str">
            <v xml:space="preserve"> </v>
          </cell>
          <cell r="AF127" t="str">
            <v xml:space="preserve"> </v>
          </cell>
          <cell r="AG127">
            <v>0</v>
          </cell>
          <cell r="AH127" t="str">
            <v xml:space="preserve"> </v>
          </cell>
          <cell r="AI127" t="str">
            <v xml:space="preserve"> </v>
          </cell>
          <cell r="AJ127" t="str">
            <v xml:space="preserve"> </v>
          </cell>
          <cell r="AK127" t="str">
            <v xml:space="preserve"> </v>
          </cell>
          <cell r="AL127" t="str">
            <v xml:space="preserve"> </v>
          </cell>
          <cell r="AM127" t="str">
            <v xml:space="preserve"> </v>
          </cell>
          <cell r="AN127" t="str">
            <v xml:space="preserve"> </v>
          </cell>
          <cell r="AO127"/>
          <cell r="AP127"/>
          <cell r="AQ127"/>
          <cell r="AR127"/>
          <cell r="AS127"/>
          <cell r="AT127"/>
          <cell r="AU127"/>
          <cell r="AV127"/>
          <cell r="AW127"/>
          <cell r="AX127"/>
          <cell r="AY127"/>
          <cell r="AZ127"/>
        </row>
        <row r="128">
          <cell r="B128" t="str">
            <v>-</v>
          </cell>
          <cell r="C128"/>
          <cell r="D128"/>
          <cell r="E128"/>
          <cell r="F128"/>
          <cell r="G128"/>
          <cell r="H128"/>
          <cell r="I128"/>
          <cell r="J128">
            <v>0</v>
          </cell>
          <cell r="K128"/>
          <cell r="L128">
            <v>0</v>
          </cell>
          <cell r="M128"/>
          <cell r="N128">
            <v>0</v>
          </cell>
          <cell r="O128"/>
          <cell r="P128">
            <v>0</v>
          </cell>
          <cell r="Q128"/>
          <cell r="R128">
            <v>0</v>
          </cell>
          <cell r="S128"/>
          <cell r="T128">
            <v>0</v>
          </cell>
          <cell r="U128"/>
          <cell r="V128">
            <v>0</v>
          </cell>
          <cell r="W128" t="str">
            <v xml:space="preserve"> </v>
          </cell>
          <cell r="X128" t="str">
            <v xml:space="preserve"> </v>
          </cell>
          <cell r="Y128" t="str">
            <v/>
          </cell>
          <cell r="Z128"/>
          <cell r="AA128" t="str">
            <v/>
          </cell>
          <cell r="AB128" t="str">
            <v xml:space="preserve"> </v>
          </cell>
          <cell r="AC128" t="str">
            <v/>
          </cell>
          <cell r="AD128" t="str">
            <v xml:space="preserve"> </v>
          </cell>
          <cell r="AE128" t="str">
            <v xml:space="preserve"> </v>
          </cell>
          <cell r="AF128" t="str">
            <v xml:space="preserve"> </v>
          </cell>
          <cell r="AG128">
            <v>0</v>
          </cell>
          <cell r="AH128" t="str">
            <v xml:space="preserve"> </v>
          </cell>
          <cell r="AI128" t="str">
            <v xml:space="preserve"> </v>
          </cell>
          <cell r="AJ128" t="str">
            <v xml:space="preserve"> </v>
          </cell>
          <cell r="AK128" t="str">
            <v xml:space="preserve"> </v>
          </cell>
          <cell r="AL128" t="str">
            <v xml:space="preserve"> </v>
          </cell>
          <cell r="AM128" t="str">
            <v xml:space="preserve"> </v>
          </cell>
          <cell r="AN128" t="str">
            <v xml:space="preserve"> </v>
          </cell>
          <cell r="AO128"/>
          <cell r="AP128"/>
          <cell r="AQ128"/>
          <cell r="AR128"/>
          <cell r="AS128"/>
          <cell r="AT128"/>
          <cell r="AU128"/>
          <cell r="AV128"/>
          <cell r="AW128"/>
          <cell r="AX128"/>
          <cell r="AY128"/>
          <cell r="AZ128"/>
        </row>
        <row r="129">
          <cell r="B129" t="str">
            <v>-</v>
          </cell>
          <cell r="C129"/>
          <cell r="D129"/>
          <cell r="E129"/>
          <cell r="F129"/>
          <cell r="G129"/>
          <cell r="H129"/>
          <cell r="I129"/>
          <cell r="J129">
            <v>0</v>
          </cell>
          <cell r="K129"/>
          <cell r="L129">
            <v>0</v>
          </cell>
          <cell r="M129"/>
          <cell r="N129">
            <v>0</v>
          </cell>
          <cell r="O129"/>
          <cell r="P129">
            <v>0</v>
          </cell>
          <cell r="Q129"/>
          <cell r="R129">
            <v>0</v>
          </cell>
          <cell r="S129"/>
          <cell r="T129">
            <v>0</v>
          </cell>
          <cell r="U129"/>
          <cell r="V129">
            <v>0</v>
          </cell>
          <cell r="W129" t="str">
            <v xml:space="preserve"> </v>
          </cell>
          <cell r="X129" t="str">
            <v xml:space="preserve"> </v>
          </cell>
          <cell r="Y129" t="str">
            <v/>
          </cell>
          <cell r="Z129"/>
          <cell r="AA129" t="str">
            <v/>
          </cell>
          <cell r="AB129" t="str">
            <v xml:space="preserve"> </v>
          </cell>
          <cell r="AC129" t="str">
            <v/>
          </cell>
          <cell r="AD129" t="str">
            <v xml:space="preserve"> </v>
          </cell>
          <cell r="AE129" t="str">
            <v xml:space="preserve"> </v>
          </cell>
          <cell r="AF129" t="str">
            <v xml:space="preserve"> </v>
          </cell>
          <cell r="AG129">
            <v>0</v>
          </cell>
          <cell r="AH129" t="str">
            <v xml:space="preserve"> </v>
          </cell>
          <cell r="AI129" t="str">
            <v xml:space="preserve"> </v>
          </cell>
          <cell r="AJ129" t="str">
            <v xml:space="preserve"> </v>
          </cell>
          <cell r="AK129" t="str">
            <v xml:space="preserve"> </v>
          </cell>
          <cell r="AL129" t="str">
            <v xml:space="preserve"> </v>
          </cell>
          <cell r="AM129" t="str">
            <v xml:space="preserve"> </v>
          </cell>
          <cell r="AN129" t="str">
            <v xml:space="preserve"> </v>
          </cell>
          <cell r="AO129"/>
          <cell r="AP129"/>
          <cell r="AQ129"/>
          <cell r="AR129"/>
          <cell r="AS129"/>
          <cell r="AT129"/>
          <cell r="AU129"/>
          <cell r="AV129"/>
          <cell r="AW129"/>
          <cell r="AX129"/>
          <cell r="AY129"/>
          <cell r="AZ129"/>
        </row>
        <row r="130">
          <cell r="B130" t="str">
            <v>-</v>
          </cell>
          <cell r="C130"/>
          <cell r="D130"/>
          <cell r="E130"/>
          <cell r="F130"/>
          <cell r="G130"/>
          <cell r="H130"/>
          <cell r="I130"/>
          <cell r="J130">
            <v>0</v>
          </cell>
          <cell r="K130"/>
          <cell r="L130">
            <v>0</v>
          </cell>
          <cell r="M130"/>
          <cell r="N130">
            <v>0</v>
          </cell>
          <cell r="O130"/>
          <cell r="P130">
            <v>0</v>
          </cell>
          <cell r="Q130"/>
          <cell r="R130">
            <v>0</v>
          </cell>
          <cell r="S130"/>
          <cell r="T130">
            <v>0</v>
          </cell>
          <cell r="U130"/>
          <cell r="V130">
            <v>0</v>
          </cell>
          <cell r="W130" t="str">
            <v xml:space="preserve"> </v>
          </cell>
          <cell r="X130" t="str">
            <v xml:space="preserve"> </v>
          </cell>
          <cell r="Y130" t="str">
            <v/>
          </cell>
          <cell r="Z130"/>
          <cell r="AA130" t="str">
            <v/>
          </cell>
          <cell r="AB130" t="str">
            <v xml:space="preserve"> </v>
          </cell>
          <cell r="AC130" t="str">
            <v/>
          </cell>
          <cell r="AD130" t="str">
            <v xml:space="preserve"> </v>
          </cell>
          <cell r="AE130" t="str">
            <v xml:space="preserve"> </v>
          </cell>
          <cell r="AF130" t="str">
            <v xml:space="preserve"> </v>
          </cell>
          <cell r="AG130">
            <v>0</v>
          </cell>
          <cell r="AH130" t="str">
            <v xml:space="preserve"> </v>
          </cell>
          <cell r="AI130" t="str">
            <v xml:space="preserve"> </v>
          </cell>
          <cell r="AJ130" t="str">
            <v xml:space="preserve"> </v>
          </cell>
          <cell r="AK130" t="str">
            <v xml:space="preserve"> </v>
          </cell>
          <cell r="AL130" t="str">
            <v xml:space="preserve"> </v>
          </cell>
          <cell r="AM130" t="str">
            <v xml:space="preserve"> </v>
          </cell>
          <cell r="AN130" t="str">
            <v xml:space="preserve"> </v>
          </cell>
          <cell r="AO130"/>
          <cell r="AP130"/>
          <cell r="AQ130"/>
          <cell r="AR130"/>
          <cell r="AS130"/>
          <cell r="AT130"/>
          <cell r="AU130"/>
          <cell r="AV130"/>
          <cell r="AW130"/>
          <cell r="AX130"/>
          <cell r="AY130"/>
          <cell r="AZ130"/>
        </row>
        <row r="131">
          <cell r="B131" t="str">
            <v>-</v>
          </cell>
          <cell r="C131"/>
          <cell r="D131"/>
          <cell r="E131"/>
          <cell r="F131"/>
          <cell r="G131"/>
          <cell r="H131"/>
          <cell r="I131"/>
          <cell r="J131">
            <v>0</v>
          </cell>
          <cell r="K131"/>
          <cell r="L131">
            <v>0</v>
          </cell>
          <cell r="M131"/>
          <cell r="N131">
            <v>0</v>
          </cell>
          <cell r="O131"/>
          <cell r="P131">
            <v>0</v>
          </cell>
          <cell r="Q131"/>
          <cell r="R131">
            <v>0</v>
          </cell>
          <cell r="S131"/>
          <cell r="T131">
            <v>0</v>
          </cell>
          <cell r="U131"/>
          <cell r="V131">
            <v>0</v>
          </cell>
          <cell r="W131" t="str">
            <v xml:space="preserve"> </v>
          </cell>
          <cell r="X131" t="str">
            <v xml:space="preserve"> </v>
          </cell>
          <cell r="Y131" t="str">
            <v/>
          </cell>
          <cell r="Z131"/>
          <cell r="AA131" t="str">
            <v/>
          </cell>
          <cell r="AB131" t="str">
            <v xml:space="preserve"> </v>
          </cell>
          <cell r="AC131" t="str">
            <v/>
          </cell>
          <cell r="AD131" t="str">
            <v xml:space="preserve"> </v>
          </cell>
          <cell r="AE131" t="str">
            <v xml:space="preserve"> </v>
          </cell>
          <cell r="AF131" t="str">
            <v xml:space="preserve"> </v>
          </cell>
          <cell r="AG131">
            <v>0</v>
          </cell>
          <cell r="AH131" t="str">
            <v xml:space="preserve"> </v>
          </cell>
          <cell r="AI131" t="str">
            <v xml:space="preserve"> </v>
          </cell>
          <cell r="AJ131" t="str">
            <v xml:space="preserve"> </v>
          </cell>
          <cell r="AK131" t="str">
            <v xml:space="preserve"> </v>
          </cell>
          <cell r="AL131" t="str">
            <v xml:space="preserve"> </v>
          </cell>
          <cell r="AM131" t="str">
            <v xml:space="preserve"> </v>
          </cell>
          <cell r="AN131" t="str">
            <v xml:space="preserve"> </v>
          </cell>
          <cell r="AO131"/>
          <cell r="AP131"/>
          <cell r="AQ131"/>
          <cell r="AR131"/>
          <cell r="AS131"/>
          <cell r="AT131"/>
          <cell r="AU131"/>
          <cell r="AV131"/>
          <cell r="AW131"/>
          <cell r="AX131"/>
          <cell r="AY131"/>
          <cell r="AZ131"/>
        </row>
        <row r="132">
          <cell r="B132" t="str">
            <v>-</v>
          </cell>
          <cell r="C132"/>
          <cell r="D132"/>
          <cell r="E132"/>
          <cell r="F132"/>
          <cell r="G132"/>
          <cell r="H132"/>
          <cell r="I132"/>
          <cell r="J132">
            <v>0</v>
          </cell>
          <cell r="K132"/>
          <cell r="L132">
            <v>0</v>
          </cell>
          <cell r="M132"/>
          <cell r="N132">
            <v>0</v>
          </cell>
          <cell r="O132"/>
          <cell r="P132">
            <v>0</v>
          </cell>
          <cell r="Q132"/>
          <cell r="R132">
            <v>0</v>
          </cell>
          <cell r="S132"/>
          <cell r="T132">
            <v>0</v>
          </cell>
          <cell r="U132"/>
          <cell r="V132">
            <v>0</v>
          </cell>
          <cell r="W132" t="str">
            <v xml:space="preserve"> </v>
          </cell>
          <cell r="X132" t="str">
            <v xml:space="preserve"> </v>
          </cell>
          <cell r="Y132" t="str">
            <v/>
          </cell>
          <cell r="Z132"/>
          <cell r="AA132" t="str">
            <v/>
          </cell>
          <cell r="AB132" t="str">
            <v xml:space="preserve"> </v>
          </cell>
          <cell r="AC132" t="str">
            <v/>
          </cell>
          <cell r="AD132" t="str">
            <v xml:space="preserve"> </v>
          </cell>
          <cell r="AE132" t="str">
            <v xml:space="preserve"> </v>
          </cell>
          <cell r="AF132" t="str">
            <v xml:space="preserve"> </v>
          </cell>
          <cell r="AG132">
            <v>0</v>
          </cell>
          <cell r="AH132" t="str">
            <v xml:space="preserve"> </v>
          </cell>
          <cell r="AI132" t="str">
            <v xml:space="preserve"> </v>
          </cell>
          <cell r="AJ132" t="str">
            <v xml:space="preserve"> </v>
          </cell>
          <cell r="AK132" t="str">
            <v xml:space="preserve"> </v>
          </cell>
          <cell r="AL132" t="str">
            <v xml:space="preserve"> </v>
          </cell>
          <cell r="AM132" t="str">
            <v xml:space="preserve"> </v>
          </cell>
          <cell r="AN132" t="str">
            <v xml:space="preserve"> </v>
          </cell>
          <cell r="AO132"/>
          <cell r="AP132"/>
          <cell r="AQ132"/>
          <cell r="AR132"/>
          <cell r="AS132"/>
          <cell r="AT132"/>
          <cell r="AU132"/>
          <cell r="AV132"/>
          <cell r="AW132"/>
          <cell r="AX132"/>
          <cell r="AY132"/>
          <cell r="AZ132"/>
        </row>
        <row r="133">
          <cell r="B133" t="str">
            <v>-</v>
          </cell>
          <cell r="C133"/>
          <cell r="D133"/>
          <cell r="E133"/>
          <cell r="F133"/>
          <cell r="G133"/>
          <cell r="H133"/>
          <cell r="I133"/>
          <cell r="J133">
            <v>0</v>
          </cell>
          <cell r="K133"/>
          <cell r="L133">
            <v>0</v>
          </cell>
          <cell r="M133"/>
          <cell r="N133">
            <v>0</v>
          </cell>
          <cell r="O133"/>
          <cell r="P133">
            <v>0</v>
          </cell>
          <cell r="Q133"/>
          <cell r="R133">
            <v>0</v>
          </cell>
          <cell r="S133"/>
          <cell r="T133">
            <v>0</v>
          </cell>
          <cell r="U133"/>
          <cell r="V133">
            <v>0</v>
          </cell>
          <cell r="W133" t="str">
            <v xml:space="preserve"> </v>
          </cell>
          <cell r="X133" t="str">
            <v xml:space="preserve"> </v>
          </cell>
          <cell r="Y133" t="str">
            <v/>
          </cell>
          <cell r="Z133"/>
          <cell r="AA133" t="str">
            <v/>
          </cell>
          <cell r="AB133" t="str">
            <v xml:space="preserve"> </v>
          </cell>
          <cell r="AC133" t="str">
            <v/>
          </cell>
          <cell r="AD133" t="str">
            <v xml:space="preserve"> </v>
          </cell>
          <cell r="AE133" t="str">
            <v xml:space="preserve"> </v>
          </cell>
          <cell r="AF133" t="str">
            <v xml:space="preserve"> </v>
          </cell>
          <cell r="AG133">
            <v>0</v>
          </cell>
          <cell r="AH133" t="str">
            <v xml:space="preserve"> </v>
          </cell>
          <cell r="AI133" t="str">
            <v xml:space="preserve"> </v>
          </cell>
          <cell r="AJ133" t="str">
            <v xml:space="preserve"> </v>
          </cell>
          <cell r="AK133" t="str">
            <v xml:space="preserve"> </v>
          </cell>
          <cell r="AL133" t="str">
            <v xml:space="preserve"> </v>
          </cell>
          <cell r="AM133" t="str">
            <v xml:space="preserve"> </v>
          </cell>
          <cell r="AN133" t="str">
            <v xml:space="preserve"> </v>
          </cell>
          <cell r="AO133"/>
          <cell r="AP133"/>
          <cell r="AQ133"/>
          <cell r="AR133"/>
          <cell r="AS133"/>
          <cell r="AT133"/>
          <cell r="AU133"/>
          <cell r="AV133"/>
          <cell r="AW133"/>
          <cell r="AX133"/>
          <cell r="AY133"/>
          <cell r="AZ133"/>
        </row>
        <row r="134">
          <cell r="B134" t="str">
            <v>-</v>
          </cell>
          <cell r="C134"/>
          <cell r="D134"/>
          <cell r="E134"/>
          <cell r="F134"/>
          <cell r="G134"/>
          <cell r="H134"/>
          <cell r="I134"/>
          <cell r="J134">
            <v>0</v>
          </cell>
          <cell r="K134"/>
          <cell r="L134">
            <v>0</v>
          </cell>
          <cell r="M134"/>
          <cell r="N134">
            <v>0</v>
          </cell>
          <cell r="O134"/>
          <cell r="P134">
            <v>0</v>
          </cell>
          <cell r="Q134"/>
          <cell r="R134">
            <v>0</v>
          </cell>
          <cell r="S134"/>
          <cell r="T134">
            <v>0</v>
          </cell>
          <cell r="U134"/>
          <cell r="V134">
            <v>0</v>
          </cell>
          <cell r="W134" t="str">
            <v xml:space="preserve"> </v>
          </cell>
          <cell r="X134" t="str">
            <v xml:space="preserve"> </v>
          </cell>
          <cell r="Y134" t="str">
            <v/>
          </cell>
          <cell r="Z134"/>
          <cell r="AA134" t="str">
            <v/>
          </cell>
          <cell r="AB134" t="str">
            <v xml:space="preserve"> </v>
          </cell>
          <cell r="AC134" t="str">
            <v/>
          </cell>
          <cell r="AD134" t="str">
            <v xml:space="preserve"> </v>
          </cell>
          <cell r="AE134" t="str">
            <v xml:space="preserve"> </v>
          </cell>
          <cell r="AF134" t="str">
            <v xml:space="preserve"> </v>
          </cell>
          <cell r="AG134">
            <v>0</v>
          </cell>
          <cell r="AH134" t="str">
            <v xml:space="preserve"> </v>
          </cell>
          <cell r="AI134" t="str">
            <v xml:space="preserve"> </v>
          </cell>
          <cell r="AJ134" t="str">
            <v xml:space="preserve"> </v>
          </cell>
          <cell r="AK134" t="str">
            <v xml:space="preserve"> </v>
          </cell>
          <cell r="AL134" t="str">
            <v xml:space="preserve"> </v>
          </cell>
          <cell r="AM134" t="str">
            <v xml:space="preserve"> </v>
          </cell>
          <cell r="AN134" t="str">
            <v xml:space="preserve"> </v>
          </cell>
          <cell r="AO134"/>
          <cell r="AP134"/>
          <cell r="AQ134"/>
          <cell r="AR134"/>
          <cell r="AS134"/>
          <cell r="AT134"/>
          <cell r="AU134"/>
          <cell r="AV134"/>
          <cell r="AW134"/>
          <cell r="AX134"/>
          <cell r="AY134"/>
          <cell r="AZ134"/>
        </row>
        <row r="135">
          <cell r="B135" t="str">
            <v>-</v>
          </cell>
          <cell r="C135"/>
          <cell r="D135"/>
          <cell r="E135"/>
          <cell r="F135"/>
          <cell r="G135"/>
          <cell r="H135"/>
          <cell r="I135"/>
          <cell r="J135">
            <v>0</v>
          </cell>
          <cell r="K135"/>
          <cell r="L135">
            <v>0</v>
          </cell>
          <cell r="M135"/>
          <cell r="N135">
            <v>0</v>
          </cell>
          <cell r="O135"/>
          <cell r="P135">
            <v>0</v>
          </cell>
          <cell r="Q135"/>
          <cell r="R135">
            <v>0</v>
          </cell>
          <cell r="S135"/>
          <cell r="T135">
            <v>0</v>
          </cell>
          <cell r="U135"/>
          <cell r="V135">
            <v>0</v>
          </cell>
          <cell r="W135" t="str">
            <v xml:space="preserve"> </v>
          </cell>
          <cell r="X135" t="str">
            <v xml:space="preserve"> </v>
          </cell>
          <cell r="Y135" t="str">
            <v/>
          </cell>
          <cell r="Z135"/>
          <cell r="AA135" t="str">
            <v/>
          </cell>
          <cell r="AB135" t="str">
            <v xml:space="preserve"> </v>
          </cell>
          <cell r="AC135" t="str">
            <v/>
          </cell>
          <cell r="AD135" t="str">
            <v xml:space="preserve"> </v>
          </cell>
          <cell r="AE135" t="str">
            <v xml:space="preserve"> </v>
          </cell>
          <cell r="AF135" t="str">
            <v xml:space="preserve"> </v>
          </cell>
          <cell r="AG135">
            <v>0</v>
          </cell>
          <cell r="AH135" t="str">
            <v xml:space="preserve"> </v>
          </cell>
          <cell r="AI135" t="str">
            <v xml:space="preserve"> </v>
          </cell>
          <cell r="AJ135" t="str">
            <v xml:space="preserve"> </v>
          </cell>
          <cell r="AK135" t="str">
            <v xml:space="preserve"> </v>
          </cell>
          <cell r="AL135" t="str">
            <v xml:space="preserve"> </v>
          </cell>
          <cell r="AM135" t="str">
            <v xml:space="preserve"> </v>
          </cell>
          <cell r="AN135" t="str">
            <v xml:space="preserve"> </v>
          </cell>
          <cell r="AO135"/>
          <cell r="AP135"/>
          <cell r="AQ135"/>
          <cell r="AR135"/>
          <cell r="AS135"/>
          <cell r="AT135"/>
          <cell r="AU135"/>
          <cell r="AV135"/>
          <cell r="AW135"/>
          <cell r="AX135"/>
          <cell r="AY135"/>
          <cell r="AZ135"/>
        </row>
        <row r="136">
          <cell r="B136" t="str">
            <v>-</v>
          </cell>
          <cell r="C136"/>
          <cell r="D136"/>
          <cell r="E136"/>
          <cell r="F136"/>
          <cell r="G136"/>
          <cell r="H136"/>
          <cell r="I136"/>
          <cell r="J136">
            <v>0</v>
          </cell>
          <cell r="K136"/>
          <cell r="L136">
            <v>0</v>
          </cell>
          <cell r="M136"/>
          <cell r="N136">
            <v>0</v>
          </cell>
          <cell r="O136"/>
          <cell r="P136">
            <v>0</v>
          </cell>
          <cell r="Q136"/>
          <cell r="R136">
            <v>0</v>
          </cell>
          <cell r="S136"/>
          <cell r="T136">
            <v>0</v>
          </cell>
          <cell r="U136"/>
          <cell r="V136">
            <v>0</v>
          </cell>
          <cell r="W136" t="str">
            <v xml:space="preserve"> </v>
          </cell>
          <cell r="X136" t="str">
            <v xml:space="preserve"> </v>
          </cell>
          <cell r="Y136" t="str">
            <v/>
          </cell>
          <cell r="Z136"/>
          <cell r="AA136" t="str">
            <v/>
          </cell>
          <cell r="AB136" t="str">
            <v xml:space="preserve"> </v>
          </cell>
          <cell r="AC136" t="str">
            <v/>
          </cell>
          <cell r="AD136" t="str">
            <v xml:space="preserve"> </v>
          </cell>
          <cell r="AE136" t="str">
            <v xml:space="preserve"> </v>
          </cell>
          <cell r="AF136" t="str">
            <v xml:space="preserve"> </v>
          </cell>
          <cell r="AG136">
            <v>0</v>
          </cell>
          <cell r="AH136" t="str">
            <v xml:space="preserve"> </v>
          </cell>
          <cell r="AI136" t="str">
            <v xml:space="preserve"> </v>
          </cell>
          <cell r="AJ136" t="str">
            <v xml:space="preserve"> </v>
          </cell>
          <cell r="AK136" t="str">
            <v xml:space="preserve"> </v>
          </cell>
          <cell r="AL136" t="str">
            <v xml:space="preserve"> </v>
          </cell>
          <cell r="AM136" t="str">
            <v xml:space="preserve"> </v>
          </cell>
          <cell r="AN136" t="str">
            <v xml:space="preserve"> </v>
          </cell>
          <cell r="AO136"/>
          <cell r="AP136"/>
          <cell r="AQ136"/>
          <cell r="AR136"/>
          <cell r="AS136"/>
          <cell r="AT136"/>
          <cell r="AU136"/>
          <cell r="AV136"/>
          <cell r="AW136"/>
          <cell r="AX136"/>
          <cell r="AY136"/>
          <cell r="AZ136"/>
        </row>
        <row r="137">
          <cell r="B137" t="str">
            <v>-</v>
          </cell>
          <cell r="C137"/>
          <cell r="D137"/>
          <cell r="E137"/>
          <cell r="F137"/>
          <cell r="G137"/>
          <cell r="H137"/>
          <cell r="I137"/>
          <cell r="J137">
            <v>0</v>
          </cell>
          <cell r="K137"/>
          <cell r="L137">
            <v>0</v>
          </cell>
          <cell r="M137"/>
          <cell r="N137">
            <v>0</v>
          </cell>
          <cell r="O137"/>
          <cell r="P137">
            <v>0</v>
          </cell>
          <cell r="Q137"/>
          <cell r="R137">
            <v>0</v>
          </cell>
          <cell r="S137"/>
          <cell r="T137">
            <v>0</v>
          </cell>
          <cell r="U137"/>
          <cell r="V137">
            <v>0</v>
          </cell>
          <cell r="W137" t="str">
            <v xml:space="preserve"> </v>
          </cell>
          <cell r="X137" t="str">
            <v xml:space="preserve"> </v>
          </cell>
          <cell r="Y137" t="str">
            <v/>
          </cell>
          <cell r="Z137"/>
          <cell r="AA137" t="str">
            <v/>
          </cell>
          <cell r="AB137" t="str">
            <v xml:space="preserve"> </v>
          </cell>
          <cell r="AC137" t="str">
            <v/>
          </cell>
          <cell r="AD137" t="str">
            <v xml:space="preserve"> </v>
          </cell>
          <cell r="AE137" t="str">
            <v xml:space="preserve"> </v>
          </cell>
          <cell r="AF137" t="str">
            <v xml:space="preserve"> </v>
          </cell>
          <cell r="AG137">
            <v>0</v>
          </cell>
          <cell r="AH137" t="str">
            <v xml:space="preserve"> </v>
          </cell>
          <cell r="AI137" t="str">
            <v xml:space="preserve"> </v>
          </cell>
          <cell r="AJ137" t="str">
            <v xml:space="preserve"> </v>
          </cell>
          <cell r="AK137" t="str">
            <v xml:space="preserve"> </v>
          </cell>
          <cell r="AL137" t="str">
            <v xml:space="preserve"> </v>
          </cell>
          <cell r="AM137" t="str">
            <v xml:space="preserve"> </v>
          </cell>
          <cell r="AN137" t="str">
            <v xml:space="preserve"> </v>
          </cell>
          <cell r="AO137"/>
          <cell r="AP137"/>
          <cell r="AQ137"/>
          <cell r="AR137"/>
          <cell r="AS137"/>
          <cell r="AT137"/>
          <cell r="AU137"/>
          <cell r="AV137"/>
          <cell r="AW137"/>
          <cell r="AX137"/>
          <cell r="AY137"/>
          <cell r="AZ137"/>
        </row>
        <row r="138">
          <cell r="B138" t="str">
            <v>-</v>
          </cell>
          <cell r="C138"/>
          <cell r="D138"/>
          <cell r="E138"/>
          <cell r="F138"/>
          <cell r="G138"/>
          <cell r="H138"/>
          <cell r="I138"/>
          <cell r="J138">
            <v>0</v>
          </cell>
          <cell r="K138"/>
          <cell r="L138">
            <v>0</v>
          </cell>
          <cell r="M138"/>
          <cell r="N138">
            <v>0</v>
          </cell>
          <cell r="O138"/>
          <cell r="P138">
            <v>0</v>
          </cell>
          <cell r="Q138"/>
          <cell r="R138">
            <v>0</v>
          </cell>
          <cell r="S138"/>
          <cell r="T138">
            <v>0</v>
          </cell>
          <cell r="U138"/>
          <cell r="V138">
            <v>0</v>
          </cell>
          <cell r="W138" t="str">
            <v xml:space="preserve"> </v>
          </cell>
          <cell r="X138" t="str">
            <v xml:space="preserve"> </v>
          </cell>
          <cell r="Y138" t="str">
            <v/>
          </cell>
          <cell r="Z138"/>
          <cell r="AA138" t="str">
            <v/>
          </cell>
          <cell r="AB138" t="str">
            <v xml:space="preserve"> </v>
          </cell>
          <cell r="AC138" t="str">
            <v/>
          </cell>
          <cell r="AD138" t="str">
            <v xml:space="preserve"> </v>
          </cell>
          <cell r="AE138" t="str">
            <v xml:space="preserve"> </v>
          </cell>
          <cell r="AF138" t="str">
            <v xml:space="preserve"> </v>
          </cell>
          <cell r="AG138">
            <v>0</v>
          </cell>
          <cell r="AH138" t="str">
            <v xml:space="preserve"> </v>
          </cell>
          <cell r="AI138" t="str">
            <v xml:space="preserve"> </v>
          </cell>
          <cell r="AJ138" t="str">
            <v xml:space="preserve"> </v>
          </cell>
          <cell r="AK138" t="str">
            <v xml:space="preserve"> </v>
          </cell>
          <cell r="AL138" t="str">
            <v xml:space="preserve"> </v>
          </cell>
          <cell r="AM138" t="str">
            <v xml:space="preserve"> </v>
          </cell>
          <cell r="AN138" t="str">
            <v xml:space="preserve"> </v>
          </cell>
          <cell r="AO138"/>
          <cell r="AP138"/>
          <cell r="AQ138"/>
          <cell r="AR138"/>
          <cell r="AS138"/>
          <cell r="AT138"/>
          <cell r="AU138"/>
          <cell r="AV138"/>
          <cell r="AW138"/>
          <cell r="AX138"/>
          <cell r="AY138"/>
          <cell r="AZ138"/>
        </row>
        <row r="139">
          <cell r="B139" t="str">
            <v>-</v>
          </cell>
          <cell r="C139"/>
          <cell r="D139"/>
          <cell r="E139"/>
          <cell r="F139"/>
          <cell r="G139"/>
          <cell r="H139"/>
          <cell r="I139"/>
          <cell r="J139">
            <v>0</v>
          </cell>
          <cell r="K139"/>
          <cell r="L139">
            <v>0</v>
          </cell>
          <cell r="M139"/>
          <cell r="N139">
            <v>0</v>
          </cell>
          <cell r="O139"/>
          <cell r="P139">
            <v>0</v>
          </cell>
          <cell r="Q139"/>
          <cell r="R139">
            <v>0</v>
          </cell>
          <cell r="S139"/>
          <cell r="T139">
            <v>0</v>
          </cell>
          <cell r="U139"/>
          <cell r="V139">
            <v>0</v>
          </cell>
          <cell r="W139" t="str">
            <v xml:space="preserve"> </v>
          </cell>
          <cell r="X139" t="str">
            <v xml:space="preserve"> </v>
          </cell>
          <cell r="Y139" t="str">
            <v/>
          </cell>
          <cell r="Z139"/>
          <cell r="AA139" t="str">
            <v/>
          </cell>
          <cell r="AB139" t="str">
            <v xml:space="preserve"> </v>
          </cell>
          <cell r="AC139" t="str">
            <v/>
          </cell>
          <cell r="AD139" t="str">
            <v xml:space="preserve"> </v>
          </cell>
          <cell r="AE139" t="str">
            <v xml:space="preserve"> </v>
          </cell>
          <cell r="AF139" t="str">
            <v xml:space="preserve"> </v>
          </cell>
          <cell r="AG139">
            <v>0</v>
          </cell>
          <cell r="AH139" t="str">
            <v xml:space="preserve"> </v>
          </cell>
          <cell r="AI139" t="str">
            <v xml:space="preserve"> </v>
          </cell>
          <cell r="AJ139" t="str">
            <v xml:space="preserve"> </v>
          </cell>
          <cell r="AK139" t="str">
            <v xml:space="preserve"> </v>
          </cell>
          <cell r="AL139" t="str">
            <v xml:space="preserve"> </v>
          </cell>
          <cell r="AM139" t="str">
            <v xml:space="preserve"> </v>
          </cell>
          <cell r="AN139" t="str">
            <v xml:space="preserve"> </v>
          </cell>
          <cell r="AO139"/>
          <cell r="AP139"/>
          <cell r="AQ139"/>
          <cell r="AR139"/>
          <cell r="AS139"/>
          <cell r="AT139"/>
          <cell r="AU139"/>
          <cell r="AV139"/>
          <cell r="AW139"/>
          <cell r="AX139"/>
          <cell r="AY139"/>
          <cell r="AZ139"/>
        </row>
        <row r="140">
          <cell r="B140" t="str">
            <v>-</v>
          </cell>
          <cell r="C140"/>
          <cell r="D140"/>
          <cell r="E140"/>
          <cell r="F140"/>
          <cell r="G140"/>
          <cell r="H140"/>
          <cell r="I140"/>
          <cell r="J140">
            <v>0</v>
          </cell>
          <cell r="K140"/>
          <cell r="L140">
            <v>0</v>
          </cell>
          <cell r="M140"/>
          <cell r="N140">
            <v>0</v>
          </cell>
          <cell r="O140"/>
          <cell r="P140">
            <v>0</v>
          </cell>
          <cell r="Q140"/>
          <cell r="R140">
            <v>0</v>
          </cell>
          <cell r="S140"/>
          <cell r="T140">
            <v>0</v>
          </cell>
          <cell r="U140"/>
          <cell r="V140">
            <v>0</v>
          </cell>
          <cell r="W140" t="str">
            <v xml:space="preserve"> </v>
          </cell>
          <cell r="X140" t="str">
            <v xml:space="preserve"> </v>
          </cell>
          <cell r="Y140" t="str">
            <v/>
          </cell>
          <cell r="Z140"/>
          <cell r="AA140" t="str">
            <v/>
          </cell>
          <cell r="AB140" t="str">
            <v xml:space="preserve"> </v>
          </cell>
          <cell r="AC140" t="str">
            <v/>
          </cell>
          <cell r="AD140" t="str">
            <v xml:space="preserve"> </v>
          </cell>
          <cell r="AE140" t="str">
            <v xml:space="preserve"> </v>
          </cell>
          <cell r="AF140" t="str">
            <v xml:space="preserve"> </v>
          </cell>
          <cell r="AG140">
            <v>0</v>
          </cell>
          <cell r="AH140" t="str">
            <v xml:space="preserve"> </v>
          </cell>
          <cell r="AI140" t="str">
            <v xml:space="preserve"> </v>
          </cell>
          <cell r="AJ140" t="str">
            <v xml:space="preserve"> </v>
          </cell>
          <cell r="AK140" t="str">
            <v xml:space="preserve"> </v>
          </cell>
          <cell r="AL140" t="str">
            <v xml:space="preserve"> </v>
          </cell>
          <cell r="AM140" t="str">
            <v xml:space="preserve"> </v>
          </cell>
          <cell r="AN140" t="str">
            <v xml:space="preserve"> </v>
          </cell>
          <cell r="AO140"/>
          <cell r="AP140"/>
          <cell r="AQ140"/>
          <cell r="AR140"/>
          <cell r="AS140"/>
          <cell r="AT140"/>
          <cell r="AU140"/>
          <cell r="AV140"/>
          <cell r="AW140"/>
          <cell r="AX140"/>
          <cell r="AY140"/>
          <cell r="AZ140"/>
        </row>
        <row r="141">
          <cell r="B141" t="str">
            <v>-</v>
          </cell>
          <cell r="C141"/>
          <cell r="D141"/>
          <cell r="E141"/>
          <cell r="F141"/>
          <cell r="G141"/>
          <cell r="H141"/>
          <cell r="I141"/>
          <cell r="J141">
            <v>0</v>
          </cell>
          <cell r="K141"/>
          <cell r="L141">
            <v>0</v>
          </cell>
          <cell r="M141"/>
          <cell r="N141">
            <v>0</v>
          </cell>
          <cell r="O141"/>
          <cell r="P141">
            <v>0</v>
          </cell>
          <cell r="Q141"/>
          <cell r="R141">
            <v>0</v>
          </cell>
          <cell r="S141"/>
          <cell r="T141">
            <v>0</v>
          </cell>
          <cell r="U141"/>
          <cell r="V141">
            <v>0</v>
          </cell>
          <cell r="W141" t="str">
            <v xml:space="preserve"> </v>
          </cell>
          <cell r="X141" t="str">
            <v xml:space="preserve"> </v>
          </cell>
          <cell r="Y141" t="str">
            <v/>
          </cell>
          <cell r="Z141"/>
          <cell r="AA141" t="str">
            <v/>
          </cell>
          <cell r="AB141" t="str">
            <v xml:space="preserve"> </v>
          </cell>
          <cell r="AC141" t="str">
            <v/>
          </cell>
          <cell r="AD141" t="str">
            <v xml:space="preserve"> </v>
          </cell>
          <cell r="AE141" t="str">
            <v xml:space="preserve"> </v>
          </cell>
          <cell r="AF141" t="str">
            <v xml:space="preserve"> </v>
          </cell>
          <cell r="AG141">
            <v>0</v>
          </cell>
          <cell r="AH141" t="str">
            <v xml:space="preserve"> </v>
          </cell>
          <cell r="AI141" t="str">
            <v xml:space="preserve"> </v>
          </cell>
          <cell r="AJ141" t="str">
            <v xml:space="preserve"> </v>
          </cell>
          <cell r="AK141" t="str">
            <v xml:space="preserve"> </v>
          </cell>
          <cell r="AL141" t="str">
            <v xml:space="preserve"> </v>
          </cell>
          <cell r="AM141" t="str">
            <v xml:space="preserve"> </v>
          </cell>
          <cell r="AN141" t="str">
            <v xml:space="preserve"> </v>
          </cell>
          <cell r="AO141"/>
          <cell r="AP141"/>
          <cell r="AQ141"/>
          <cell r="AR141"/>
          <cell r="AS141"/>
          <cell r="AT141"/>
          <cell r="AU141"/>
          <cell r="AV141"/>
          <cell r="AW141"/>
          <cell r="AX141"/>
          <cell r="AY141"/>
          <cell r="AZ141"/>
        </row>
        <row r="142">
          <cell r="B142" t="str">
            <v>-</v>
          </cell>
          <cell r="C142"/>
          <cell r="D142"/>
          <cell r="E142"/>
          <cell r="F142"/>
          <cell r="G142"/>
          <cell r="H142"/>
          <cell r="I142"/>
          <cell r="J142">
            <v>0</v>
          </cell>
          <cell r="K142"/>
          <cell r="L142">
            <v>0</v>
          </cell>
          <cell r="M142"/>
          <cell r="N142">
            <v>0</v>
          </cell>
          <cell r="O142"/>
          <cell r="P142">
            <v>0</v>
          </cell>
          <cell r="Q142"/>
          <cell r="R142">
            <v>0</v>
          </cell>
          <cell r="S142"/>
          <cell r="T142">
            <v>0</v>
          </cell>
          <cell r="U142"/>
          <cell r="V142">
            <v>0</v>
          </cell>
          <cell r="W142" t="str">
            <v xml:space="preserve"> </v>
          </cell>
          <cell r="X142" t="str">
            <v xml:space="preserve"> </v>
          </cell>
          <cell r="Y142" t="str">
            <v/>
          </cell>
          <cell r="Z142"/>
          <cell r="AA142" t="str">
            <v/>
          </cell>
          <cell r="AB142" t="str">
            <v xml:space="preserve"> </v>
          </cell>
          <cell r="AC142" t="str">
            <v/>
          </cell>
          <cell r="AD142" t="str">
            <v xml:space="preserve"> </v>
          </cell>
          <cell r="AE142" t="str">
            <v xml:space="preserve"> </v>
          </cell>
          <cell r="AF142" t="str">
            <v xml:space="preserve"> </v>
          </cell>
          <cell r="AG142">
            <v>0</v>
          </cell>
          <cell r="AH142" t="str">
            <v xml:space="preserve"> </v>
          </cell>
          <cell r="AI142" t="str">
            <v xml:space="preserve"> </v>
          </cell>
          <cell r="AJ142" t="str">
            <v xml:space="preserve"> </v>
          </cell>
          <cell r="AK142" t="str">
            <v xml:space="preserve"> </v>
          </cell>
          <cell r="AL142" t="str">
            <v xml:space="preserve"> </v>
          </cell>
          <cell r="AM142" t="str">
            <v xml:space="preserve"> </v>
          </cell>
          <cell r="AN142" t="str">
            <v xml:space="preserve"> </v>
          </cell>
          <cell r="AO142"/>
          <cell r="AP142"/>
          <cell r="AQ142"/>
          <cell r="AR142"/>
          <cell r="AS142"/>
          <cell r="AT142"/>
          <cell r="AU142"/>
          <cell r="AV142"/>
          <cell r="AW142"/>
          <cell r="AX142"/>
          <cell r="AY142"/>
          <cell r="AZ142"/>
        </row>
        <row r="143">
          <cell r="B143" t="str">
            <v>-</v>
          </cell>
          <cell r="C143"/>
          <cell r="D143"/>
          <cell r="E143"/>
          <cell r="F143"/>
          <cell r="G143"/>
          <cell r="H143"/>
          <cell r="I143"/>
          <cell r="J143">
            <v>0</v>
          </cell>
          <cell r="K143"/>
          <cell r="L143">
            <v>0</v>
          </cell>
          <cell r="M143"/>
          <cell r="N143">
            <v>0</v>
          </cell>
          <cell r="O143"/>
          <cell r="P143">
            <v>0</v>
          </cell>
          <cell r="Q143"/>
          <cell r="R143">
            <v>0</v>
          </cell>
          <cell r="S143"/>
          <cell r="T143">
            <v>0</v>
          </cell>
          <cell r="U143"/>
          <cell r="V143">
            <v>0</v>
          </cell>
          <cell r="W143" t="str">
            <v xml:space="preserve"> </v>
          </cell>
          <cell r="X143" t="str">
            <v xml:space="preserve"> </v>
          </cell>
          <cell r="Y143" t="str">
            <v/>
          </cell>
          <cell r="Z143"/>
          <cell r="AA143" t="str">
            <v/>
          </cell>
          <cell r="AB143" t="str">
            <v xml:space="preserve"> </v>
          </cell>
          <cell r="AC143" t="str">
            <v/>
          </cell>
          <cell r="AD143" t="str">
            <v xml:space="preserve"> </v>
          </cell>
          <cell r="AE143" t="str">
            <v xml:space="preserve"> </v>
          </cell>
          <cell r="AF143" t="str">
            <v xml:space="preserve"> </v>
          </cell>
          <cell r="AG143">
            <v>0</v>
          </cell>
          <cell r="AH143" t="str">
            <v xml:space="preserve"> </v>
          </cell>
          <cell r="AI143" t="str">
            <v xml:space="preserve"> </v>
          </cell>
          <cell r="AJ143" t="str">
            <v xml:space="preserve"> </v>
          </cell>
          <cell r="AK143" t="str">
            <v xml:space="preserve"> </v>
          </cell>
          <cell r="AL143" t="str">
            <v xml:space="preserve"> </v>
          </cell>
          <cell r="AM143" t="str">
            <v xml:space="preserve"> </v>
          </cell>
          <cell r="AN143" t="str">
            <v xml:space="preserve"> </v>
          </cell>
          <cell r="AO143"/>
          <cell r="AP143"/>
          <cell r="AQ143"/>
          <cell r="AR143"/>
          <cell r="AS143"/>
          <cell r="AT143"/>
          <cell r="AU143"/>
          <cell r="AV143"/>
          <cell r="AW143"/>
          <cell r="AX143"/>
          <cell r="AY143"/>
          <cell r="AZ143"/>
        </row>
        <row r="144">
          <cell r="B144" t="str">
            <v>-</v>
          </cell>
          <cell r="C144"/>
          <cell r="D144"/>
          <cell r="E144"/>
          <cell r="F144"/>
          <cell r="G144"/>
          <cell r="H144"/>
          <cell r="I144"/>
          <cell r="J144">
            <v>0</v>
          </cell>
          <cell r="K144"/>
          <cell r="L144">
            <v>0</v>
          </cell>
          <cell r="M144"/>
          <cell r="N144">
            <v>0</v>
          </cell>
          <cell r="O144"/>
          <cell r="P144">
            <v>0</v>
          </cell>
          <cell r="Q144"/>
          <cell r="R144">
            <v>0</v>
          </cell>
          <cell r="S144"/>
          <cell r="T144">
            <v>0</v>
          </cell>
          <cell r="U144"/>
          <cell r="V144">
            <v>0</v>
          </cell>
          <cell r="W144" t="str">
            <v xml:space="preserve"> </v>
          </cell>
          <cell r="X144" t="str">
            <v xml:space="preserve"> </v>
          </cell>
          <cell r="Y144" t="str">
            <v/>
          </cell>
          <cell r="Z144"/>
          <cell r="AA144" t="str">
            <v/>
          </cell>
          <cell r="AB144" t="str">
            <v xml:space="preserve"> </v>
          </cell>
          <cell r="AC144" t="str">
            <v/>
          </cell>
          <cell r="AD144" t="str">
            <v xml:space="preserve"> </v>
          </cell>
          <cell r="AE144" t="str">
            <v xml:space="preserve"> </v>
          </cell>
          <cell r="AF144" t="str">
            <v xml:space="preserve"> </v>
          </cell>
          <cell r="AG144">
            <v>0</v>
          </cell>
          <cell r="AH144" t="str">
            <v xml:space="preserve"> </v>
          </cell>
          <cell r="AI144" t="str">
            <v xml:space="preserve"> </v>
          </cell>
          <cell r="AJ144" t="str">
            <v xml:space="preserve"> </v>
          </cell>
          <cell r="AK144" t="str">
            <v xml:space="preserve"> </v>
          </cell>
          <cell r="AL144" t="str">
            <v xml:space="preserve"> </v>
          </cell>
          <cell r="AM144" t="str">
            <v xml:space="preserve"> </v>
          </cell>
          <cell r="AN144" t="str">
            <v xml:space="preserve"> </v>
          </cell>
          <cell r="AO144"/>
          <cell r="AP144"/>
          <cell r="AQ144"/>
          <cell r="AR144"/>
          <cell r="AS144"/>
          <cell r="AT144"/>
          <cell r="AU144"/>
          <cell r="AV144"/>
          <cell r="AW144"/>
          <cell r="AX144"/>
          <cell r="AY144"/>
          <cell r="AZ144"/>
        </row>
        <row r="145">
          <cell r="B145" t="str">
            <v>-</v>
          </cell>
          <cell r="C145"/>
          <cell r="D145"/>
          <cell r="E145"/>
          <cell r="F145"/>
          <cell r="G145"/>
          <cell r="H145"/>
          <cell r="I145"/>
          <cell r="J145">
            <v>0</v>
          </cell>
          <cell r="K145"/>
          <cell r="L145">
            <v>0</v>
          </cell>
          <cell r="M145"/>
          <cell r="N145">
            <v>0</v>
          </cell>
          <cell r="O145"/>
          <cell r="P145">
            <v>0</v>
          </cell>
          <cell r="Q145"/>
          <cell r="R145">
            <v>0</v>
          </cell>
          <cell r="S145"/>
          <cell r="T145">
            <v>0</v>
          </cell>
          <cell r="U145"/>
          <cell r="V145">
            <v>0</v>
          </cell>
          <cell r="W145" t="str">
            <v xml:space="preserve"> </v>
          </cell>
          <cell r="X145" t="str">
            <v xml:space="preserve"> </v>
          </cell>
          <cell r="Y145" t="str">
            <v/>
          </cell>
          <cell r="Z145"/>
          <cell r="AA145" t="str">
            <v/>
          </cell>
          <cell r="AB145" t="str">
            <v xml:space="preserve"> </v>
          </cell>
          <cell r="AC145" t="str">
            <v/>
          </cell>
          <cell r="AD145" t="str">
            <v xml:space="preserve"> </v>
          </cell>
          <cell r="AE145" t="str">
            <v xml:space="preserve"> </v>
          </cell>
          <cell r="AF145" t="str">
            <v xml:space="preserve"> </v>
          </cell>
          <cell r="AG145">
            <v>0</v>
          </cell>
          <cell r="AH145" t="str">
            <v xml:space="preserve"> </v>
          </cell>
          <cell r="AI145" t="str">
            <v xml:space="preserve"> </v>
          </cell>
          <cell r="AJ145" t="str">
            <v xml:space="preserve"> </v>
          </cell>
          <cell r="AK145" t="str">
            <v xml:space="preserve"> </v>
          </cell>
          <cell r="AL145" t="str">
            <v xml:space="preserve"> </v>
          </cell>
          <cell r="AM145" t="str">
            <v xml:space="preserve"> </v>
          </cell>
          <cell r="AN145" t="str">
            <v xml:space="preserve"> </v>
          </cell>
          <cell r="AO145"/>
          <cell r="AP145"/>
          <cell r="AQ145"/>
          <cell r="AR145"/>
          <cell r="AS145"/>
          <cell r="AT145"/>
          <cell r="AU145"/>
          <cell r="AV145"/>
          <cell r="AW145"/>
          <cell r="AX145"/>
          <cell r="AY145"/>
          <cell r="AZ145"/>
        </row>
        <row r="146">
          <cell r="B146" t="str">
            <v>-</v>
          </cell>
          <cell r="C146"/>
          <cell r="D146"/>
          <cell r="E146"/>
          <cell r="F146"/>
          <cell r="G146"/>
          <cell r="H146"/>
          <cell r="I146"/>
          <cell r="J146">
            <v>0</v>
          </cell>
          <cell r="K146"/>
          <cell r="L146">
            <v>0</v>
          </cell>
          <cell r="M146"/>
          <cell r="N146">
            <v>0</v>
          </cell>
          <cell r="O146"/>
          <cell r="P146">
            <v>0</v>
          </cell>
          <cell r="Q146"/>
          <cell r="R146">
            <v>0</v>
          </cell>
          <cell r="S146"/>
          <cell r="T146">
            <v>0</v>
          </cell>
          <cell r="U146"/>
          <cell r="V146">
            <v>0</v>
          </cell>
          <cell r="W146" t="str">
            <v xml:space="preserve"> </v>
          </cell>
          <cell r="X146" t="str">
            <v xml:space="preserve"> </v>
          </cell>
          <cell r="Y146" t="str">
            <v/>
          </cell>
          <cell r="Z146"/>
          <cell r="AA146" t="str">
            <v/>
          </cell>
          <cell r="AB146" t="str">
            <v xml:space="preserve"> </v>
          </cell>
          <cell r="AC146" t="str">
            <v/>
          </cell>
          <cell r="AD146" t="str">
            <v xml:space="preserve"> </v>
          </cell>
          <cell r="AE146" t="str">
            <v xml:space="preserve"> </v>
          </cell>
          <cell r="AF146" t="str">
            <v xml:space="preserve"> </v>
          </cell>
          <cell r="AG146">
            <v>0</v>
          </cell>
          <cell r="AH146" t="str">
            <v xml:space="preserve"> </v>
          </cell>
          <cell r="AI146" t="str">
            <v xml:space="preserve"> </v>
          </cell>
          <cell r="AJ146" t="str">
            <v xml:space="preserve"> </v>
          </cell>
          <cell r="AK146" t="str">
            <v xml:space="preserve"> </v>
          </cell>
          <cell r="AL146" t="str">
            <v xml:space="preserve"> </v>
          </cell>
          <cell r="AM146" t="str">
            <v xml:space="preserve"> </v>
          </cell>
          <cell r="AN146" t="str">
            <v xml:space="preserve"> </v>
          </cell>
          <cell r="AO146"/>
          <cell r="AP146"/>
          <cell r="AQ146"/>
          <cell r="AR146"/>
          <cell r="AS146"/>
          <cell r="AT146"/>
          <cell r="AU146"/>
          <cell r="AV146"/>
          <cell r="AW146"/>
          <cell r="AX146"/>
          <cell r="AY146"/>
          <cell r="AZ146"/>
        </row>
        <row r="147">
          <cell r="B147" t="str">
            <v>-</v>
          </cell>
          <cell r="C147"/>
          <cell r="D147"/>
          <cell r="E147"/>
          <cell r="F147"/>
          <cell r="G147"/>
          <cell r="H147"/>
          <cell r="I147"/>
          <cell r="J147">
            <v>0</v>
          </cell>
          <cell r="K147"/>
          <cell r="L147">
            <v>0</v>
          </cell>
          <cell r="M147"/>
          <cell r="N147">
            <v>0</v>
          </cell>
          <cell r="O147"/>
          <cell r="P147">
            <v>0</v>
          </cell>
          <cell r="Q147"/>
          <cell r="R147">
            <v>0</v>
          </cell>
          <cell r="S147"/>
          <cell r="T147">
            <v>0</v>
          </cell>
          <cell r="U147"/>
          <cell r="V147">
            <v>0</v>
          </cell>
          <cell r="W147" t="str">
            <v xml:space="preserve"> </v>
          </cell>
          <cell r="X147" t="str">
            <v xml:space="preserve"> </v>
          </cell>
          <cell r="Y147" t="str">
            <v/>
          </cell>
          <cell r="Z147"/>
          <cell r="AA147" t="str">
            <v/>
          </cell>
          <cell r="AB147" t="str">
            <v xml:space="preserve"> </v>
          </cell>
          <cell r="AC147" t="str">
            <v/>
          </cell>
          <cell r="AD147" t="str">
            <v xml:space="preserve"> </v>
          </cell>
          <cell r="AE147" t="str">
            <v xml:space="preserve"> </v>
          </cell>
          <cell r="AF147" t="str">
            <v xml:space="preserve"> </v>
          </cell>
          <cell r="AG147">
            <v>0</v>
          </cell>
          <cell r="AH147" t="str">
            <v xml:space="preserve"> </v>
          </cell>
          <cell r="AI147" t="str">
            <v xml:space="preserve"> </v>
          </cell>
          <cell r="AJ147" t="str">
            <v xml:space="preserve"> </v>
          </cell>
          <cell r="AK147" t="str">
            <v xml:space="preserve"> </v>
          </cell>
          <cell r="AL147" t="str">
            <v xml:space="preserve"> </v>
          </cell>
          <cell r="AM147" t="str">
            <v xml:space="preserve"> </v>
          </cell>
          <cell r="AN147" t="str">
            <v xml:space="preserve"> </v>
          </cell>
          <cell r="AO147"/>
          <cell r="AP147"/>
          <cell r="AQ147"/>
          <cell r="AR147"/>
          <cell r="AS147"/>
          <cell r="AT147"/>
          <cell r="AU147"/>
          <cell r="AV147"/>
          <cell r="AW147"/>
          <cell r="AX147"/>
          <cell r="AY147"/>
          <cell r="AZ147"/>
        </row>
        <row r="148">
          <cell r="B148" t="str">
            <v>-</v>
          </cell>
          <cell r="C148"/>
          <cell r="D148"/>
          <cell r="E148"/>
          <cell r="F148"/>
          <cell r="G148"/>
          <cell r="H148"/>
          <cell r="I148"/>
          <cell r="J148">
            <v>0</v>
          </cell>
          <cell r="K148"/>
          <cell r="L148">
            <v>0</v>
          </cell>
          <cell r="M148"/>
          <cell r="N148">
            <v>0</v>
          </cell>
          <cell r="O148"/>
          <cell r="P148">
            <v>0</v>
          </cell>
          <cell r="Q148"/>
          <cell r="R148">
            <v>0</v>
          </cell>
          <cell r="S148"/>
          <cell r="T148">
            <v>0</v>
          </cell>
          <cell r="U148"/>
          <cell r="V148">
            <v>0</v>
          </cell>
          <cell r="W148" t="str">
            <v xml:space="preserve"> </v>
          </cell>
          <cell r="X148" t="str">
            <v xml:space="preserve"> </v>
          </cell>
          <cell r="Y148" t="str">
            <v/>
          </cell>
          <cell r="Z148"/>
          <cell r="AA148" t="str">
            <v/>
          </cell>
          <cell r="AB148" t="str">
            <v xml:space="preserve"> </v>
          </cell>
          <cell r="AC148" t="str">
            <v/>
          </cell>
          <cell r="AD148" t="str">
            <v xml:space="preserve"> </v>
          </cell>
          <cell r="AE148" t="str">
            <v xml:space="preserve"> </v>
          </cell>
          <cell r="AF148" t="str">
            <v xml:space="preserve"> </v>
          </cell>
          <cell r="AG148">
            <v>0</v>
          </cell>
          <cell r="AH148" t="str">
            <v xml:space="preserve"> </v>
          </cell>
          <cell r="AI148" t="str">
            <v xml:space="preserve"> </v>
          </cell>
          <cell r="AJ148" t="str">
            <v xml:space="preserve"> </v>
          </cell>
          <cell r="AK148" t="str">
            <v xml:space="preserve"> </v>
          </cell>
          <cell r="AL148" t="str">
            <v xml:space="preserve"> </v>
          </cell>
          <cell r="AM148" t="str">
            <v xml:space="preserve"> </v>
          </cell>
          <cell r="AN148" t="str">
            <v xml:space="preserve"> </v>
          </cell>
          <cell r="AO148"/>
          <cell r="AP148"/>
          <cell r="AQ148"/>
          <cell r="AR148"/>
          <cell r="AS148"/>
          <cell r="AT148"/>
          <cell r="AU148"/>
          <cell r="AV148"/>
          <cell r="AW148"/>
          <cell r="AX148"/>
          <cell r="AY148"/>
          <cell r="AZ148"/>
        </row>
        <row r="149">
          <cell r="B149" t="str">
            <v>-</v>
          </cell>
          <cell r="C149"/>
          <cell r="D149"/>
          <cell r="E149"/>
          <cell r="F149"/>
          <cell r="G149"/>
          <cell r="H149"/>
          <cell r="I149"/>
          <cell r="J149">
            <v>0</v>
          </cell>
          <cell r="K149"/>
          <cell r="L149">
            <v>0</v>
          </cell>
          <cell r="M149"/>
          <cell r="N149">
            <v>0</v>
          </cell>
          <cell r="O149"/>
          <cell r="P149">
            <v>0</v>
          </cell>
          <cell r="Q149"/>
          <cell r="R149">
            <v>0</v>
          </cell>
          <cell r="S149"/>
          <cell r="T149">
            <v>0</v>
          </cell>
          <cell r="U149"/>
          <cell r="V149">
            <v>0</v>
          </cell>
          <cell r="W149" t="str">
            <v xml:space="preserve"> </v>
          </cell>
          <cell r="X149" t="str">
            <v xml:space="preserve"> </v>
          </cell>
          <cell r="Y149" t="str">
            <v/>
          </cell>
          <cell r="Z149"/>
          <cell r="AA149" t="str">
            <v/>
          </cell>
          <cell r="AB149" t="str">
            <v xml:space="preserve"> </v>
          </cell>
          <cell r="AC149" t="str">
            <v/>
          </cell>
          <cell r="AD149" t="str">
            <v xml:space="preserve"> </v>
          </cell>
          <cell r="AE149" t="str">
            <v xml:space="preserve"> </v>
          </cell>
          <cell r="AF149" t="str">
            <v xml:space="preserve"> </v>
          </cell>
          <cell r="AG149">
            <v>0</v>
          </cell>
          <cell r="AH149" t="str">
            <v xml:space="preserve"> </v>
          </cell>
          <cell r="AI149" t="str">
            <v xml:space="preserve"> </v>
          </cell>
          <cell r="AJ149" t="str">
            <v xml:space="preserve"> </v>
          </cell>
          <cell r="AK149" t="str">
            <v xml:space="preserve"> </v>
          </cell>
          <cell r="AL149" t="str">
            <v xml:space="preserve"> </v>
          </cell>
          <cell r="AM149" t="str">
            <v xml:space="preserve"> </v>
          </cell>
          <cell r="AN149" t="str">
            <v xml:space="preserve"> </v>
          </cell>
          <cell r="AO149"/>
          <cell r="AP149"/>
          <cell r="AQ149"/>
          <cell r="AR149"/>
          <cell r="AS149"/>
          <cell r="AT149"/>
          <cell r="AU149"/>
          <cell r="AV149"/>
          <cell r="AW149"/>
          <cell r="AX149"/>
          <cell r="AY149"/>
          <cell r="AZ149"/>
        </row>
        <row r="150">
          <cell r="B150" t="str">
            <v>-</v>
          </cell>
          <cell r="C150"/>
          <cell r="D150"/>
          <cell r="E150"/>
          <cell r="F150"/>
          <cell r="G150"/>
          <cell r="H150"/>
          <cell r="I150"/>
          <cell r="J150">
            <v>0</v>
          </cell>
          <cell r="K150"/>
          <cell r="L150">
            <v>0</v>
          </cell>
          <cell r="M150"/>
          <cell r="N150">
            <v>0</v>
          </cell>
          <cell r="O150"/>
          <cell r="P150">
            <v>0</v>
          </cell>
          <cell r="Q150"/>
          <cell r="R150">
            <v>0</v>
          </cell>
          <cell r="S150"/>
          <cell r="T150">
            <v>0</v>
          </cell>
          <cell r="U150"/>
          <cell r="V150">
            <v>0</v>
          </cell>
          <cell r="W150" t="str">
            <v xml:space="preserve"> </v>
          </cell>
          <cell r="X150" t="str">
            <v xml:space="preserve"> </v>
          </cell>
          <cell r="Y150" t="str">
            <v/>
          </cell>
          <cell r="Z150"/>
          <cell r="AA150" t="str">
            <v/>
          </cell>
          <cell r="AB150" t="str">
            <v xml:space="preserve"> </v>
          </cell>
          <cell r="AC150" t="str">
            <v/>
          </cell>
          <cell r="AD150" t="str">
            <v xml:space="preserve"> </v>
          </cell>
          <cell r="AE150" t="str">
            <v xml:space="preserve"> </v>
          </cell>
          <cell r="AF150" t="str">
            <v xml:space="preserve"> </v>
          </cell>
          <cell r="AG150">
            <v>0</v>
          </cell>
          <cell r="AH150" t="str">
            <v xml:space="preserve"> </v>
          </cell>
          <cell r="AI150" t="str">
            <v xml:space="preserve"> </v>
          </cell>
          <cell r="AJ150" t="str">
            <v xml:space="preserve"> </v>
          </cell>
          <cell r="AK150" t="str">
            <v xml:space="preserve"> </v>
          </cell>
          <cell r="AL150" t="str">
            <v xml:space="preserve"> </v>
          </cell>
          <cell r="AM150" t="str">
            <v xml:space="preserve"> </v>
          </cell>
          <cell r="AN150" t="str">
            <v xml:space="preserve"> </v>
          </cell>
          <cell r="AO150"/>
          <cell r="AP150"/>
          <cell r="AQ150"/>
          <cell r="AR150"/>
          <cell r="AS150"/>
          <cell r="AT150"/>
          <cell r="AU150"/>
          <cell r="AV150"/>
          <cell r="AW150"/>
          <cell r="AX150"/>
          <cell r="AY150"/>
          <cell r="AZ150"/>
        </row>
        <row r="151">
          <cell r="B151" t="str">
            <v>-</v>
          </cell>
          <cell r="C151"/>
          <cell r="D151"/>
          <cell r="E151"/>
          <cell r="F151"/>
          <cell r="G151"/>
          <cell r="H151"/>
          <cell r="I151"/>
          <cell r="J151">
            <v>0</v>
          </cell>
          <cell r="K151"/>
          <cell r="L151">
            <v>0</v>
          </cell>
          <cell r="M151"/>
          <cell r="N151">
            <v>0</v>
          </cell>
          <cell r="O151"/>
          <cell r="P151">
            <v>0</v>
          </cell>
          <cell r="Q151"/>
          <cell r="R151">
            <v>0</v>
          </cell>
          <cell r="S151"/>
          <cell r="T151">
            <v>0</v>
          </cell>
          <cell r="U151"/>
          <cell r="V151">
            <v>0</v>
          </cell>
          <cell r="W151" t="str">
            <v xml:space="preserve"> </v>
          </cell>
          <cell r="X151" t="str">
            <v xml:space="preserve"> </v>
          </cell>
          <cell r="Y151" t="str">
            <v/>
          </cell>
          <cell r="Z151"/>
          <cell r="AA151" t="str">
            <v/>
          </cell>
          <cell r="AB151" t="str">
            <v xml:space="preserve"> </v>
          </cell>
          <cell r="AC151" t="str">
            <v/>
          </cell>
          <cell r="AD151" t="str">
            <v xml:space="preserve"> </v>
          </cell>
          <cell r="AE151" t="str">
            <v xml:space="preserve"> </v>
          </cell>
          <cell r="AF151" t="str">
            <v xml:space="preserve"> </v>
          </cell>
          <cell r="AG151">
            <v>0</v>
          </cell>
          <cell r="AH151" t="str">
            <v xml:space="preserve"> </v>
          </cell>
          <cell r="AI151" t="str">
            <v xml:space="preserve"> </v>
          </cell>
          <cell r="AJ151" t="str">
            <v xml:space="preserve"> </v>
          </cell>
          <cell r="AK151" t="str">
            <v xml:space="preserve"> </v>
          </cell>
          <cell r="AL151" t="str">
            <v xml:space="preserve"> </v>
          </cell>
          <cell r="AM151" t="str">
            <v xml:space="preserve"> </v>
          </cell>
          <cell r="AN151" t="str">
            <v xml:space="preserve"> </v>
          </cell>
          <cell r="AO151"/>
          <cell r="AP151"/>
          <cell r="AQ151"/>
          <cell r="AR151"/>
          <cell r="AS151"/>
          <cell r="AT151"/>
          <cell r="AU151"/>
          <cell r="AV151"/>
          <cell r="AW151"/>
          <cell r="AX151"/>
          <cell r="AY151"/>
          <cell r="AZ151"/>
        </row>
        <row r="152">
          <cell r="B152" t="str">
            <v>-</v>
          </cell>
          <cell r="C152"/>
          <cell r="D152"/>
          <cell r="E152"/>
          <cell r="F152"/>
          <cell r="G152"/>
          <cell r="H152"/>
          <cell r="I152"/>
          <cell r="J152">
            <v>0</v>
          </cell>
          <cell r="K152"/>
          <cell r="L152">
            <v>0</v>
          </cell>
          <cell r="M152"/>
          <cell r="N152">
            <v>0</v>
          </cell>
          <cell r="O152"/>
          <cell r="P152">
            <v>0</v>
          </cell>
          <cell r="Q152"/>
          <cell r="R152">
            <v>0</v>
          </cell>
          <cell r="S152"/>
          <cell r="T152">
            <v>0</v>
          </cell>
          <cell r="U152"/>
          <cell r="V152">
            <v>0</v>
          </cell>
          <cell r="W152" t="str">
            <v xml:space="preserve"> </v>
          </cell>
          <cell r="X152" t="str">
            <v xml:space="preserve"> </v>
          </cell>
          <cell r="Y152" t="str">
            <v/>
          </cell>
          <cell r="Z152"/>
          <cell r="AA152" t="str">
            <v/>
          </cell>
          <cell r="AB152" t="str">
            <v xml:space="preserve"> </v>
          </cell>
          <cell r="AC152" t="str">
            <v/>
          </cell>
          <cell r="AD152" t="str">
            <v xml:space="preserve"> </v>
          </cell>
          <cell r="AE152" t="str">
            <v xml:space="preserve"> </v>
          </cell>
          <cell r="AF152" t="str">
            <v xml:space="preserve"> </v>
          </cell>
          <cell r="AG152">
            <v>0</v>
          </cell>
          <cell r="AH152" t="str">
            <v xml:space="preserve"> </v>
          </cell>
          <cell r="AI152" t="str">
            <v xml:space="preserve"> </v>
          </cell>
          <cell r="AJ152" t="str">
            <v xml:space="preserve"> </v>
          </cell>
          <cell r="AK152" t="str">
            <v xml:space="preserve"> </v>
          </cell>
          <cell r="AL152" t="str">
            <v xml:space="preserve"> </v>
          </cell>
          <cell r="AM152" t="str">
            <v xml:space="preserve"> </v>
          </cell>
          <cell r="AN152" t="str">
            <v xml:space="preserve"> </v>
          </cell>
          <cell r="AO152"/>
          <cell r="AP152"/>
          <cell r="AQ152"/>
          <cell r="AR152"/>
          <cell r="AS152"/>
          <cell r="AT152"/>
          <cell r="AU152"/>
          <cell r="AV152"/>
          <cell r="AW152"/>
          <cell r="AX152"/>
          <cell r="AY152"/>
          <cell r="AZ152"/>
        </row>
        <row r="153">
          <cell r="B153" t="str">
            <v>-</v>
          </cell>
          <cell r="C153"/>
          <cell r="D153"/>
          <cell r="E153"/>
          <cell r="F153"/>
          <cell r="G153"/>
          <cell r="H153"/>
          <cell r="I153"/>
          <cell r="J153">
            <v>0</v>
          </cell>
          <cell r="K153"/>
          <cell r="L153">
            <v>0</v>
          </cell>
          <cell r="M153"/>
          <cell r="N153">
            <v>0</v>
          </cell>
          <cell r="O153"/>
          <cell r="P153">
            <v>0</v>
          </cell>
          <cell r="Q153"/>
          <cell r="R153">
            <v>0</v>
          </cell>
          <cell r="S153"/>
          <cell r="T153">
            <v>0</v>
          </cell>
          <cell r="U153"/>
          <cell r="V153">
            <v>0</v>
          </cell>
          <cell r="W153" t="str">
            <v xml:space="preserve"> </v>
          </cell>
          <cell r="X153" t="str">
            <v xml:space="preserve"> </v>
          </cell>
          <cell r="Y153" t="str">
            <v/>
          </cell>
          <cell r="Z153"/>
          <cell r="AA153" t="str">
            <v/>
          </cell>
          <cell r="AB153" t="str">
            <v xml:space="preserve"> </v>
          </cell>
          <cell r="AC153" t="str">
            <v/>
          </cell>
          <cell r="AD153" t="str">
            <v xml:space="preserve"> </v>
          </cell>
          <cell r="AE153" t="str">
            <v xml:space="preserve"> </v>
          </cell>
          <cell r="AF153" t="str">
            <v xml:space="preserve"> </v>
          </cell>
          <cell r="AG153">
            <v>0</v>
          </cell>
          <cell r="AH153" t="str">
            <v xml:space="preserve"> </v>
          </cell>
          <cell r="AI153" t="str">
            <v xml:space="preserve"> </v>
          </cell>
          <cell r="AJ153" t="str">
            <v xml:space="preserve"> </v>
          </cell>
          <cell r="AK153" t="str">
            <v xml:space="preserve"> </v>
          </cell>
          <cell r="AL153" t="str">
            <v xml:space="preserve"> </v>
          </cell>
          <cell r="AM153" t="str">
            <v xml:space="preserve"> </v>
          </cell>
          <cell r="AN153" t="str">
            <v xml:space="preserve"> </v>
          </cell>
          <cell r="AO153"/>
          <cell r="AP153"/>
          <cell r="AQ153"/>
          <cell r="AR153"/>
          <cell r="AS153"/>
          <cell r="AT153"/>
          <cell r="AU153"/>
          <cell r="AV153"/>
          <cell r="AW153"/>
          <cell r="AX153"/>
          <cell r="AY153"/>
          <cell r="AZ153"/>
        </row>
        <row r="154">
          <cell r="B154" t="str">
            <v>-</v>
          </cell>
          <cell r="C154"/>
          <cell r="D154"/>
          <cell r="E154"/>
          <cell r="F154"/>
          <cell r="G154"/>
          <cell r="H154"/>
          <cell r="I154"/>
          <cell r="J154">
            <v>0</v>
          </cell>
          <cell r="K154"/>
          <cell r="L154">
            <v>0</v>
          </cell>
          <cell r="M154"/>
          <cell r="N154">
            <v>0</v>
          </cell>
          <cell r="O154"/>
          <cell r="P154">
            <v>0</v>
          </cell>
          <cell r="Q154"/>
          <cell r="R154">
            <v>0</v>
          </cell>
          <cell r="S154"/>
          <cell r="T154">
            <v>0</v>
          </cell>
          <cell r="U154"/>
          <cell r="V154">
            <v>0</v>
          </cell>
          <cell r="W154" t="str">
            <v xml:space="preserve"> </v>
          </cell>
          <cell r="X154" t="str">
            <v xml:space="preserve"> </v>
          </cell>
          <cell r="Y154" t="str">
            <v/>
          </cell>
          <cell r="Z154"/>
          <cell r="AA154" t="str">
            <v/>
          </cell>
          <cell r="AB154" t="str">
            <v xml:space="preserve"> </v>
          </cell>
          <cell r="AC154" t="str">
            <v/>
          </cell>
          <cell r="AD154" t="str">
            <v xml:space="preserve"> </v>
          </cell>
          <cell r="AE154" t="str">
            <v xml:space="preserve"> </v>
          </cell>
          <cell r="AF154" t="str">
            <v xml:space="preserve"> </v>
          </cell>
          <cell r="AG154">
            <v>0</v>
          </cell>
          <cell r="AH154" t="str">
            <v xml:space="preserve"> </v>
          </cell>
          <cell r="AI154" t="str">
            <v xml:space="preserve"> </v>
          </cell>
          <cell r="AJ154" t="str">
            <v xml:space="preserve"> </v>
          </cell>
          <cell r="AK154" t="str">
            <v xml:space="preserve"> </v>
          </cell>
          <cell r="AL154" t="str">
            <v xml:space="preserve"> </v>
          </cell>
          <cell r="AM154" t="str">
            <v xml:space="preserve"> </v>
          </cell>
          <cell r="AN154" t="str">
            <v xml:space="preserve"> </v>
          </cell>
          <cell r="AO154"/>
          <cell r="AP154"/>
          <cell r="AQ154"/>
          <cell r="AR154"/>
          <cell r="AS154"/>
          <cell r="AT154"/>
          <cell r="AU154"/>
          <cell r="AV154"/>
          <cell r="AW154"/>
          <cell r="AX154"/>
          <cell r="AY154"/>
          <cell r="AZ154"/>
        </row>
        <row r="155">
          <cell r="B155" t="str">
            <v>-</v>
          </cell>
          <cell r="C155"/>
          <cell r="D155"/>
          <cell r="E155"/>
          <cell r="F155"/>
          <cell r="G155"/>
          <cell r="H155"/>
          <cell r="I155"/>
          <cell r="J155">
            <v>0</v>
          </cell>
          <cell r="K155"/>
          <cell r="L155">
            <v>0</v>
          </cell>
          <cell r="M155"/>
          <cell r="N155">
            <v>0</v>
          </cell>
          <cell r="O155"/>
          <cell r="P155">
            <v>0</v>
          </cell>
          <cell r="Q155"/>
          <cell r="R155">
            <v>0</v>
          </cell>
          <cell r="S155"/>
          <cell r="T155">
            <v>0</v>
          </cell>
          <cell r="U155"/>
          <cell r="V155">
            <v>0</v>
          </cell>
          <cell r="W155" t="str">
            <v xml:space="preserve"> </v>
          </cell>
          <cell r="X155" t="str">
            <v xml:space="preserve"> </v>
          </cell>
          <cell r="Y155" t="str">
            <v/>
          </cell>
          <cell r="Z155"/>
          <cell r="AA155" t="str">
            <v/>
          </cell>
          <cell r="AB155" t="str">
            <v xml:space="preserve"> </v>
          </cell>
          <cell r="AC155" t="str">
            <v/>
          </cell>
          <cell r="AD155" t="str">
            <v xml:space="preserve"> </v>
          </cell>
          <cell r="AE155" t="str">
            <v xml:space="preserve"> </v>
          </cell>
          <cell r="AF155" t="str">
            <v xml:space="preserve"> </v>
          </cell>
          <cell r="AG155">
            <v>0</v>
          </cell>
          <cell r="AH155" t="str">
            <v xml:space="preserve"> </v>
          </cell>
          <cell r="AI155" t="str">
            <v xml:space="preserve"> </v>
          </cell>
          <cell r="AJ155" t="str">
            <v xml:space="preserve"> </v>
          </cell>
          <cell r="AK155" t="str">
            <v xml:space="preserve"> </v>
          </cell>
          <cell r="AL155" t="str">
            <v xml:space="preserve"> </v>
          </cell>
          <cell r="AM155" t="str">
            <v xml:space="preserve"> </v>
          </cell>
          <cell r="AN155" t="str">
            <v xml:space="preserve"> </v>
          </cell>
          <cell r="AO155"/>
          <cell r="AP155"/>
          <cell r="AQ155"/>
          <cell r="AR155"/>
          <cell r="AS155"/>
          <cell r="AT155"/>
          <cell r="AU155"/>
          <cell r="AV155"/>
          <cell r="AW155"/>
          <cell r="AX155"/>
          <cell r="AY155"/>
          <cell r="AZ155"/>
        </row>
        <row r="156">
          <cell r="B156" t="str">
            <v>-</v>
          </cell>
          <cell r="C156"/>
          <cell r="D156"/>
          <cell r="E156"/>
          <cell r="F156"/>
          <cell r="G156"/>
          <cell r="H156"/>
          <cell r="I156"/>
          <cell r="J156">
            <v>0</v>
          </cell>
          <cell r="K156"/>
          <cell r="L156">
            <v>0</v>
          </cell>
          <cell r="M156"/>
          <cell r="N156">
            <v>0</v>
          </cell>
          <cell r="O156"/>
          <cell r="P156">
            <v>0</v>
          </cell>
          <cell r="Q156"/>
          <cell r="R156">
            <v>0</v>
          </cell>
          <cell r="S156"/>
          <cell r="T156">
            <v>0</v>
          </cell>
          <cell r="U156"/>
          <cell r="V156">
            <v>0</v>
          </cell>
          <cell r="W156" t="str">
            <v xml:space="preserve"> </v>
          </cell>
          <cell r="X156" t="str">
            <v xml:space="preserve"> </v>
          </cell>
          <cell r="Y156" t="str">
            <v/>
          </cell>
          <cell r="Z156"/>
          <cell r="AA156" t="str">
            <v/>
          </cell>
          <cell r="AB156" t="str">
            <v xml:space="preserve"> </v>
          </cell>
          <cell r="AC156" t="str">
            <v/>
          </cell>
          <cell r="AD156" t="str">
            <v xml:space="preserve"> </v>
          </cell>
          <cell r="AE156" t="str">
            <v xml:space="preserve"> </v>
          </cell>
          <cell r="AF156" t="str">
            <v xml:space="preserve"> </v>
          </cell>
          <cell r="AG156">
            <v>0</v>
          </cell>
          <cell r="AH156" t="str">
            <v xml:space="preserve"> </v>
          </cell>
          <cell r="AI156" t="str">
            <v xml:space="preserve"> </v>
          </cell>
          <cell r="AJ156" t="str">
            <v xml:space="preserve"> </v>
          </cell>
          <cell r="AK156" t="str">
            <v xml:space="preserve"> </v>
          </cell>
          <cell r="AL156" t="str">
            <v xml:space="preserve"> </v>
          </cell>
          <cell r="AM156" t="str">
            <v xml:space="preserve"> </v>
          </cell>
          <cell r="AN156" t="str">
            <v xml:space="preserve"> </v>
          </cell>
          <cell r="AO156"/>
          <cell r="AP156"/>
          <cell r="AQ156"/>
          <cell r="AR156"/>
          <cell r="AS156"/>
          <cell r="AT156"/>
          <cell r="AU156"/>
          <cell r="AV156"/>
          <cell r="AW156"/>
          <cell r="AX156"/>
          <cell r="AY156"/>
          <cell r="AZ156"/>
        </row>
        <row r="157">
          <cell r="B157" t="str">
            <v>-</v>
          </cell>
          <cell r="C157"/>
          <cell r="D157"/>
          <cell r="E157"/>
          <cell r="F157"/>
          <cell r="G157"/>
          <cell r="H157"/>
          <cell r="I157"/>
          <cell r="J157">
            <v>0</v>
          </cell>
          <cell r="K157"/>
          <cell r="L157">
            <v>0</v>
          </cell>
          <cell r="M157"/>
          <cell r="N157">
            <v>0</v>
          </cell>
          <cell r="O157"/>
          <cell r="P157">
            <v>0</v>
          </cell>
          <cell r="Q157"/>
          <cell r="R157">
            <v>0</v>
          </cell>
          <cell r="S157"/>
          <cell r="T157">
            <v>0</v>
          </cell>
          <cell r="U157"/>
          <cell r="V157">
            <v>0</v>
          </cell>
          <cell r="W157" t="str">
            <v xml:space="preserve"> </v>
          </cell>
          <cell r="X157" t="str">
            <v xml:space="preserve"> </v>
          </cell>
          <cell r="Y157" t="str">
            <v/>
          </cell>
          <cell r="Z157"/>
          <cell r="AA157" t="str">
            <v/>
          </cell>
          <cell r="AB157" t="str">
            <v xml:space="preserve"> </v>
          </cell>
          <cell r="AC157" t="str">
            <v/>
          </cell>
          <cell r="AD157" t="str">
            <v xml:space="preserve"> </v>
          </cell>
          <cell r="AE157" t="str">
            <v xml:space="preserve"> </v>
          </cell>
          <cell r="AF157" t="str">
            <v xml:space="preserve"> </v>
          </cell>
          <cell r="AG157">
            <v>0</v>
          </cell>
          <cell r="AH157" t="str">
            <v xml:space="preserve"> </v>
          </cell>
          <cell r="AI157" t="str">
            <v xml:space="preserve"> </v>
          </cell>
          <cell r="AJ157" t="str">
            <v xml:space="preserve"> </v>
          </cell>
          <cell r="AK157" t="str">
            <v xml:space="preserve"> </v>
          </cell>
          <cell r="AL157" t="str">
            <v xml:space="preserve"> </v>
          </cell>
          <cell r="AM157" t="str">
            <v xml:space="preserve"> </v>
          </cell>
          <cell r="AN157" t="str">
            <v xml:space="preserve"> </v>
          </cell>
          <cell r="AO157"/>
          <cell r="AP157"/>
          <cell r="AQ157"/>
          <cell r="AR157"/>
          <cell r="AS157"/>
          <cell r="AT157"/>
          <cell r="AU157"/>
          <cell r="AV157"/>
          <cell r="AW157"/>
          <cell r="AX157"/>
          <cell r="AY157"/>
          <cell r="AZ157"/>
        </row>
        <row r="158">
          <cell r="B158" t="str">
            <v>-</v>
          </cell>
          <cell r="C158"/>
          <cell r="D158"/>
          <cell r="E158"/>
          <cell r="F158"/>
          <cell r="G158"/>
          <cell r="H158"/>
          <cell r="I158"/>
          <cell r="J158">
            <v>0</v>
          </cell>
          <cell r="K158"/>
          <cell r="L158">
            <v>0</v>
          </cell>
          <cell r="M158"/>
          <cell r="N158">
            <v>0</v>
          </cell>
          <cell r="O158"/>
          <cell r="P158">
            <v>0</v>
          </cell>
          <cell r="Q158"/>
          <cell r="R158">
            <v>0</v>
          </cell>
          <cell r="S158"/>
          <cell r="T158">
            <v>0</v>
          </cell>
          <cell r="U158"/>
          <cell r="V158">
            <v>0</v>
          </cell>
          <cell r="W158" t="str">
            <v xml:space="preserve"> </v>
          </cell>
          <cell r="X158" t="str">
            <v xml:space="preserve"> </v>
          </cell>
          <cell r="Y158" t="str">
            <v/>
          </cell>
          <cell r="Z158"/>
          <cell r="AA158" t="str">
            <v/>
          </cell>
          <cell r="AB158" t="str">
            <v xml:space="preserve"> </v>
          </cell>
          <cell r="AC158" t="str">
            <v/>
          </cell>
          <cell r="AD158" t="str">
            <v xml:space="preserve"> </v>
          </cell>
          <cell r="AE158" t="str">
            <v xml:space="preserve"> </v>
          </cell>
          <cell r="AF158" t="str">
            <v xml:space="preserve"> </v>
          </cell>
          <cell r="AG158">
            <v>0</v>
          </cell>
          <cell r="AH158" t="str">
            <v xml:space="preserve"> </v>
          </cell>
          <cell r="AI158" t="str">
            <v xml:space="preserve"> </v>
          </cell>
          <cell r="AJ158" t="str">
            <v xml:space="preserve"> </v>
          </cell>
          <cell r="AK158" t="str">
            <v xml:space="preserve"> </v>
          </cell>
          <cell r="AL158" t="str">
            <v xml:space="preserve"> </v>
          </cell>
          <cell r="AM158" t="str">
            <v xml:space="preserve"> </v>
          </cell>
          <cell r="AN158" t="str">
            <v xml:space="preserve"> </v>
          </cell>
          <cell r="AO158"/>
          <cell r="AP158"/>
          <cell r="AQ158"/>
          <cell r="AR158"/>
          <cell r="AS158"/>
          <cell r="AT158"/>
          <cell r="AU158"/>
          <cell r="AV158"/>
          <cell r="AW158"/>
          <cell r="AX158"/>
          <cell r="AY158"/>
          <cell r="AZ158"/>
        </row>
        <row r="159">
          <cell r="B159" t="str">
            <v>-</v>
          </cell>
          <cell r="C159"/>
          <cell r="D159"/>
          <cell r="E159"/>
          <cell r="F159"/>
          <cell r="G159"/>
          <cell r="H159"/>
          <cell r="I159"/>
          <cell r="J159">
            <v>0</v>
          </cell>
          <cell r="K159"/>
          <cell r="L159">
            <v>0</v>
          </cell>
          <cell r="M159"/>
          <cell r="N159">
            <v>0</v>
          </cell>
          <cell r="O159"/>
          <cell r="P159">
            <v>0</v>
          </cell>
          <cell r="Q159"/>
          <cell r="R159">
            <v>0</v>
          </cell>
          <cell r="S159"/>
          <cell r="T159">
            <v>0</v>
          </cell>
          <cell r="U159"/>
          <cell r="V159">
            <v>0</v>
          </cell>
          <cell r="W159" t="str">
            <v xml:space="preserve"> </v>
          </cell>
          <cell r="X159" t="str">
            <v xml:space="preserve"> </v>
          </cell>
          <cell r="Y159" t="str">
            <v/>
          </cell>
          <cell r="Z159"/>
          <cell r="AA159" t="str">
            <v/>
          </cell>
          <cell r="AB159" t="str">
            <v xml:space="preserve"> </v>
          </cell>
          <cell r="AC159" t="str">
            <v/>
          </cell>
          <cell r="AD159" t="str">
            <v xml:space="preserve"> </v>
          </cell>
          <cell r="AE159" t="str">
            <v xml:space="preserve"> </v>
          </cell>
          <cell r="AF159" t="str">
            <v xml:space="preserve"> </v>
          </cell>
          <cell r="AG159">
            <v>0</v>
          </cell>
          <cell r="AH159" t="str">
            <v xml:space="preserve"> </v>
          </cell>
          <cell r="AI159" t="str">
            <v xml:space="preserve"> </v>
          </cell>
          <cell r="AJ159" t="str">
            <v xml:space="preserve"> </v>
          </cell>
          <cell r="AK159" t="str">
            <v xml:space="preserve"> </v>
          </cell>
          <cell r="AL159" t="str">
            <v xml:space="preserve"> </v>
          </cell>
          <cell r="AM159" t="str">
            <v xml:space="preserve"> </v>
          </cell>
          <cell r="AN159" t="str">
            <v xml:space="preserve"> </v>
          </cell>
          <cell r="AO159"/>
          <cell r="AP159"/>
          <cell r="AQ159"/>
          <cell r="AR159"/>
          <cell r="AS159"/>
          <cell r="AT159"/>
          <cell r="AU159"/>
          <cell r="AV159"/>
          <cell r="AW159"/>
          <cell r="AX159"/>
          <cell r="AY159"/>
          <cell r="AZ159"/>
        </row>
        <row r="160">
          <cell r="B160" t="str">
            <v>-</v>
          </cell>
          <cell r="C160"/>
          <cell r="D160"/>
          <cell r="E160"/>
          <cell r="F160"/>
          <cell r="G160"/>
          <cell r="H160"/>
          <cell r="I160"/>
          <cell r="J160">
            <v>0</v>
          </cell>
          <cell r="K160"/>
          <cell r="L160">
            <v>0</v>
          </cell>
          <cell r="M160"/>
          <cell r="N160">
            <v>0</v>
          </cell>
          <cell r="O160"/>
          <cell r="P160">
            <v>0</v>
          </cell>
          <cell r="Q160"/>
          <cell r="R160">
            <v>0</v>
          </cell>
          <cell r="S160"/>
          <cell r="T160">
            <v>0</v>
          </cell>
          <cell r="U160"/>
          <cell r="V160">
            <v>0</v>
          </cell>
          <cell r="W160" t="str">
            <v xml:space="preserve"> </v>
          </cell>
          <cell r="X160" t="str">
            <v xml:space="preserve"> </v>
          </cell>
          <cell r="Y160" t="str">
            <v/>
          </cell>
          <cell r="Z160"/>
          <cell r="AA160" t="str">
            <v/>
          </cell>
          <cell r="AB160" t="str">
            <v xml:space="preserve"> </v>
          </cell>
          <cell r="AC160" t="str">
            <v/>
          </cell>
          <cell r="AD160" t="str">
            <v xml:space="preserve"> </v>
          </cell>
          <cell r="AE160" t="str">
            <v xml:space="preserve"> </v>
          </cell>
          <cell r="AF160" t="str">
            <v xml:space="preserve"> </v>
          </cell>
          <cell r="AG160">
            <v>0</v>
          </cell>
          <cell r="AH160" t="str">
            <v xml:space="preserve"> </v>
          </cell>
          <cell r="AI160" t="str">
            <v xml:space="preserve"> </v>
          </cell>
          <cell r="AJ160" t="str">
            <v xml:space="preserve"> </v>
          </cell>
          <cell r="AK160" t="str">
            <v xml:space="preserve"> </v>
          </cell>
          <cell r="AL160" t="str">
            <v xml:space="preserve"> </v>
          </cell>
          <cell r="AM160" t="str">
            <v xml:space="preserve"> </v>
          </cell>
          <cell r="AN160" t="str">
            <v xml:space="preserve"> </v>
          </cell>
          <cell r="AO160"/>
          <cell r="AP160"/>
          <cell r="AQ160"/>
          <cell r="AR160"/>
          <cell r="AS160"/>
          <cell r="AT160"/>
          <cell r="AU160"/>
          <cell r="AV160"/>
          <cell r="AW160"/>
          <cell r="AX160"/>
          <cell r="AY160"/>
          <cell r="AZ160"/>
        </row>
        <row r="161">
          <cell r="B161" t="str">
            <v>-</v>
          </cell>
          <cell r="C161"/>
          <cell r="D161"/>
          <cell r="E161"/>
          <cell r="F161"/>
          <cell r="G161"/>
          <cell r="H161"/>
          <cell r="I161"/>
          <cell r="J161">
            <v>0</v>
          </cell>
          <cell r="K161"/>
          <cell r="L161">
            <v>0</v>
          </cell>
          <cell r="M161"/>
          <cell r="N161">
            <v>0</v>
          </cell>
          <cell r="O161"/>
          <cell r="P161">
            <v>0</v>
          </cell>
          <cell r="Q161"/>
          <cell r="R161">
            <v>0</v>
          </cell>
          <cell r="S161"/>
          <cell r="T161">
            <v>0</v>
          </cell>
          <cell r="U161"/>
          <cell r="V161">
            <v>0</v>
          </cell>
          <cell r="W161" t="str">
            <v xml:space="preserve"> </v>
          </cell>
          <cell r="X161" t="str">
            <v xml:space="preserve"> </v>
          </cell>
          <cell r="Y161" t="str">
            <v/>
          </cell>
          <cell r="Z161"/>
          <cell r="AA161" t="str">
            <v/>
          </cell>
          <cell r="AB161" t="str">
            <v xml:space="preserve"> </v>
          </cell>
          <cell r="AC161" t="str">
            <v/>
          </cell>
          <cell r="AD161" t="str">
            <v xml:space="preserve"> </v>
          </cell>
          <cell r="AE161" t="str">
            <v xml:space="preserve"> </v>
          </cell>
          <cell r="AF161" t="str">
            <v xml:space="preserve"> </v>
          </cell>
          <cell r="AG161">
            <v>0</v>
          </cell>
          <cell r="AH161" t="str">
            <v xml:space="preserve"> </v>
          </cell>
          <cell r="AI161" t="str">
            <v xml:space="preserve"> </v>
          </cell>
          <cell r="AJ161" t="str">
            <v xml:space="preserve"> </v>
          </cell>
          <cell r="AK161" t="str">
            <v xml:space="preserve"> </v>
          </cell>
          <cell r="AL161" t="str">
            <v xml:space="preserve"> </v>
          </cell>
          <cell r="AM161" t="str">
            <v xml:space="preserve"> </v>
          </cell>
          <cell r="AN161" t="str">
            <v xml:space="preserve"> </v>
          </cell>
          <cell r="AO161"/>
          <cell r="AP161"/>
          <cell r="AQ161"/>
          <cell r="AR161"/>
          <cell r="AS161"/>
          <cell r="AT161"/>
          <cell r="AU161"/>
          <cell r="AV161"/>
          <cell r="AW161"/>
          <cell r="AX161"/>
          <cell r="AY161"/>
          <cell r="AZ161"/>
        </row>
        <row r="162">
          <cell r="B162" t="str">
            <v>-</v>
          </cell>
          <cell r="C162"/>
          <cell r="D162"/>
          <cell r="E162"/>
          <cell r="F162"/>
          <cell r="G162"/>
          <cell r="H162"/>
          <cell r="I162"/>
          <cell r="J162">
            <v>0</v>
          </cell>
          <cell r="K162"/>
          <cell r="L162">
            <v>0</v>
          </cell>
          <cell r="M162"/>
          <cell r="N162">
            <v>0</v>
          </cell>
          <cell r="O162"/>
          <cell r="P162">
            <v>0</v>
          </cell>
          <cell r="Q162"/>
          <cell r="R162">
            <v>0</v>
          </cell>
          <cell r="S162"/>
          <cell r="T162">
            <v>0</v>
          </cell>
          <cell r="U162"/>
          <cell r="V162">
            <v>0</v>
          </cell>
          <cell r="W162" t="str">
            <v xml:space="preserve"> </v>
          </cell>
          <cell r="X162" t="str">
            <v xml:space="preserve"> </v>
          </cell>
          <cell r="Y162" t="str">
            <v/>
          </cell>
          <cell r="Z162"/>
          <cell r="AA162" t="str">
            <v/>
          </cell>
          <cell r="AB162" t="str">
            <v xml:space="preserve"> </v>
          </cell>
          <cell r="AC162" t="str">
            <v/>
          </cell>
          <cell r="AD162" t="str">
            <v xml:space="preserve"> </v>
          </cell>
          <cell r="AE162" t="str">
            <v xml:space="preserve"> </v>
          </cell>
          <cell r="AF162" t="str">
            <v xml:space="preserve"> </v>
          </cell>
          <cell r="AG162">
            <v>0</v>
          </cell>
          <cell r="AH162" t="str">
            <v xml:space="preserve"> </v>
          </cell>
          <cell r="AI162" t="str">
            <v xml:space="preserve"> </v>
          </cell>
          <cell r="AJ162" t="str">
            <v xml:space="preserve"> </v>
          </cell>
          <cell r="AK162" t="str">
            <v xml:space="preserve"> </v>
          </cell>
          <cell r="AL162" t="str">
            <v xml:space="preserve"> </v>
          </cell>
          <cell r="AM162" t="str">
            <v xml:space="preserve"> </v>
          </cell>
          <cell r="AN162" t="str">
            <v xml:space="preserve"> </v>
          </cell>
          <cell r="AO162"/>
          <cell r="AP162"/>
          <cell r="AQ162"/>
          <cell r="AR162"/>
          <cell r="AS162"/>
          <cell r="AT162"/>
          <cell r="AU162"/>
          <cell r="AV162"/>
          <cell r="AW162"/>
          <cell r="AX162"/>
          <cell r="AY162"/>
          <cell r="AZ162"/>
        </row>
        <row r="163">
          <cell r="B163" t="str">
            <v>-</v>
          </cell>
          <cell r="C163"/>
          <cell r="D163"/>
          <cell r="E163"/>
          <cell r="F163"/>
          <cell r="G163"/>
          <cell r="H163"/>
          <cell r="I163"/>
          <cell r="J163">
            <v>0</v>
          </cell>
          <cell r="K163"/>
          <cell r="L163">
            <v>0</v>
          </cell>
          <cell r="M163"/>
          <cell r="N163">
            <v>0</v>
          </cell>
          <cell r="O163"/>
          <cell r="P163">
            <v>0</v>
          </cell>
          <cell r="Q163"/>
          <cell r="R163">
            <v>0</v>
          </cell>
          <cell r="S163"/>
          <cell r="T163">
            <v>0</v>
          </cell>
          <cell r="U163"/>
          <cell r="V163">
            <v>0</v>
          </cell>
          <cell r="W163" t="str">
            <v xml:space="preserve"> </v>
          </cell>
          <cell r="X163" t="str">
            <v xml:space="preserve"> </v>
          </cell>
          <cell r="Y163" t="str">
            <v/>
          </cell>
          <cell r="Z163"/>
          <cell r="AA163" t="str">
            <v/>
          </cell>
          <cell r="AB163" t="str">
            <v xml:space="preserve"> </v>
          </cell>
          <cell r="AC163" t="str">
            <v/>
          </cell>
          <cell r="AD163" t="str">
            <v xml:space="preserve"> </v>
          </cell>
          <cell r="AE163" t="str">
            <v xml:space="preserve"> </v>
          </cell>
          <cell r="AF163" t="str">
            <v xml:space="preserve"> </v>
          </cell>
          <cell r="AG163">
            <v>0</v>
          </cell>
          <cell r="AH163" t="str">
            <v xml:space="preserve"> </v>
          </cell>
          <cell r="AI163" t="str">
            <v xml:space="preserve"> </v>
          </cell>
          <cell r="AJ163" t="str">
            <v xml:space="preserve"> </v>
          </cell>
          <cell r="AK163" t="str">
            <v xml:space="preserve"> </v>
          </cell>
          <cell r="AL163" t="str">
            <v xml:space="preserve"> </v>
          </cell>
          <cell r="AM163" t="str">
            <v xml:space="preserve"> </v>
          </cell>
          <cell r="AN163" t="str">
            <v xml:space="preserve"> </v>
          </cell>
          <cell r="AO163"/>
          <cell r="AP163"/>
          <cell r="AQ163"/>
          <cell r="AR163"/>
          <cell r="AS163"/>
          <cell r="AT163"/>
          <cell r="AU163"/>
          <cell r="AV163"/>
          <cell r="AW163"/>
          <cell r="AX163"/>
          <cell r="AY163"/>
          <cell r="AZ163"/>
        </row>
        <row r="164">
          <cell r="B164" t="str">
            <v>-</v>
          </cell>
          <cell r="C164"/>
          <cell r="D164"/>
          <cell r="E164"/>
          <cell r="F164"/>
          <cell r="G164"/>
          <cell r="H164"/>
          <cell r="I164"/>
          <cell r="J164">
            <v>0</v>
          </cell>
          <cell r="K164"/>
          <cell r="L164">
            <v>0</v>
          </cell>
          <cell r="M164"/>
          <cell r="N164">
            <v>0</v>
          </cell>
          <cell r="O164"/>
          <cell r="P164">
            <v>0</v>
          </cell>
          <cell r="Q164"/>
          <cell r="R164">
            <v>0</v>
          </cell>
          <cell r="S164"/>
          <cell r="T164">
            <v>0</v>
          </cell>
          <cell r="U164"/>
          <cell r="V164">
            <v>0</v>
          </cell>
          <cell r="W164" t="str">
            <v xml:space="preserve"> </v>
          </cell>
          <cell r="X164" t="str">
            <v xml:space="preserve"> </v>
          </cell>
          <cell r="Y164" t="str">
            <v/>
          </cell>
          <cell r="Z164"/>
          <cell r="AA164" t="str">
            <v/>
          </cell>
          <cell r="AB164" t="str">
            <v xml:space="preserve"> </v>
          </cell>
          <cell r="AC164" t="str">
            <v/>
          </cell>
          <cell r="AD164" t="str">
            <v xml:space="preserve"> </v>
          </cell>
          <cell r="AE164" t="str">
            <v xml:space="preserve"> </v>
          </cell>
          <cell r="AF164" t="str">
            <v xml:space="preserve"> </v>
          </cell>
          <cell r="AG164">
            <v>0</v>
          </cell>
          <cell r="AH164" t="str">
            <v xml:space="preserve"> </v>
          </cell>
          <cell r="AI164" t="str">
            <v xml:space="preserve"> </v>
          </cell>
          <cell r="AJ164" t="str">
            <v xml:space="preserve"> </v>
          </cell>
          <cell r="AK164" t="str">
            <v xml:space="preserve"> </v>
          </cell>
          <cell r="AL164" t="str">
            <v xml:space="preserve"> </v>
          </cell>
          <cell r="AM164" t="str">
            <v xml:space="preserve"> </v>
          </cell>
          <cell r="AN164" t="str">
            <v xml:space="preserve"> </v>
          </cell>
          <cell r="AO164"/>
          <cell r="AP164"/>
          <cell r="AQ164"/>
          <cell r="AR164"/>
          <cell r="AS164"/>
          <cell r="AT164"/>
          <cell r="AU164"/>
          <cell r="AV164"/>
          <cell r="AW164"/>
          <cell r="AX164"/>
          <cell r="AY164"/>
          <cell r="AZ164"/>
        </row>
        <row r="165">
          <cell r="B165" t="str">
            <v>-</v>
          </cell>
          <cell r="C165"/>
          <cell r="D165"/>
          <cell r="E165"/>
          <cell r="F165"/>
          <cell r="G165"/>
          <cell r="H165"/>
          <cell r="I165"/>
          <cell r="J165">
            <v>0</v>
          </cell>
          <cell r="K165"/>
          <cell r="L165">
            <v>0</v>
          </cell>
          <cell r="M165"/>
          <cell r="N165">
            <v>0</v>
          </cell>
          <cell r="O165"/>
          <cell r="P165">
            <v>0</v>
          </cell>
          <cell r="Q165"/>
          <cell r="R165">
            <v>0</v>
          </cell>
          <cell r="S165"/>
          <cell r="T165">
            <v>0</v>
          </cell>
          <cell r="U165"/>
          <cell r="V165">
            <v>0</v>
          </cell>
          <cell r="W165" t="str">
            <v xml:space="preserve"> </v>
          </cell>
          <cell r="X165" t="str">
            <v xml:space="preserve"> </v>
          </cell>
          <cell r="Y165" t="str">
            <v/>
          </cell>
          <cell r="Z165"/>
          <cell r="AA165" t="str">
            <v/>
          </cell>
          <cell r="AB165" t="str">
            <v xml:space="preserve"> </v>
          </cell>
          <cell r="AC165" t="str">
            <v/>
          </cell>
          <cell r="AD165" t="str">
            <v xml:space="preserve"> </v>
          </cell>
          <cell r="AE165" t="str">
            <v xml:space="preserve"> </v>
          </cell>
          <cell r="AF165" t="str">
            <v xml:space="preserve"> </v>
          </cell>
          <cell r="AG165">
            <v>0</v>
          </cell>
          <cell r="AH165" t="str">
            <v xml:space="preserve"> </v>
          </cell>
          <cell r="AI165" t="str">
            <v xml:space="preserve"> </v>
          </cell>
          <cell r="AJ165" t="str">
            <v xml:space="preserve"> </v>
          </cell>
          <cell r="AK165" t="str">
            <v xml:space="preserve"> </v>
          </cell>
          <cell r="AL165" t="str">
            <v xml:space="preserve"> </v>
          </cell>
          <cell r="AM165" t="str">
            <v xml:space="preserve"> </v>
          </cell>
          <cell r="AN165" t="str">
            <v xml:space="preserve"> </v>
          </cell>
          <cell r="AO165"/>
          <cell r="AP165"/>
          <cell r="AQ165"/>
          <cell r="AR165"/>
          <cell r="AS165"/>
          <cell r="AT165"/>
          <cell r="AU165"/>
          <cell r="AV165"/>
          <cell r="AW165"/>
          <cell r="AX165"/>
          <cell r="AY165"/>
          <cell r="AZ165"/>
        </row>
        <row r="166">
          <cell r="B166" t="str">
            <v>-</v>
          </cell>
          <cell r="C166"/>
          <cell r="D166"/>
          <cell r="E166"/>
          <cell r="F166"/>
          <cell r="G166"/>
          <cell r="H166"/>
          <cell r="I166"/>
          <cell r="J166">
            <v>0</v>
          </cell>
          <cell r="K166"/>
          <cell r="L166">
            <v>0</v>
          </cell>
          <cell r="M166"/>
          <cell r="N166">
            <v>0</v>
          </cell>
          <cell r="O166"/>
          <cell r="P166">
            <v>0</v>
          </cell>
          <cell r="Q166"/>
          <cell r="R166">
            <v>0</v>
          </cell>
          <cell r="S166"/>
          <cell r="T166">
            <v>0</v>
          </cell>
          <cell r="U166"/>
          <cell r="V166">
            <v>0</v>
          </cell>
          <cell r="W166" t="str">
            <v xml:space="preserve"> </v>
          </cell>
          <cell r="X166" t="str">
            <v xml:space="preserve"> </v>
          </cell>
          <cell r="Y166" t="str">
            <v/>
          </cell>
          <cell r="Z166"/>
          <cell r="AA166" t="str">
            <v/>
          </cell>
          <cell r="AB166" t="str">
            <v xml:space="preserve"> </v>
          </cell>
          <cell r="AC166" t="str">
            <v/>
          </cell>
          <cell r="AD166" t="str">
            <v xml:space="preserve"> </v>
          </cell>
          <cell r="AE166" t="str">
            <v xml:space="preserve"> </v>
          </cell>
          <cell r="AF166" t="str">
            <v xml:space="preserve"> </v>
          </cell>
          <cell r="AG166">
            <v>0</v>
          </cell>
          <cell r="AH166" t="str">
            <v xml:space="preserve"> </v>
          </cell>
          <cell r="AI166" t="str">
            <v xml:space="preserve"> </v>
          </cell>
          <cell r="AJ166" t="str">
            <v xml:space="preserve"> </v>
          </cell>
          <cell r="AK166" t="str">
            <v xml:space="preserve"> </v>
          </cell>
          <cell r="AL166" t="str">
            <v xml:space="preserve"> </v>
          </cell>
          <cell r="AM166" t="str">
            <v xml:space="preserve"> </v>
          </cell>
          <cell r="AN166" t="str">
            <v xml:space="preserve"> </v>
          </cell>
          <cell r="AO166"/>
          <cell r="AP166"/>
          <cell r="AQ166"/>
          <cell r="AR166"/>
          <cell r="AS166"/>
          <cell r="AT166"/>
          <cell r="AU166"/>
          <cell r="AV166"/>
          <cell r="AW166"/>
          <cell r="AX166"/>
          <cell r="AY166"/>
          <cell r="AZ166"/>
        </row>
        <row r="167">
          <cell r="B167" t="str">
            <v>-</v>
          </cell>
          <cell r="C167"/>
          <cell r="D167"/>
          <cell r="E167"/>
          <cell r="F167"/>
          <cell r="G167"/>
          <cell r="H167"/>
          <cell r="I167"/>
          <cell r="J167">
            <v>0</v>
          </cell>
          <cell r="K167"/>
          <cell r="L167">
            <v>0</v>
          </cell>
          <cell r="M167"/>
          <cell r="N167">
            <v>0</v>
          </cell>
          <cell r="O167"/>
          <cell r="P167">
            <v>0</v>
          </cell>
          <cell r="Q167"/>
          <cell r="R167">
            <v>0</v>
          </cell>
          <cell r="S167"/>
          <cell r="T167">
            <v>0</v>
          </cell>
          <cell r="U167"/>
          <cell r="V167">
            <v>0</v>
          </cell>
          <cell r="W167" t="str">
            <v xml:space="preserve"> </v>
          </cell>
          <cell r="X167" t="str">
            <v xml:space="preserve"> </v>
          </cell>
          <cell r="Y167" t="str">
            <v/>
          </cell>
          <cell r="Z167"/>
          <cell r="AA167" t="str">
            <v/>
          </cell>
          <cell r="AB167" t="str">
            <v xml:space="preserve"> </v>
          </cell>
          <cell r="AC167" t="str">
            <v/>
          </cell>
          <cell r="AD167" t="str">
            <v xml:space="preserve"> </v>
          </cell>
          <cell r="AE167" t="str">
            <v xml:space="preserve"> </v>
          </cell>
          <cell r="AF167" t="str">
            <v xml:space="preserve"> </v>
          </cell>
          <cell r="AG167">
            <v>0</v>
          </cell>
          <cell r="AH167" t="str">
            <v xml:space="preserve"> </v>
          </cell>
          <cell r="AI167" t="str">
            <v xml:space="preserve"> </v>
          </cell>
          <cell r="AJ167" t="str">
            <v xml:space="preserve"> </v>
          </cell>
          <cell r="AK167" t="str">
            <v xml:space="preserve"> </v>
          </cell>
          <cell r="AL167" t="str">
            <v xml:space="preserve"> </v>
          </cell>
          <cell r="AM167" t="str">
            <v xml:space="preserve"> </v>
          </cell>
          <cell r="AN167" t="str">
            <v xml:space="preserve"> </v>
          </cell>
          <cell r="AO167"/>
          <cell r="AP167"/>
          <cell r="AQ167"/>
          <cell r="AR167"/>
          <cell r="AS167"/>
          <cell r="AT167"/>
          <cell r="AU167"/>
          <cell r="AV167"/>
          <cell r="AW167"/>
          <cell r="AX167"/>
          <cell r="AY167"/>
          <cell r="AZ167"/>
        </row>
        <row r="168">
          <cell r="B168" t="str">
            <v>-</v>
          </cell>
          <cell r="C168"/>
          <cell r="D168"/>
          <cell r="E168"/>
          <cell r="F168"/>
          <cell r="G168"/>
          <cell r="H168"/>
          <cell r="I168"/>
          <cell r="J168">
            <v>0</v>
          </cell>
          <cell r="K168"/>
          <cell r="L168">
            <v>0</v>
          </cell>
          <cell r="M168"/>
          <cell r="N168">
            <v>0</v>
          </cell>
          <cell r="O168"/>
          <cell r="P168">
            <v>0</v>
          </cell>
          <cell r="Q168"/>
          <cell r="R168">
            <v>0</v>
          </cell>
          <cell r="S168"/>
          <cell r="T168">
            <v>0</v>
          </cell>
          <cell r="U168"/>
          <cell r="V168">
            <v>0</v>
          </cell>
          <cell r="W168" t="str">
            <v xml:space="preserve"> </v>
          </cell>
          <cell r="X168" t="str">
            <v xml:space="preserve"> </v>
          </cell>
          <cell r="Y168" t="str">
            <v/>
          </cell>
          <cell r="Z168"/>
          <cell r="AA168" t="str">
            <v/>
          </cell>
          <cell r="AB168" t="str">
            <v xml:space="preserve"> </v>
          </cell>
          <cell r="AC168" t="str">
            <v/>
          </cell>
          <cell r="AD168" t="str">
            <v xml:space="preserve"> </v>
          </cell>
          <cell r="AE168" t="str">
            <v xml:space="preserve"> </v>
          </cell>
          <cell r="AF168" t="str">
            <v xml:space="preserve"> </v>
          </cell>
          <cell r="AG168">
            <v>0</v>
          </cell>
          <cell r="AH168" t="str">
            <v xml:space="preserve"> </v>
          </cell>
          <cell r="AI168" t="str">
            <v xml:space="preserve"> </v>
          </cell>
          <cell r="AJ168" t="str">
            <v xml:space="preserve"> </v>
          </cell>
          <cell r="AK168" t="str">
            <v xml:space="preserve"> </v>
          </cell>
          <cell r="AL168" t="str">
            <v xml:space="preserve"> </v>
          </cell>
          <cell r="AM168" t="str">
            <v xml:space="preserve"> </v>
          </cell>
          <cell r="AN168" t="str">
            <v xml:space="preserve"> </v>
          </cell>
          <cell r="AO168"/>
          <cell r="AP168"/>
          <cell r="AQ168"/>
          <cell r="AR168"/>
          <cell r="AS168"/>
          <cell r="AT168"/>
          <cell r="AU168"/>
          <cell r="AV168"/>
          <cell r="AW168"/>
          <cell r="AX168"/>
          <cell r="AY168"/>
          <cell r="AZ168"/>
        </row>
        <row r="169">
          <cell r="B169" t="str">
            <v>-</v>
          </cell>
          <cell r="C169"/>
          <cell r="D169"/>
          <cell r="E169"/>
          <cell r="F169"/>
          <cell r="G169"/>
          <cell r="H169"/>
          <cell r="I169"/>
          <cell r="J169">
            <v>0</v>
          </cell>
          <cell r="K169"/>
          <cell r="L169">
            <v>0</v>
          </cell>
          <cell r="M169"/>
          <cell r="N169">
            <v>0</v>
          </cell>
          <cell r="O169"/>
          <cell r="P169">
            <v>0</v>
          </cell>
          <cell r="Q169"/>
          <cell r="R169">
            <v>0</v>
          </cell>
          <cell r="S169"/>
          <cell r="T169">
            <v>0</v>
          </cell>
          <cell r="U169"/>
          <cell r="V169">
            <v>0</v>
          </cell>
          <cell r="W169" t="str">
            <v xml:space="preserve"> </v>
          </cell>
          <cell r="X169" t="str">
            <v xml:space="preserve"> </v>
          </cell>
          <cell r="Y169" t="str">
            <v/>
          </cell>
          <cell r="Z169"/>
          <cell r="AA169" t="str">
            <v/>
          </cell>
          <cell r="AB169" t="str">
            <v xml:space="preserve"> </v>
          </cell>
          <cell r="AC169" t="str">
            <v/>
          </cell>
          <cell r="AD169" t="str">
            <v xml:space="preserve"> </v>
          </cell>
          <cell r="AE169" t="str">
            <v xml:space="preserve"> </v>
          </cell>
          <cell r="AF169" t="str">
            <v xml:space="preserve"> </v>
          </cell>
          <cell r="AG169">
            <v>0</v>
          </cell>
          <cell r="AH169" t="str">
            <v xml:space="preserve"> </v>
          </cell>
          <cell r="AI169" t="str">
            <v xml:space="preserve"> </v>
          </cell>
          <cell r="AJ169" t="str">
            <v xml:space="preserve"> </v>
          </cell>
          <cell r="AK169" t="str">
            <v xml:space="preserve"> </v>
          </cell>
          <cell r="AL169" t="str">
            <v xml:space="preserve"> </v>
          </cell>
          <cell r="AM169" t="str">
            <v xml:space="preserve"> </v>
          </cell>
          <cell r="AN169" t="str">
            <v xml:space="preserve"> </v>
          </cell>
          <cell r="AO169"/>
          <cell r="AP169"/>
          <cell r="AQ169"/>
          <cell r="AR169"/>
          <cell r="AS169"/>
          <cell r="AT169"/>
          <cell r="AU169"/>
          <cell r="AV169"/>
          <cell r="AW169"/>
          <cell r="AX169"/>
          <cell r="AY169"/>
          <cell r="AZ169"/>
        </row>
        <row r="170">
          <cell r="B170" t="str">
            <v>-</v>
          </cell>
          <cell r="C170"/>
          <cell r="D170"/>
          <cell r="E170"/>
          <cell r="F170"/>
          <cell r="G170"/>
          <cell r="H170"/>
          <cell r="I170"/>
          <cell r="J170">
            <v>0</v>
          </cell>
          <cell r="K170"/>
          <cell r="L170">
            <v>0</v>
          </cell>
          <cell r="M170"/>
          <cell r="N170">
            <v>0</v>
          </cell>
          <cell r="O170"/>
          <cell r="P170">
            <v>0</v>
          </cell>
          <cell r="Q170"/>
          <cell r="R170">
            <v>0</v>
          </cell>
          <cell r="S170"/>
          <cell r="T170">
            <v>0</v>
          </cell>
          <cell r="U170"/>
          <cell r="V170">
            <v>0</v>
          </cell>
          <cell r="W170" t="str">
            <v xml:space="preserve"> </v>
          </cell>
          <cell r="X170" t="str">
            <v xml:space="preserve"> </v>
          </cell>
          <cell r="Y170" t="str">
            <v/>
          </cell>
          <cell r="Z170"/>
          <cell r="AA170" t="str">
            <v/>
          </cell>
          <cell r="AB170" t="str">
            <v xml:space="preserve"> </v>
          </cell>
          <cell r="AC170" t="str">
            <v/>
          </cell>
          <cell r="AD170" t="str">
            <v xml:space="preserve"> </v>
          </cell>
          <cell r="AE170" t="str">
            <v xml:space="preserve"> </v>
          </cell>
          <cell r="AF170" t="str">
            <v xml:space="preserve"> </v>
          </cell>
          <cell r="AG170">
            <v>0</v>
          </cell>
          <cell r="AH170" t="str">
            <v xml:space="preserve"> </v>
          </cell>
          <cell r="AI170" t="str">
            <v xml:space="preserve"> </v>
          </cell>
          <cell r="AJ170" t="str">
            <v xml:space="preserve"> </v>
          </cell>
          <cell r="AK170" t="str">
            <v xml:space="preserve"> </v>
          </cell>
          <cell r="AL170" t="str">
            <v xml:space="preserve"> </v>
          </cell>
          <cell r="AM170" t="str">
            <v xml:space="preserve"> </v>
          </cell>
          <cell r="AN170" t="str">
            <v xml:space="preserve"> </v>
          </cell>
          <cell r="AO170"/>
          <cell r="AP170"/>
          <cell r="AQ170"/>
          <cell r="AR170"/>
          <cell r="AS170"/>
          <cell r="AT170"/>
          <cell r="AU170"/>
          <cell r="AV170"/>
          <cell r="AW170"/>
          <cell r="AX170"/>
          <cell r="AY170"/>
          <cell r="AZ170"/>
        </row>
        <row r="171">
          <cell r="B171" t="str">
            <v>-</v>
          </cell>
          <cell r="C171"/>
          <cell r="D171"/>
          <cell r="E171"/>
          <cell r="F171"/>
          <cell r="G171"/>
          <cell r="H171"/>
          <cell r="I171"/>
          <cell r="J171">
            <v>0</v>
          </cell>
          <cell r="K171"/>
          <cell r="L171">
            <v>0</v>
          </cell>
          <cell r="M171"/>
          <cell r="N171">
            <v>0</v>
          </cell>
          <cell r="O171"/>
          <cell r="P171">
            <v>0</v>
          </cell>
          <cell r="Q171"/>
          <cell r="R171">
            <v>0</v>
          </cell>
          <cell r="S171"/>
          <cell r="T171">
            <v>0</v>
          </cell>
          <cell r="U171"/>
          <cell r="V171">
            <v>0</v>
          </cell>
          <cell r="W171" t="str">
            <v xml:space="preserve"> </v>
          </cell>
          <cell r="X171" t="str">
            <v xml:space="preserve"> </v>
          </cell>
          <cell r="Y171" t="str">
            <v/>
          </cell>
          <cell r="Z171"/>
          <cell r="AA171" t="str">
            <v/>
          </cell>
          <cell r="AB171" t="str">
            <v xml:space="preserve"> </v>
          </cell>
          <cell r="AC171" t="str">
            <v/>
          </cell>
          <cell r="AD171" t="str">
            <v xml:space="preserve"> </v>
          </cell>
          <cell r="AE171" t="str">
            <v xml:space="preserve"> </v>
          </cell>
          <cell r="AF171" t="str">
            <v xml:space="preserve"> </v>
          </cell>
          <cell r="AG171">
            <v>0</v>
          </cell>
          <cell r="AH171" t="str">
            <v xml:space="preserve"> </v>
          </cell>
          <cell r="AI171" t="str">
            <v xml:space="preserve"> </v>
          </cell>
          <cell r="AJ171" t="str">
            <v xml:space="preserve"> </v>
          </cell>
          <cell r="AK171" t="str">
            <v xml:space="preserve"> </v>
          </cell>
          <cell r="AL171" t="str">
            <v xml:space="preserve"> </v>
          </cell>
          <cell r="AM171" t="str">
            <v xml:space="preserve"> </v>
          </cell>
          <cell r="AN171" t="str">
            <v xml:space="preserve"> </v>
          </cell>
          <cell r="AO171"/>
          <cell r="AP171"/>
          <cell r="AQ171"/>
          <cell r="AR171"/>
          <cell r="AS171"/>
          <cell r="AT171"/>
          <cell r="AU171"/>
          <cell r="AV171"/>
          <cell r="AW171"/>
          <cell r="AX171"/>
          <cell r="AY171"/>
          <cell r="AZ171"/>
        </row>
        <row r="172">
          <cell r="B172" t="str">
            <v>-</v>
          </cell>
          <cell r="C172"/>
          <cell r="D172"/>
          <cell r="E172"/>
          <cell r="F172"/>
          <cell r="G172"/>
          <cell r="H172"/>
          <cell r="I172"/>
          <cell r="J172">
            <v>0</v>
          </cell>
          <cell r="K172"/>
          <cell r="L172">
            <v>0</v>
          </cell>
          <cell r="M172"/>
          <cell r="N172">
            <v>0</v>
          </cell>
          <cell r="O172"/>
          <cell r="P172">
            <v>0</v>
          </cell>
          <cell r="Q172"/>
          <cell r="R172">
            <v>0</v>
          </cell>
          <cell r="S172"/>
          <cell r="T172">
            <v>0</v>
          </cell>
          <cell r="U172"/>
          <cell r="V172">
            <v>0</v>
          </cell>
          <cell r="W172" t="str">
            <v xml:space="preserve"> </v>
          </cell>
          <cell r="X172" t="str">
            <v xml:space="preserve"> </v>
          </cell>
          <cell r="Y172" t="str">
            <v/>
          </cell>
          <cell r="Z172"/>
          <cell r="AA172" t="str">
            <v/>
          </cell>
          <cell r="AB172" t="str">
            <v xml:space="preserve"> </v>
          </cell>
          <cell r="AC172" t="str">
            <v/>
          </cell>
          <cell r="AD172" t="str">
            <v xml:space="preserve"> </v>
          </cell>
          <cell r="AE172" t="str">
            <v xml:space="preserve"> </v>
          </cell>
          <cell r="AF172" t="str">
            <v xml:space="preserve"> </v>
          </cell>
          <cell r="AG172">
            <v>0</v>
          </cell>
          <cell r="AH172" t="str">
            <v xml:space="preserve"> </v>
          </cell>
          <cell r="AI172" t="str">
            <v xml:space="preserve"> </v>
          </cell>
          <cell r="AJ172" t="str">
            <v xml:space="preserve"> </v>
          </cell>
          <cell r="AK172" t="str">
            <v xml:space="preserve"> </v>
          </cell>
          <cell r="AL172" t="str">
            <v xml:space="preserve"> </v>
          </cell>
          <cell r="AM172" t="str">
            <v xml:space="preserve"> </v>
          </cell>
          <cell r="AN172" t="str">
            <v xml:space="preserve"> </v>
          </cell>
          <cell r="AO172"/>
          <cell r="AP172"/>
          <cell r="AQ172"/>
          <cell r="AR172"/>
          <cell r="AS172"/>
          <cell r="AT172"/>
          <cell r="AU172"/>
          <cell r="AV172"/>
          <cell r="AW172"/>
          <cell r="AX172"/>
          <cell r="AY172"/>
          <cell r="AZ172"/>
        </row>
        <row r="173">
          <cell r="B173" t="str">
            <v>-</v>
          </cell>
          <cell r="C173"/>
          <cell r="D173"/>
          <cell r="E173"/>
          <cell r="F173"/>
          <cell r="G173"/>
          <cell r="H173"/>
          <cell r="I173"/>
          <cell r="J173">
            <v>0</v>
          </cell>
          <cell r="K173"/>
          <cell r="L173">
            <v>0</v>
          </cell>
          <cell r="M173"/>
          <cell r="N173">
            <v>0</v>
          </cell>
          <cell r="O173"/>
          <cell r="P173">
            <v>0</v>
          </cell>
          <cell r="Q173"/>
          <cell r="R173">
            <v>0</v>
          </cell>
          <cell r="S173"/>
          <cell r="T173">
            <v>0</v>
          </cell>
          <cell r="U173"/>
          <cell r="V173">
            <v>0</v>
          </cell>
          <cell r="W173" t="str">
            <v xml:space="preserve"> </v>
          </cell>
          <cell r="X173" t="str">
            <v xml:space="preserve"> </v>
          </cell>
          <cell r="Y173" t="str">
            <v/>
          </cell>
          <cell r="Z173"/>
          <cell r="AA173" t="str">
            <v/>
          </cell>
          <cell r="AB173" t="str">
            <v xml:space="preserve"> </v>
          </cell>
          <cell r="AC173" t="str">
            <v/>
          </cell>
          <cell r="AD173" t="str">
            <v xml:space="preserve"> </v>
          </cell>
          <cell r="AE173" t="str">
            <v xml:space="preserve"> </v>
          </cell>
          <cell r="AF173" t="str">
            <v xml:space="preserve"> </v>
          </cell>
          <cell r="AG173">
            <v>0</v>
          </cell>
          <cell r="AH173" t="str">
            <v xml:space="preserve"> </v>
          </cell>
          <cell r="AI173" t="str">
            <v xml:space="preserve"> </v>
          </cell>
          <cell r="AJ173" t="str">
            <v xml:space="preserve"> </v>
          </cell>
          <cell r="AK173" t="str">
            <v xml:space="preserve"> </v>
          </cell>
          <cell r="AL173" t="str">
            <v xml:space="preserve"> </v>
          </cell>
          <cell r="AM173" t="str">
            <v xml:space="preserve"> </v>
          </cell>
          <cell r="AN173" t="str">
            <v xml:space="preserve"> </v>
          </cell>
          <cell r="AO173"/>
          <cell r="AP173"/>
          <cell r="AQ173"/>
          <cell r="AR173"/>
          <cell r="AS173"/>
          <cell r="AT173"/>
          <cell r="AU173"/>
          <cell r="AV173"/>
          <cell r="AW173"/>
          <cell r="AX173"/>
          <cell r="AY173"/>
          <cell r="AZ173"/>
        </row>
        <row r="174">
          <cell r="B174" t="str">
            <v>-</v>
          </cell>
          <cell r="C174"/>
          <cell r="D174"/>
          <cell r="E174"/>
          <cell r="F174"/>
          <cell r="G174"/>
          <cell r="H174"/>
          <cell r="I174"/>
          <cell r="J174">
            <v>0</v>
          </cell>
          <cell r="K174"/>
          <cell r="L174">
            <v>0</v>
          </cell>
          <cell r="M174"/>
          <cell r="N174">
            <v>0</v>
          </cell>
          <cell r="O174"/>
          <cell r="P174">
            <v>0</v>
          </cell>
          <cell r="Q174"/>
          <cell r="R174">
            <v>0</v>
          </cell>
          <cell r="S174"/>
          <cell r="T174">
            <v>0</v>
          </cell>
          <cell r="U174"/>
          <cell r="V174">
            <v>0</v>
          </cell>
          <cell r="W174" t="str">
            <v xml:space="preserve"> </v>
          </cell>
          <cell r="X174" t="str">
            <v xml:space="preserve"> </v>
          </cell>
          <cell r="Y174" t="str">
            <v/>
          </cell>
          <cell r="Z174"/>
          <cell r="AA174" t="str">
            <v/>
          </cell>
          <cell r="AB174" t="str">
            <v xml:space="preserve"> </v>
          </cell>
          <cell r="AC174" t="str">
            <v/>
          </cell>
          <cell r="AD174" t="str">
            <v xml:space="preserve"> </v>
          </cell>
          <cell r="AE174" t="str">
            <v xml:space="preserve"> </v>
          </cell>
          <cell r="AF174" t="str">
            <v xml:space="preserve"> </v>
          </cell>
          <cell r="AG174">
            <v>0</v>
          </cell>
          <cell r="AH174" t="str">
            <v xml:space="preserve"> </v>
          </cell>
          <cell r="AI174" t="str">
            <v xml:space="preserve"> </v>
          </cell>
          <cell r="AJ174" t="str">
            <v xml:space="preserve"> </v>
          </cell>
          <cell r="AK174" t="str">
            <v xml:space="preserve"> </v>
          </cell>
          <cell r="AL174" t="str">
            <v xml:space="preserve"> </v>
          </cell>
          <cell r="AM174" t="str">
            <v xml:space="preserve"> </v>
          </cell>
          <cell r="AN174" t="str">
            <v xml:space="preserve"> </v>
          </cell>
          <cell r="AO174"/>
          <cell r="AP174"/>
          <cell r="AQ174"/>
          <cell r="AR174"/>
          <cell r="AS174"/>
          <cell r="AT174"/>
          <cell r="AU174"/>
          <cell r="AV174"/>
          <cell r="AW174"/>
          <cell r="AX174"/>
          <cell r="AY174"/>
          <cell r="AZ174"/>
        </row>
        <row r="175">
          <cell r="B175" t="str">
            <v>-</v>
          </cell>
          <cell r="C175"/>
          <cell r="D175"/>
          <cell r="E175"/>
          <cell r="F175"/>
          <cell r="G175"/>
          <cell r="H175"/>
          <cell r="I175"/>
          <cell r="J175">
            <v>0</v>
          </cell>
          <cell r="K175"/>
          <cell r="L175">
            <v>0</v>
          </cell>
          <cell r="M175"/>
          <cell r="N175">
            <v>0</v>
          </cell>
          <cell r="O175"/>
          <cell r="P175">
            <v>0</v>
          </cell>
          <cell r="Q175"/>
          <cell r="R175">
            <v>0</v>
          </cell>
          <cell r="S175"/>
          <cell r="T175">
            <v>0</v>
          </cell>
          <cell r="U175"/>
          <cell r="V175">
            <v>0</v>
          </cell>
          <cell r="W175" t="str">
            <v xml:space="preserve"> </v>
          </cell>
          <cell r="X175" t="str">
            <v xml:space="preserve"> </v>
          </cell>
          <cell r="Y175" t="str">
            <v/>
          </cell>
          <cell r="Z175"/>
          <cell r="AA175" t="str">
            <v/>
          </cell>
          <cell r="AB175" t="str">
            <v xml:space="preserve"> </v>
          </cell>
          <cell r="AC175" t="str">
            <v/>
          </cell>
          <cell r="AD175" t="str">
            <v xml:space="preserve"> </v>
          </cell>
          <cell r="AE175" t="str">
            <v xml:space="preserve"> </v>
          </cell>
          <cell r="AF175" t="str">
            <v xml:space="preserve"> </v>
          </cell>
          <cell r="AG175">
            <v>0</v>
          </cell>
          <cell r="AH175" t="str">
            <v xml:space="preserve"> </v>
          </cell>
          <cell r="AI175" t="str">
            <v xml:space="preserve"> </v>
          </cell>
          <cell r="AJ175" t="str">
            <v xml:space="preserve"> </v>
          </cell>
          <cell r="AK175" t="str">
            <v xml:space="preserve"> </v>
          </cell>
          <cell r="AL175" t="str">
            <v xml:space="preserve"> </v>
          </cell>
          <cell r="AM175" t="str">
            <v xml:space="preserve"> </v>
          </cell>
          <cell r="AN175" t="str">
            <v xml:space="preserve"> </v>
          </cell>
          <cell r="AO175"/>
          <cell r="AP175"/>
          <cell r="AQ175"/>
          <cell r="AR175"/>
          <cell r="AS175"/>
          <cell r="AT175"/>
          <cell r="AU175"/>
          <cell r="AV175"/>
          <cell r="AW175"/>
          <cell r="AX175"/>
          <cell r="AY175"/>
          <cell r="AZ175"/>
        </row>
        <row r="176">
          <cell r="B176" t="str">
            <v>-</v>
          </cell>
          <cell r="C176"/>
          <cell r="D176"/>
          <cell r="E176"/>
          <cell r="F176"/>
          <cell r="G176"/>
          <cell r="H176"/>
          <cell r="I176"/>
          <cell r="J176">
            <v>0</v>
          </cell>
          <cell r="K176"/>
          <cell r="L176">
            <v>0</v>
          </cell>
          <cell r="M176"/>
          <cell r="N176">
            <v>0</v>
          </cell>
          <cell r="O176"/>
          <cell r="P176">
            <v>0</v>
          </cell>
          <cell r="Q176"/>
          <cell r="R176">
            <v>0</v>
          </cell>
          <cell r="S176"/>
          <cell r="T176">
            <v>0</v>
          </cell>
          <cell r="U176"/>
          <cell r="V176">
            <v>0</v>
          </cell>
          <cell r="W176" t="str">
            <v xml:space="preserve"> </v>
          </cell>
          <cell r="X176" t="str">
            <v xml:space="preserve"> </v>
          </cell>
          <cell r="Y176" t="str">
            <v/>
          </cell>
          <cell r="Z176"/>
          <cell r="AA176" t="str">
            <v/>
          </cell>
          <cell r="AB176" t="str">
            <v xml:space="preserve"> </v>
          </cell>
          <cell r="AC176" t="str">
            <v/>
          </cell>
          <cell r="AD176" t="str">
            <v xml:space="preserve"> </v>
          </cell>
          <cell r="AE176" t="str">
            <v xml:space="preserve"> </v>
          </cell>
          <cell r="AF176" t="str">
            <v xml:space="preserve"> </v>
          </cell>
          <cell r="AG176">
            <v>0</v>
          </cell>
          <cell r="AH176" t="str">
            <v xml:space="preserve"> </v>
          </cell>
          <cell r="AI176" t="str">
            <v xml:space="preserve"> </v>
          </cell>
          <cell r="AJ176" t="str">
            <v xml:space="preserve"> </v>
          </cell>
          <cell r="AK176" t="str">
            <v xml:space="preserve"> </v>
          </cell>
          <cell r="AL176" t="str">
            <v xml:space="preserve"> </v>
          </cell>
          <cell r="AM176" t="str">
            <v xml:space="preserve"> </v>
          </cell>
          <cell r="AN176" t="str">
            <v xml:space="preserve"> </v>
          </cell>
          <cell r="AO176"/>
          <cell r="AP176"/>
          <cell r="AQ176"/>
          <cell r="AR176"/>
          <cell r="AS176"/>
          <cell r="AT176"/>
          <cell r="AU176"/>
          <cell r="AV176"/>
          <cell r="AW176"/>
          <cell r="AX176"/>
          <cell r="AY176"/>
          <cell r="AZ176"/>
        </row>
        <row r="177">
          <cell r="B177" t="str">
            <v>-</v>
          </cell>
          <cell r="C177"/>
          <cell r="D177"/>
          <cell r="E177"/>
          <cell r="F177"/>
          <cell r="G177"/>
          <cell r="H177"/>
          <cell r="I177"/>
          <cell r="J177">
            <v>0</v>
          </cell>
          <cell r="K177"/>
          <cell r="L177">
            <v>0</v>
          </cell>
          <cell r="M177"/>
          <cell r="N177">
            <v>0</v>
          </cell>
          <cell r="O177"/>
          <cell r="P177">
            <v>0</v>
          </cell>
          <cell r="Q177"/>
          <cell r="R177">
            <v>0</v>
          </cell>
          <cell r="S177"/>
          <cell r="T177">
            <v>0</v>
          </cell>
          <cell r="U177"/>
          <cell r="V177">
            <v>0</v>
          </cell>
          <cell r="W177" t="str">
            <v xml:space="preserve"> </v>
          </cell>
          <cell r="X177" t="str">
            <v xml:space="preserve"> </v>
          </cell>
          <cell r="Y177" t="str">
            <v/>
          </cell>
          <cell r="Z177"/>
          <cell r="AA177" t="str">
            <v/>
          </cell>
          <cell r="AB177" t="str">
            <v xml:space="preserve"> </v>
          </cell>
          <cell r="AC177" t="str">
            <v/>
          </cell>
          <cell r="AD177" t="str">
            <v xml:space="preserve"> </v>
          </cell>
          <cell r="AE177" t="str">
            <v xml:space="preserve"> </v>
          </cell>
          <cell r="AF177" t="str">
            <v xml:space="preserve"> </v>
          </cell>
          <cell r="AG177">
            <v>0</v>
          </cell>
          <cell r="AH177" t="str">
            <v xml:space="preserve"> </v>
          </cell>
          <cell r="AI177" t="str">
            <v xml:space="preserve"> </v>
          </cell>
          <cell r="AJ177" t="str">
            <v xml:space="preserve"> </v>
          </cell>
          <cell r="AK177" t="str">
            <v xml:space="preserve"> </v>
          </cell>
          <cell r="AL177" t="str">
            <v xml:space="preserve"> </v>
          </cell>
          <cell r="AM177" t="str">
            <v xml:space="preserve"> </v>
          </cell>
          <cell r="AN177" t="str">
            <v xml:space="preserve"> </v>
          </cell>
          <cell r="AO177"/>
          <cell r="AP177"/>
          <cell r="AQ177"/>
          <cell r="AR177"/>
          <cell r="AS177"/>
          <cell r="AT177"/>
          <cell r="AU177"/>
          <cell r="AV177"/>
          <cell r="AW177"/>
          <cell r="AX177"/>
          <cell r="AY177"/>
          <cell r="AZ177"/>
        </row>
        <row r="178">
          <cell r="B178" t="str">
            <v>-</v>
          </cell>
          <cell r="C178"/>
          <cell r="D178"/>
          <cell r="E178"/>
          <cell r="F178"/>
          <cell r="G178"/>
          <cell r="H178"/>
          <cell r="I178"/>
          <cell r="J178">
            <v>0</v>
          </cell>
          <cell r="K178"/>
          <cell r="L178">
            <v>0</v>
          </cell>
          <cell r="M178"/>
          <cell r="N178">
            <v>0</v>
          </cell>
          <cell r="O178"/>
          <cell r="P178">
            <v>0</v>
          </cell>
          <cell r="Q178"/>
          <cell r="R178">
            <v>0</v>
          </cell>
          <cell r="S178"/>
          <cell r="T178">
            <v>0</v>
          </cell>
          <cell r="U178"/>
          <cell r="V178">
            <v>0</v>
          </cell>
          <cell r="W178" t="str">
            <v xml:space="preserve"> </v>
          </cell>
          <cell r="X178" t="str">
            <v xml:space="preserve"> </v>
          </cell>
          <cell r="Y178" t="str">
            <v/>
          </cell>
          <cell r="Z178"/>
          <cell r="AA178" t="str">
            <v/>
          </cell>
          <cell r="AB178" t="str">
            <v xml:space="preserve"> </v>
          </cell>
          <cell r="AC178" t="str">
            <v/>
          </cell>
          <cell r="AD178" t="str">
            <v xml:space="preserve"> </v>
          </cell>
          <cell r="AE178" t="str">
            <v xml:space="preserve"> </v>
          </cell>
          <cell r="AF178" t="str">
            <v xml:space="preserve"> </v>
          </cell>
          <cell r="AG178">
            <v>0</v>
          </cell>
          <cell r="AH178" t="str">
            <v xml:space="preserve"> </v>
          </cell>
          <cell r="AI178" t="str">
            <v xml:space="preserve"> </v>
          </cell>
          <cell r="AJ178" t="str">
            <v xml:space="preserve"> </v>
          </cell>
          <cell r="AK178" t="str">
            <v xml:space="preserve"> </v>
          </cell>
          <cell r="AL178" t="str">
            <v xml:space="preserve"> </v>
          </cell>
          <cell r="AM178" t="str">
            <v xml:space="preserve"> </v>
          </cell>
          <cell r="AN178" t="str">
            <v xml:space="preserve"> </v>
          </cell>
          <cell r="AO178"/>
          <cell r="AP178"/>
          <cell r="AQ178"/>
          <cell r="AR178"/>
          <cell r="AS178"/>
          <cell r="AT178"/>
          <cell r="AU178"/>
          <cell r="AV178"/>
          <cell r="AW178"/>
          <cell r="AX178"/>
          <cell r="AY178"/>
          <cell r="AZ178"/>
        </row>
        <row r="179">
          <cell r="B179" t="str">
            <v>-</v>
          </cell>
          <cell r="C179"/>
          <cell r="D179"/>
          <cell r="E179"/>
          <cell r="F179"/>
          <cell r="G179"/>
          <cell r="H179"/>
          <cell r="I179"/>
          <cell r="J179">
            <v>0</v>
          </cell>
          <cell r="K179"/>
          <cell r="L179">
            <v>0</v>
          </cell>
          <cell r="M179"/>
          <cell r="N179">
            <v>0</v>
          </cell>
          <cell r="O179"/>
          <cell r="P179">
            <v>0</v>
          </cell>
          <cell r="Q179"/>
          <cell r="R179">
            <v>0</v>
          </cell>
          <cell r="S179"/>
          <cell r="T179">
            <v>0</v>
          </cell>
          <cell r="U179"/>
          <cell r="V179">
            <v>0</v>
          </cell>
          <cell r="W179" t="str">
            <v xml:space="preserve"> </v>
          </cell>
          <cell r="X179" t="str">
            <v xml:space="preserve"> </v>
          </cell>
          <cell r="Y179" t="str">
            <v/>
          </cell>
          <cell r="Z179"/>
          <cell r="AA179" t="str">
            <v/>
          </cell>
          <cell r="AB179" t="str">
            <v xml:space="preserve"> </v>
          </cell>
          <cell r="AC179" t="str">
            <v/>
          </cell>
          <cell r="AD179" t="str">
            <v xml:space="preserve"> </v>
          </cell>
          <cell r="AE179" t="str">
            <v xml:space="preserve"> </v>
          </cell>
          <cell r="AF179" t="str">
            <v xml:space="preserve"> </v>
          </cell>
          <cell r="AG179">
            <v>0</v>
          </cell>
          <cell r="AH179" t="str">
            <v xml:space="preserve"> </v>
          </cell>
          <cell r="AI179" t="str">
            <v xml:space="preserve"> </v>
          </cell>
          <cell r="AJ179" t="str">
            <v xml:space="preserve"> </v>
          </cell>
          <cell r="AK179" t="str">
            <v xml:space="preserve"> </v>
          </cell>
          <cell r="AL179" t="str">
            <v xml:space="preserve"> </v>
          </cell>
          <cell r="AM179" t="str">
            <v xml:space="preserve"> </v>
          </cell>
          <cell r="AN179" t="str">
            <v xml:space="preserve"> </v>
          </cell>
          <cell r="AO179"/>
          <cell r="AP179"/>
          <cell r="AQ179"/>
          <cell r="AR179"/>
          <cell r="AS179"/>
          <cell r="AT179"/>
          <cell r="AU179"/>
          <cell r="AV179"/>
          <cell r="AW179"/>
          <cell r="AX179"/>
          <cell r="AY179"/>
          <cell r="AZ179"/>
        </row>
        <row r="180">
          <cell r="B180" t="str">
            <v>-</v>
          </cell>
          <cell r="C180"/>
          <cell r="D180"/>
          <cell r="E180"/>
          <cell r="F180"/>
          <cell r="G180"/>
          <cell r="H180"/>
          <cell r="I180"/>
          <cell r="J180">
            <v>0</v>
          </cell>
          <cell r="K180"/>
          <cell r="L180">
            <v>0</v>
          </cell>
          <cell r="M180"/>
          <cell r="N180">
            <v>0</v>
          </cell>
          <cell r="O180"/>
          <cell r="P180">
            <v>0</v>
          </cell>
          <cell r="Q180"/>
          <cell r="R180">
            <v>0</v>
          </cell>
          <cell r="S180"/>
          <cell r="T180">
            <v>0</v>
          </cell>
          <cell r="U180"/>
          <cell r="V180">
            <v>0</v>
          </cell>
          <cell r="W180" t="str">
            <v xml:space="preserve"> </v>
          </cell>
          <cell r="X180" t="str">
            <v xml:space="preserve"> </v>
          </cell>
          <cell r="Y180" t="str">
            <v/>
          </cell>
          <cell r="Z180"/>
          <cell r="AA180" t="str">
            <v/>
          </cell>
          <cell r="AB180" t="str">
            <v xml:space="preserve"> </v>
          </cell>
          <cell r="AC180" t="str">
            <v/>
          </cell>
          <cell r="AD180" t="str">
            <v xml:space="preserve"> </v>
          </cell>
          <cell r="AE180" t="str">
            <v xml:space="preserve"> </v>
          </cell>
          <cell r="AF180" t="str">
            <v xml:space="preserve"> </v>
          </cell>
          <cell r="AG180">
            <v>0</v>
          </cell>
          <cell r="AH180" t="str">
            <v xml:space="preserve"> </v>
          </cell>
          <cell r="AI180" t="str">
            <v xml:space="preserve"> </v>
          </cell>
          <cell r="AJ180" t="str">
            <v xml:space="preserve"> </v>
          </cell>
          <cell r="AK180" t="str">
            <v xml:space="preserve"> </v>
          </cell>
          <cell r="AL180" t="str">
            <v xml:space="preserve"> </v>
          </cell>
          <cell r="AM180" t="str">
            <v xml:space="preserve"> </v>
          </cell>
          <cell r="AN180" t="str">
            <v xml:space="preserve"> </v>
          </cell>
          <cell r="AO180"/>
          <cell r="AP180"/>
          <cell r="AQ180"/>
          <cell r="AR180"/>
          <cell r="AS180"/>
          <cell r="AT180"/>
          <cell r="AU180"/>
          <cell r="AV180"/>
          <cell r="AW180"/>
          <cell r="AX180"/>
          <cell r="AY180"/>
          <cell r="AZ180"/>
        </row>
        <row r="181">
          <cell r="B181" t="str">
            <v>-</v>
          </cell>
          <cell r="C181"/>
          <cell r="D181"/>
          <cell r="E181"/>
          <cell r="F181"/>
          <cell r="G181"/>
          <cell r="H181"/>
          <cell r="I181"/>
          <cell r="J181">
            <v>0</v>
          </cell>
          <cell r="K181"/>
          <cell r="L181">
            <v>0</v>
          </cell>
          <cell r="M181"/>
          <cell r="N181">
            <v>0</v>
          </cell>
          <cell r="O181"/>
          <cell r="P181">
            <v>0</v>
          </cell>
          <cell r="Q181"/>
          <cell r="R181">
            <v>0</v>
          </cell>
          <cell r="S181"/>
          <cell r="T181">
            <v>0</v>
          </cell>
          <cell r="U181"/>
          <cell r="V181">
            <v>0</v>
          </cell>
          <cell r="W181" t="str">
            <v xml:space="preserve"> </v>
          </cell>
          <cell r="X181" t="str">
            <v xml:space="preserve"> </v>
          </cell>
          <cell r="Y181" t="str">
            <v/>
          </cell>
          <cell r="Z181"/>
          <cell r="AA181" t="str">
            <v/>
          </cell>
          <cell r="AB181" t="str">
            <v xml:space="preserve"> </v>
          </cell>
          <cell r="AC181" t="str">
            <v/>
          </cell>
          <cell r="AD181" t="str">
            <v xml:space="preserve"> </v>
          </cell>
          <cell r="AE181" t="str">
            <v xml:space="preserve"> </v>
          </cell>
          <cell r="AF181" t="str">
            <v xml:space="preserve"> </v>
          </cell>
          <cell r="AG181">
            <v>0</v>
          </cell>
          <cell r="AH181" t="str">
            <v xml:space="preserve"> </v>
          </cell>
          <cell r="AI181" t="str">
            <v xml:space="preserve"> </v>
          </cell>
          <cell r="AJ181" t="str">
            <v xml:space="preserve"> </v>
          </cell>
          <cell r="AK181" t="str">
            <v xml:space="preserve"> </v>
          </cell>
          <cell r="AL181" t="str">
            <v xml:space="preserve"> </v>
          </cell>
          <cell r="AM181" t="str">
            <v xml:space="preserve"> </v>
          </cell>
          <cell r="AN181" t="str">
            <v xml:space="preserve"> </v>
          </cell>
          <cell r="AO181"/>
          <cell r="AP181"/>
          <cell r="AQ181"/>
          <cell r="AR181"/>
          <cell r="AS181"/>
          <cell r="AT181"/>
          <cell r="AU181"/>
          <cell r="AV181"/>
          <cell r="AW181"/>
          <cell r="AX181"/>
          <cell r="AY181"/>
          <cell r="AZ181"/>
        </row>
        <row r="182">
          <cell r="B182" t="str">
            <v>-</v>
          </cell>
          <cell r="C182"/>
          <cell r="D182"/>
          <cell r="E182"/>
          <cell r="F182"/>
          <cell r="G182"/>
          <cell r="H182"/>
          <cell r="I182"/>
          <cell r="J182">
            <v>0</v>
          </cell>
          <cell r="K182"/>
          <cell r="L182">
            <v>0</v>
          </cell>
          <cell r="M182"/>
          <cell r="N182">
            <v>0</v>
          </cell>
          <cell r="O182"/>
          <cell r="P182">
            <v>0</v>
          </cell>
          <cell r="Q182"/>
          <cell r="R182">
            <v>0</v>
          </cell>
          <cell r="S182"/>
          <cell r="T182">
            <v>0</v>
          </cell>
          <cell r="U182"/>
          <cell r="V182">
            <v>0</v>
          </cell>
          <cell r="W182" t="str">
            <v xml:space="preserve"> </v>
          </cell>
          <cell r="X182" t="str">
            <v xml:space="preserve"> </v>
          </cell>
          <cell r="Y182" t="str">
            <v/>
          </cell>
          <cell r="Z182"/>
          <cell r="AA182" t="str">
            <v/>
          </cell>
          <cell r="AB182" t="str">
            <v xml:space="preserve"> </v>
          </cell>
          <cell r="AC182" t="str">
            <v/>
          </cell>
          <cell r="AD182" t="str">
            <v xml:space="preserve"> </v>
          </cell>
          <cell r="AE182" t="str">
            <v xml:space="preserve"> </v>
          </cell>
          <cell r="AF182" t="str">
            <v xml:space="preserve"> </v>
          </cell>
          <cell r="AG182">
            <v>0</v>
          </cell>
          <cell r="AH182" t="str">
            <v xml:space="preserve"> </v>
          </cell>
          <cell r="AI182" t="str">
            <v xml:space="preserve"> </v>
          </cell>
          <cell r="AJ182" t="str">
            <v xml:space="preserve"> </v>
          </cell>
          <cell r="AK182" t="str">
            <v xml:space="preserve"> </v>
          </cell>
          <cell r="AL182" t="str">
            <v xml:space="preserve"> </v>
          </cell>
          <cell r="AM182" t="str">
            <v xml:space="preserve"> </v>
          </cell>
          <cell r="AN182" t="str">
            <v xml:space="preserve"> </v>
          </cell>
          <cell r="AO182"/>
          <cell r="AP182"/>
          <cell r="AQ182"/>
          <cell r="AR182"/>
          <cell r="AS182"/>
          <cell r="AT182"/>
          <cell r="AU182"/>
          <cell r="AV182"/>
          <cell r="AW182"/>
          <cell r="AX182"/>
          <cell r="AY182"/>
          <cell r="AZ182"/>
        </row>
        <row r="183">
          <cell r="B183" t="str">
            <v>-</v>
          </cell>
          <cell r="C183"/>
          <cell r="D183"/>
          <cell r="E183"/>
          <cell r="F183"/>
          <cell r="G183"/>
          <cell r="H183"/>
          <cell r="I183"/>
          <cell r="J183">
            <v>0</v>
          </cell>
          <cell r="K183"/>
          <cell r="L183">
            <v>0</v>
          </cell>
          <cell r="M183"/>
          <cell r="N183">
            <v>0</v>
          </cell>
          <cell r="O183"/>
          <cell r="P183">
            <v>0</v>
          </cell>
          <cell r="Q183"/>
          <cell r="R183">
            <v>0</v>
          </cell>
          <cell r="S183"/>
          <cell r="T183">
            <v>0</v>
          </cell>
          <cell r="U183"/>
          <cell r="V183">
            <v>0</v>
          </cell>
          <cell r="W183" t="str">
            <v xml:space="preserve"> </v>
          </cell>
          <cell r="X183" t="str">
            <v xml:space="preserve"> </v>
          </cell>
          <cell r="Y183" t="str">
            <v/>
          </cell>
          <cell r="Z183"/>
          <cell r="AA183" t="str">
            <v/>
          </cell>
          <cell r="AB183" t="str">
            <v xml:space="preserve"> </v>
          </cell>
          <cell r="AC183" t="str">
            <v/>
          </cell>
          <cell r="AD183" t="str">
            <v xml:space="preserve"> </v>
          </cell>
          <cell r="AE183" t="str">
            <v xml:space="preserve"> </v>
          </cell>
          <cell r="AF183" t="str">
            <v xml:space="preserve"> </v>
          </cell>
          <cell r="AG183">
            <v>0</v>
          </cell>
          <cell r="AH183" t="str">
            <v xml:space="preserve"> </v>
          </cell>
          <cell r="AI183" t="str">
            <v xml:space="preserve"> </v>
          </cell>
          <cell r="AJ183" t="str">
            <v xml:space="preserve"> </v>
          </cell>
          <cell r="AK183" t="str">
            <v xml:space="preserve"> </v>
          </cell>
          <cell r="AL183" t="str">
            <v xml:space="preserve"> </v>
          </cell>
          <cell r="AM183" t="str">
            <v xml:space="preserve"> </v>
          </cell>
          <cell r="AN183" t="str">
            <v xml:space="preserve"> </v>
          </cell>
          <cell r="AO183"/>
          <cell r="AP183"/>
          <cell r="AQ183"/>
          <cell r="AR183"/>
          <cell r="AS183"/>
          <cell r="AT183"/>
          <cell r="AU183"/>
          <cell r="AV183"/>
          <cell r="AW183"/>
          <cell r="AX183"/>
          <cell r="AY183"/>
          <cell r="AZ183"/>
        </row>
        <row r="184">
          <cell r="B184" t="str">
            <v>-</v>
          </cell>
          <cell r="C184"/>
          <cell r="D184"/>
          <cell r="E184"/>
          <cell r="F184"/>
          <cell r="G184"/>
          <cell r="H184"/>
          <cell r="I184"/>
          <cell r="J184">
            <v>0</v>
          </cell>
          <cell r="K184"/>
          <cell r="L184">
            <v>0</v>
          </cell>
          <cell r="M184"/>
          <cell r="N184">
            <v>0</v>
          </cell>
          <cell r="O184"/>
          <cell r="P184">
            <v>0</v>
          </cell>
          <cell r="Q184"/>
          <cell r="R184">
            <v>0</v>
          </cell>
          <cell r="S184"/>
          <cell r="T184">
            <v>0</v>
          </cell>
          <cell r="U184"/>
          <cell r="V184">
            <v>0</v>
          </cell>
          <cell r="W184" t="str">
            <v xml:space="preserve"> </v>
          </cell>
          <cell r="X184" t="str">
            <v xml:space="preserve"> </v>
          </cell>
          <cell r="Y184" t="str">
            <v/>
          </cell>
          <cell r="Z184"/>
          <cell r="AA184" t="str">
            <v/>
          </cell>
          <cell r="AB184" t="str">
            <v xml:space="preserve"> </v>
          </cell>
          <cell r="AC184" t="str">
            <v/>
          </cell>
          <cell r="AD184" t="str">
            <v xml:space="preserve"> </v>
          </cell>
          <cell r="AE184" t="str">
            <v xml:space="preserve"> </v>
          </cell>
          <cell r="AF184" t="str">
            <v xml:space="preserve"> </v>
          </cell>
          <cell r="AG184">
            <v>0</v>
          </cell>
          <cell r="AH184" t="str">
            <v xml:space="preserve"> </v>
          </cell>
          <cell r="AI184" t="str">
            <v xml:space="preserve"> </v>
          </cell>
          <cell r="AJ184" t="str">
            <v xml:space="preserve"> </v>
          </cell>
          <cell r="AK184" t="str">
            <v xml:space="preserve"> </v>
          </cell>
          <cell r="AL184" t="str">
            <v xml:space="preserve"> </v>
          </cell>
          <cell r="AM184" t="str">
            <v xml:space="preserve"> </v>
          </cell>
          <cell r="AN184" t="str">
            <v xml:space="preserve"> </v>
          </cell>
          <cell r="AO184"/>
          <cell r="AP184"/>
          <cell r="AQ184"/>
          <cell r="AR184"/>
          <cell r="AS184"/>
          <cell r="AT184"/>
          <cell r="AU184"/>
          <cell r="AV184"/>
          <cell r="AW184"/>
          <cell r="AX184"/>
          <cell r="AY184"/>
          <cell r="AZ184"/>
        </row>
        <row r="185">
          <cell r="B185" t="str">
            <v>-</v>
          </cell>
          <cell r="C185"/>
          <cell r="D185"/>
          <cell r="E185"/>
          <cell r="F185"/>
          <cell r="G185"/>
          <cell r="H185"/>
          <cell r="I185"/>
          <cell r="J185">
            <v>0</v>
          </cell>
          <cell r="K185"/>
          <cell r="L185">
            <v>0</v>
          </cell>
          <cell r="M185"/>
          <cell r="N185">
            <v>0</v>
          </cell>
          <cell r="O185"/>
          <cell r="P185">
            <v>0</v>
          </cell>
          <cell r="Q185"/>
          <cell r="R185">
            <v>0</v>
          </cell>
          <cell r="S185"/>
          <cell r="T185">
            <v>0</v>
          </cell>
          <cell r="U185"/>
          <cell r="V185">
            <v>0</v>
          </cell>
          <cell r="W185" t="str">
            <v xml:space="preserve"> </v>
          </cell>
          <cell r="X185" t="str">
            <v xml:space="preserve"> </v>
          </cell>
          <cell r="Y185" t="str">
            <v/>
          </cell>
          <cell r="Z185"/>
          <cell r="AA185" t="str">
            <v/>
          </cell>
          <cell r="AB185" t="str">
            <v xml:space="preserve"> </v>
          </cell>
          <cell r="AC185" t="str">
            <v/>
          </cell>
          <cell r="AD185" t="str">
            <v xml:space="preserve"> </v>
          </cell>
          <cell r="AE185" t="str">
            <v xml:space="preserve"> </v>
          </cell>
          <cell r="AF185" t="str">
            <v xml:space="preserve"> </v>
          </cell>
          <cell r="AG185">
            <v>0</v>
          </cell>
          <cell r="AH185" t="str">
            <v xml:space="preserve"> </v>
          </cell>
          <cell r="AI185" t="str">
            <v xml:space="preserve"> </v>
          </cell>
          <cell r="AJ185" t="str">
            <v xml:space="preserve"> </v>
          </cell>
          <cell r="AK185" t="str">
            <v xml:space="preserve"> </v>
          </cell>
          <cell r="AL185" t="str">
            <v xml:space="preserve"> </v>
          </cell>
          <cell r="AM185" t="str">
            <v xml:space="preserve"> </v>
          </cell>
          <cell r="AN185" t="str">
            <v xml:space="preserve"> </v>
          </cell>
          <cell r="AO185"/>
          <cell r="AP185"/>
          <cell r="AQ185"/>
          <cell r="AR185"/>
          <cell r="AS185"/>
          <cell r="AT185"/>
          <cell r="AU185"/>
          <cell r="AV185"/>
          <cell r="AW185"/>
          <cell r="AX185"/>
          <cell r="AY185"/>
          <cell r="AZ185"/>
        </row>
        <row r="186">
          <cell r="B186" t="str">
            <v>-</v>
          </cell>
          <cell r="C186"/>
          <cell r="D186"/>
          <cell r="E186"/>
          <cell r="F186"/>
          <cell r="G186"/>
          <cell r="H186"/>
          <cell r="I186"/>
          <cell r="J186">
            <v>0</v>
          </cell>
          <cell r="K186"/>
          <cell r="L186">
            <v>0</v>
          </cell>
          <cell r="M186"/>
          <cell r="N186">
            <v>0</v>
          </cell>
          <cell r="O186"/>
          <cell r="P186">
            <v>0</v>
          </cell>
          <cell r="Q186"/>
          <cell r="R186">
            <v>0</v>
          </cell>
          <cell r="S186"/>
          <cell r="T186">
            <v>0</v>
          </cell>
          <cell r="U186"/>
          <cell r="V186">
            <v>0</v>
          </cell>
          <cell r="W186" t="str">
            <v xml:space="preserve"> </v>
          </cell>
          <cell r="X186" t="str">
            <v xml:space="preserve"> </v>
          </cell>
          <cell r="Y186" t="str">
            <v/>
          </cell>
          <cell r="Z186"/>
          <cell r="AA186" t="str">
            <v/>
          </cell>
          <cell r="AB186" t="str">
            <v xml:space="preserve"> </v>
          </cell>
          <cell r="AC186" t="str">
            <v/>
          </cell>
          <cell r="AD186" t="str">
            <v xml:space="preserve"> </v>
          </cell>
          <cell r="AE186" t="str">
            <v xml:space="preserve"> </v>
          </cell>
          <cell r="AF186" t="str">
            <v xml:space="preserve"> </v>
          </cell>
          <cell r="AG186">
            <v>0</v>
          </cell>
          <cell r="AH186" t="str">
            <v xml:space="preserve"> </v>
          </cell>
          <cell r="AI186" t="str">
            <v xml:space="preserve"> </v>
          </cell>
          <cell r="AJ186" t="str">
            <v xml:space="preserve"> </v>
          </cell>
          <cell r="AK186" t="str">
            <v xml:space="preserve"> </v>
          </cell>
          <cell r="AL186" t="str">
            <v xml:space="preserve"> </v>
          </cell>
          <cell r="AM186" t="str">
            <v xml:space="preserve"> </v>
          </cell>
          <cell r="AN186" t="str">
            <v xml:space="preserve"> </v>
          </cell>
          <cell r="AO186"/>
          <cell r="AP186"/>
          <cell r="AQ186"/>
          <cell r="AR186"/>
          <cell r="AS186"/>
          <cell r="AT186"/>
          <cell r="AU186"/>
          <cell r="AV186"/>
          <cell r="AW186"/>
          <cell r="AX186"/>
          <cell r="AY186"/>
          <cell r="AZ186"/>
        </row>
        <row r="187">
          <cell r="B187" t="str">
            <v>-</v>
          </cell>
          <cell r="C187"/>
          <cell r="D187"/>
          <cell r="E187"/>
          <cell r="F187"/>
          <cell r="G187"/>
          <cell r="H187"/>
          <cell r="I187"/>
          <cell r="J187">
            <v>0</v>
          </cell>
          <cell r="K187"/>
          <cell r="L187">
            <v>0</v>
          </cell>
          <cell r="M187"/>
          <cell r="N187">
            <v>0</v>
          </cell>
          <cell r="O187"/>
          <cell r="P187">
            <v>0</v>
          </cell>
          <cell r="Q187"/>
          <cell r="R187">
            <v>0</v>
          </cell>
          <cell r="S187"/>
          <cell r="T187">
            <v>0</v>
          </cell>
          <cell r="U187"/>
          <cell r="V187">
            <v>0</v>
          </cell>
          <cell r="W187" t="str">
            <v xml:space="preserve"> </v>
          </cell>
          <cell r="X187" t="str">
            <v xml:space="preserve"> </v>
          </cell>
          <cell r="Y187" t="str">
            <v/>
          </cell>
          <cell r="Z187"/>
          <cell r="AA187" t="str">
            <v/>
          </cell>
          <cell r="AB187" t="str">
            <v xml:space="preserve"> </v>
          </cell>
          <cell r="AC187" t="str">
            <v/>
          </cell>
          <cell r="AD187" t="str">
            <v xml:space="preserve"> </v>
          </cell>
          <cell r="AE187" t="str">
            <v xml:space="preserve"> </v>
          </cell>
          <cell r="AF187" t="str">
            <v xml:space="preserve"> </v>
          </cell>
          <cell r="AG187">
            <v>0</v>
          </cell>
          <cell r="AH187" t="str">
            <v xml:space="preserve"> </v>
          </cell>
          <cell r="AI187" t="str">
            <v xml:space="preserve"> </v>
          </cell>
          <cell r="AJ187" t="str">
            <v xml:space="preserve"> </v>
          </cell>
          <cell r="AK187" t="str">
            <v xml:space="preserve"> </v>
          </cell>
          <cell r="AL187" t="str">
            <v xml:space="preserve"> </v>
          </cell>
          <cell r="AM187" t="str">
            <v xml:space="preserve"> </v>
          </cell>
          <cell r="AN187" t="str">
            <v xml:space="preserve"> </v>
          </cell>
          <cell r="AO187"/>
          <cell r="AP187"/>
          <cell r="AQ187"/>
          <cell r="AR187"/>
          <cell r="AS187"/>
          <cell r="AT187"/>
          <cell r="AU187"/>
          <cell r="AV187"/>
          <cell r="AW187"/>
          <cell r="AX187"/>
          <cell r="AY187"/>
          <cell r="AZ187"/>
        </row>
        <row r="188">
          <cell r="B188" t="str">
            <v>-</v>
          </cell>
          <cell r="C188"/>
          <cell r="D188"/>
          <cell r="E188"/>
          <cell r="F188"/>
          <cell r="G188"/>
          <cell r="H188"/>
          <cell r="I188"/>
          <cell r="J188">
            <v>0</v>
          </cell>
          <cell r="K188"/>
          <cell r="L188">
            <v>0</v>
          </cell>
          <cell r="M188"/>
          <cell r="N188">
            <v>0</v>
          </cell>
          <cell r="O188"/>
          <cell r="P188">
            <v>0</v>
          </cell>
          <cell r="Q188"/>
          <cell r="R188">
            <v>0</v>
          </cell>
          <cell r="S188"/>
          <cell r="T188">
            <v>0</v>
          </cell>
          <cell r="U188"/>
          <cell r="V188">
            <v>0</v>
          </cell>
          <cell r="W188" t="str">
            <v xml:space="preserve"> </v>
          </cell>
          <cell r="X188" t="str">
            <v xml:space="preserve"> </v>
          </cell>
          <cell r="Y188" t="str">
            <v/>
          </cell>
          <cell r="Z188"/>
          <cell r="AA188" t="str">
            <v/>
          </cell>
          <cell r="AB188" t="str">
            <v xml:space="preserve"> </v>
          </cell>
          <cell r="AC188" t="str">
            <v/>
          </cell>
          <cell r="AD188" t="str">
            <v xml:space="preserve"> </v>
          </cell>
          <cell r="AE188" t="str">
            <v xml:space="preserve"> </v>
          </cell>
          <cell r="AF188" t="str">
            <v xml:space="preserve"> </v>
          </cell>
          <cell r="AG188">
            <v>0</v>
          </cell>
          <cell r="AH188" t="str">
            <v xml:space="preserve"> </v>
          </cell>
          <cell r="AI188" t="str">
            <v xml:space="preserve"> </v>
          </cell>
          <cell r="AJ188" t="str">
            <v xml:space="preserve"> </v>
          </cell>
          <cell r="AK188" t="str">
            <v xml:space="preserve"> </v>
          </cell>
          <cell r="AL188" t="str">
            <v xml:space="preserve"> </v>
          </cell>
          <cell r="AM188" t="str">
            <v xml:space="preserve"> </v>
          </cell>
          <cell r="AN188" t="str">
            <v xml:space="preserve"> </v>
          </cell>
          <cell r="AO188"/>
          <cell r="AP188"/>
          <cell r="AQ188"/>
          <cell r="AR188"/>
          <cell r="AS188"/>
          <cell r="AT188"/>
          <cell r="AU188"/>
          <cell r="AV188"/>
          <cell r="AW188"/>
          <cell r="AX188"/>
          <cell r="AY188"/>
          <cell r="AZ188"/>
        </row>
        <row r="189">
          <cell r="B189" t="str">
            <v>-</v>
          </cell>
          <cell r="C189"/>
          <cell r="D189"/>
          <cell r="E189"/>
          <cell r="F189"/>
          <cell r="G189"/>
          <cell r="H189"/>
          <cell r="I189"/>
          <cell r="J189">
            <v>0</v>
          </cell>
          <cell r="K189"/>
          <cell r="L189">
            <v>0</v>
          </cell>
          <cell r="M189"/>
          <cell r="N189">
            <v>0</v>
          </cell>
          <cell r="O189"/>
          <cell r="P189">
            <v>0</v>
          </cell>
          <cell r="Q189"/>
          <cell r="R189">
            <v>0</v>
          </cell>
          <cell r="S189"/>
          <cell r="T189">
            <v>0</v>
          </cell>
          <cell r="U189"/>
          <cell r="V189">
            <v>0</v>
          </cell>
          <cell r="W189" t="str">
            <v xml:space="preserve"> </v>
          </cell>
          <cell r="X189" t="str">
            <v xml:space="preserve"> </v>
          </cell>
          <cell r="Y189" t="str">
            <v/>
          </cell>
          <cell r="Z189"/>
          <cell r="AA189" t="str">
            <v/>
          </cell>
          <cell r="AB189" t="str">
            <v xml:space="preserve"> </v>
          </cell>
          <cell r="AC189" t="str">
            <v/>
          </cell>
          <cell r="AD189" t="str">
            <v xml:space="preserve"> </v>
          </cell>
          <cell r="AE189" t="str">
            <v xml:space="preserve"> </v>
          </cell>
          <cell r="AF189" t="str">
            <v xml:space="preserve"> </v>
          </cell>
          <cell r="AG189">
            <v>0</v>
          </cell>
          <cell r="AH189" t="str">
            <v xml:space="preserve"> </v>
          </cell>
          <cell r="AI189" t="str">
            <v xml:space="preserve"> </v>
          </cell>
          <cell r="AJ189" t="str">
            <v xml:space="preserve"> </v>
          </cell>
          <cell r="AK189" t="str">
            <v xml:space="preserve"> </v>
          </cell>
          <cell r="AL189" t="str">
            <v xml:space="preserve"> </v>
          </cell>
          <cell r="AM189" t="str">
            <v xml:space="preserve"> </v>
          </cell>
          <cell r="AN189" t="str">
            <v xml:space="preserve"> </v>
          </cell>
          <cell r="AO189"/>
          <cell r="AP189"/>
          <cell r="AQ189"/>
          <cell r="AR189"/>
          <cell r="AS189"/>
          <cell r="AT189"/>
          <cell r="AU189"/>
          <cell r="AV189"/>
          <cell r="AW189"/>
          <cell r="AX189"/>
          <cell r="AY189"/>
          <cell r="AZ189"/>
        </row>
        <row r="190">
          <cell r="B190" t="str">
            <v>-</v>
          </cell>
          <cell r="C190"/>
          <cell r="D190"/>
          <cell r="E190"/>
          <cell r="F190"/>
          <cell r="G190"/>
          <cell r="H190"/>
          <cell r="I190"/>
          <cell r="J190">
            <v>0</v>
          </cell>
          <cell r="K190"/>
          <cell r="L190">
            <v>0</v>
          </cell>
          <cell r="M190"/>
          <cell r="N190">
            <v>0</v>
          </cell>
          <cell r="O190"/>
          <cell r="P190">
            <v>0</v>
          </cell>
          <cell r="Q190"/>
          <cell r="R190">
            <v>0</v>
          </cell>
          <cell r="S190"/>
          <cell r="T190">
            <v>0</v>
          </cell>
          <cell r="U190"/>
          <cell r="V190">
            <v>0</v>
          </cell>
          <cell r="W190" t="str">
            <v xml:space="preserve"> </v>
          </cell>
          <cell r="X190" t="str">
            <v xml:space="preserve"> </v>
          </cell>
          <cell r="Y190" t="str">
            <v/>
          </cell>
          <cell r="Z190"/>
          <cell r="AA190" t="str">
            <v/>
          </cell>
          <cell r="AB190" t="str">
            <v xml:space="preserve"> </v>
          </cell>
          <cell r="AC190" t="str">
            <v/>
          </cell>
          <cell r="AD190" t="str">
            <v xml:space="preserve"> </v>
          </cell>
          <cell r="AE190" t="str">
            <v xml:space="preserve"> </v>
          </cell>
          <cell r="AF190" t="str">
            <v xml:space="preserve"> </v>
          </cell>
          <cell r="AG190">
            <v>0</v>
          </cell>
          <cell r="AH190" t="str">
            <v xml:space="preserve"> </v>
          </cell>
          <cell r="AI190" t="str">
            <v xml:space="preserve"> </v>
          </cell>
          <cell r="AJ190" t="str">
            <v xml:space="preserve"> </v>
          </cell>
          <cell r="AK190" t="str">
            <v xml:space="preserve"> </v>
          </cell>
          <cell r="AL190" t="str">
            <v xml:space="preserve"> </v>
          </cell>
          <cell r="AM190" t="str">
            <v xml:space="preserve"> </v>
          </cell>
          <cell r="AN190" t="str">
            <v xml:space="preserve"> </v>
          </cell>
          <cell r="AO190"/>
          <cell r="AP190"/>
          <cell r="AQ190"/>
          <cell r="AR190"/>
          <cell r="AS190"/>
          <cell r="AT190"/>
          <cell r="AU190"/>
          <cell r="AV190"/>
          <cell r="AW190"/>
          <cell r="AX190"/>
          <cell r="AY190"/>
          <cell r="AZ190"/>
        </row>
        <row r="191">
          <cell r="B191" t="str">
            <v>-</v>
          </cell>
          <cell r="C191"/>
          <cell r="D191"/>
          <cell r="E191"/>
          <cell r="F191"/>
          <cell r="G191"/>
          <cell r="H191"/>
          <cell r="I191"/>
          <cell r="J191">
            <v>0</v>
          </cell>
          <cell r="K191"/>
          <cell r="L191">
            <v>0</v>
          </cell>
          <cell r="M191"/>
          <cell r="N191">
            <v>0</v>
          </cell>
          <cell r="O191"/>
          <cell r="P191">
            <v>0</v>
          </cell>
          <cell r="Q191"/>
          <cell r="R191">
            <v>0</v>
          </cell>
          <cell r="S191"/>
          <cell r="T191">
            <v>0</v>
          </cell>
          <cell r="U191"/>
          <cell r="V191">
            <v>0</v>
          </cell>
          <cell r="W191" t="str">
            <v xml:space="preserve"> </v>
          </cell>
          <cell r="X191" t="str">
            <v xml:space="preserve"> </v>
          </cell>
          <cell r="Y191" t="str">
            <v/>
          </cell>
          <cell r="Z191"/>
          <cell r="AA191" t="str">
            <v/>
          </cell>
          <cell r="AB191" t="str">
            <v xml:space="preserve"> </v>
          </cell>
          <cell r="AC191" t="str">
            <v/>
          </cell>
          <cell r="AD191" t="str">
            <v xml:space="preserve"> </v>
          </cell>
          <cell r="AE191" t="str">
            <v xml:space="preserve"> </v>
          </cell>
          <cell r="AF191" t="str">
            <v xml:space="preserve"> </v>
          </cell>
          <cell r="AG191">
            <v>0</v>
          </cell>
          <cell r="AH191" t="str">
            <v xml:space="preserve"> </v>
          </cell>
          <cell r="AI191" t="str">
            <v xml:space="preserve"> </v>
          </cell>
          <cell r="AJ191" t="str">
            <v xml:space="preserve"> </v>
          </cell>
          <cell r="AK191" t="str">
            <v xml:space="preserve"> </v>
          </cell>
          <cell r="AL191" t="str">
            <v xml:space="preserve"> </v>
          </cell>
          <cell r="AM191" t="str">
            <v xml:space="preserve"> </v>
          </cell>
          <cell r="AN191" t="str">
            <v xml:space="preserve"> </v>
          </cell>
          <cell r="AO191"/>
          <cell r="AP191"/>
          <cell r="AQ191"/>
          <cell r="AR191"/>
          <cell r="AS191"/>
          <cell r="AT191"/>
          <cell r="AU191"/>
          <cell r="AV191"/>
          <cell r="AW191"/>
          <cell r="AX191"/>
          <cell r="AY191"/>
          <cell r="AZ191"/>
        </row>
        <row r="192">
          <cell r="B192" t="str">
            <v>-</v>
          </cell>
          <cell r="C192"/>
          <cell r="D192"/>
          <cell r="E192"/>
          <cell r="F192"/>
          <cell r="G192"/>
          <cell r="H192"/>
          <cell r="I192"/>
          <cell r="J192">
            <v>0</v>
          </cell>
          <cell r="K192"/>
          <cell r="L192">
            <v>0</v>
          </cell>
          <cell r="M192"/>
          <cell r="N192">
            <v>0</v>
          </cell>
          <cell r="O192"/>
          <cell r="P192">
            <v>0</v>
          </cell>
          <cell r="Q192"/>
          <cell r="R192">
            <v>0</v>
          </cell>
          <cell r="S192"/>
          <cell r="T192">
            <v>0</v>
          </cell>
          <cell r="U192"/>
          <cell r="V192">
            <v>0</v>
          </cell>
          <cell r="W192" t="str">
            <v xml:space="preserve"> </v>
          </cell>
          <cell r="X192" t="str">
            <v xml:space="preserve"> </v>
          </cell>
          <cell r="Y192" t="str">
            <v/>
          </cell>
          <cell r="Z192"/>
          <cell r="AA192" t="str">
            <v/>
          </cell>
          <cell r="AB192" t="str">
            <v xml:space="preserve"> </v>
          </cell>
          <cell r="AC192" t="str">
            <v/>
          </cell>
          <cell r="AD192" t="str">
            <v xml:space="preserve"> </v>
          </cell>
          <cell r="AE192" t="str">
            <v xml:space="preserve"> </v>
          </cell>
          <cell r="AF192" t="str">
            <v xml:space="preserve"> </v>
          </cell>
          <cell r="AG192">
            <v>0</v>
          </cell>
          <cell r="AH192" t="str">
            <v xml:space="preserve"> </v>
          </cell>
          <cell r="AI192" t="str">
            <v xml:space="preserve"> </v>
          </cell>
          <cell r="AJ192" t="str">
            <v xml:space="preserve"> </v>
          </cell>
          <cell r="AK192" t="str">
            <v xml:space="preserve"> </v>
          </cell>
          <cell r="AL192" t="str">
            <v xml:space="preserve"> </v>
          </cell>
          <cell r="AM192" t="str">
            <v xml:space="preserve"> </v>
          </cell>
          <cell r="AN192" t="str">
            <v xml:space="preserve"> </v>
          </cell>
          <cell r="AO192"/>
          <cell r="AP192"/>
          <cell r="AQ192"/>
          <cell r="AR192"/>
          <cell r="AS192"/>
          <cell r="AT192"/>
          <cell r="AU192"/>
          <cell r="AV192"/>
          <cell r="AW192"/>
          <cell r="AX192"/>
          <cell r="AY192"/>
          <cell r="AZ192"/>
        </row>
        <row r="193">
          <cell r="B193" t="str">
            <v>-</v>
          </cell>
          <cell r="C193"/>
          <cell r="D193"/>
          <cell r="E193"/>
          <cell r="F193"/>
          <cell r="G193"/>
          <cell r="H193"/>
          <cell r="I193"/>
          <cell r="J193">
            <v>0</v>
          </cell>
          <cell r="K193"/>
          <cell r="L193">
            <v>0</v>
          </cell>
          <cell r="M193"/>
          <cell r="N193">
            <v>0</v>
          </cell>
          <cell r="O193"/>
          <cell r="P193">
            <v>0</v>
          </cell>
          <cell r="Q193"/>
          <cell r="R193">
            <v>0</v>
          </cell>
          <cell r="S193"/>
          <cell r="T193">
            <v>0</v>
          </cell>
          <cell r="U193"/>
          <cell r="V193">
            <v>0</v>
          </cell>
          <cell r="W193" t="str">
            <v xml:space="preserve"> </v>
          </cell>
          <cell r="X193" t="str">
            <v xml:space="preserve"> </v>
          </cell>
          <cell r="Y193" t="str">
            <v/>
          </cell>
          <cell r="Z193"/>
          <cell r="AA193" t="str">
            <v/>
          </cell>
          <cell r="AB193" t="str">
            <v xml:space="preserve"> </v>
          </cell>
          <cell r="AC193" t="str">
            <v/>
          </cell>
          <cell r="AD193" t="str">
            <v xml:space="preserve"> </v>
          </cell>
          <cell r="AE193" t="str">
            <v xml:space="preserve"> </v>
          </cell>
          <cell r="AF193" t="str">
            <v xml:space="preserve"> </v>
          </cell>
          <cell r="AG193">
            <v>0</v>
          </cell>
          <cell r="AH193" t="str">
            <v xml:space="preserve"> </v>
          </cell>
          <cell r="AI193" t="str">
            <v xml:space="preserve"> </v>
          </cell>
          <cell r="AJ193" t="str">
            <v xml:space="preserve"> </v>
          </cell>
          <cell r="AK193" t="str">
            <v xml:space="preserve"> </v>
          </cell>
          <cell r="AL193" t="str">
            <v xml:space="preserve"> </v>
          </cell>
          <cell r="AM193" t="str">
            <v xml:space="preserve"> </v>
          </cell>
          <cell r="AN193" t="str">
            <v xml:space="preserve"> </v>
          </cell>
          <cell r="AO193"/>
          <cell r="AP193"/>
          <cell r="AQ193"/>
          <cell r="AR193"/>
          <cell r="AS193"/>
          <cell r="AT193"/>
          <cell r="AU193"/>
          <cell r="AV193"/>
          <cell r="AW193"/>
          <cell r="AX193"/>
          <cell r="AY193"/>
          <cell r="AZ193"/>
        </row>
        <row r="194">
          <cell r="B194" t="str">
            <v>-</v>
          </cell>
          <cell r="C194"/>
          <cell r="D194"/>
          <cell r="E194"/>
          <cell r="F194"/>
          <cell r="G194"/>
          <cell r="H194"/>
          <cell r="I194"/>
          <cell r="J194">
            <v>0</v>
          </cell>
          <cell r="K194"/>
          <cell r="L194">
            <v>0</v>
          </cell>
          <cell r="M194"/>
          <cell r="N194">
            <v>0</v>
          </cell>
          <cell r="O194"/>
          <cell r="P194">
            <v>0</v>
          </cell>
          <cell r="Q194"/>
          <cell r="R194">
            <v>0</v>
          </cell>
          <cell r="S194"/>
          <cell r="T194">
            <v>0</v>
          </cell>
          <cell r="U194"/>
          <cell r="V194">
            <v>0</v>
          </cell>
          <cell r="W194" t="str">
            <v xml:space="preserve"> </v>
          </cell>
          <cell r="X194" t="str">
            <v xml:space="preserve"> </v>
          </cell>
          <cell r="Y194" t="str">
            <v/>
          </cell>
          <cell r="Z194"/>
          <cell r="AA194" t="str">
            <v/>
          </cell>
          <cell r="AB194" t="str">
            <v xml:space="preserve"> </v>
          </cell>
          <cell r="AC194" t="str">
            <v/>
          </cell>
          <cell r="AD194" t="str">
            <v xml:space="preserve"> </v>
          </cell>
          <cell r="AE194" t="str">
            <v xml:space="preserve"> </v>
          </cell>
          <cell r="AF194" t="str">
            <v xml:space="preserve"> </v>
          </cell>
          <cell r="AG194">
            <v>0</v>
          </cell>
          <cell r="AH194" t="str">
            <v xml:space="preserve"> </v>
          </cell>
          <cell r="AI194" t="str">
            <v xml:space="preserve"> </v>
          </cell>
          <cell r="AJ194" t="str">
            <v xml:space="preserve"> </v>
          </cell>
          <cell r="AK194" t="str">
            <v xml:space="preserve"> </v>
          </cell>
          <cell r="AL194" t="str">
            <v xml:space="preserve"> </v>
          </cell>
          <cell r="AM194" t="str">
            <v xml:space="preserve"> </v>
          </cell>
          <cell r="AN194" t="str">
            <v xml:space="preserve"> </v>
          </cell>
          <cell r="AO194"/>
          <cell r="AP194"/>
          <cell r="AQ194"/>
          <cell r="AR194"/>
          <cell r="AS194"/>
          <cell r="AT194"/>
          <cell r="AU194"/>
          <cell r="AV194"/>
          <cell r="AW194"/>
          <cell r="AX194"/>
          <cell r="AY194"/>
          <cell r="AZ194"/>
        </row>
        <row r="195">
          <cell r="B195" t="str">
            <v>-</v>
          </cell>
          <cell r="C195"/>
          <cell r="D195"/>
          <cell r="E195"/>
          <cell r="F195"/>
          <cell r="G195"/>
          <cell r="H195"/>
          <cell r="I195"/>
          <cell r="J195">
            <v>0</v>
          </cell>
          <cell r="K195"/>
          <cell r="L195">
            <v>0</v>
          </cell>
          <cell r="M195"/>
          <cell r="N195">
            <v>0</v>
          </cell>
          <cell r="O195"/>
          <cell r="P195">
            <v>0</v>
          </cell>
          <cell r="Q195"/>
          <cell r="R195">
            <v>0</v>
          </cell>
          <cell r="S195"/>
          <cell r="T195">
            <v>0</v>
          </cell>
          <cell r="U195"/>
          <cell r="V195">
            <v>0</v>
          </cell>
          <cell r="W195" t="str">
            <v xml:space="preserve"> </v>
          </cell>
          <cell r="X195" t="str">
            <v xml:space="preserve"> </v>
          </cell>
          <cell r="Y195" t="str">
            <v/>
          </cell>
          <cell r="Z195"/>
          <cell r="AA195" t="str">
            <v/>
          </cell>
          <cell r="AB195" t="str">
            <v xml:space="preserve"> </v>
          </cell>
          <cell r="AC195" t="str">
            <v/>
          </cell>
          <cell r="AD195" t="str">
            <v xml:space="preserve"> </v>
          </cell>
          <cell r="AE195" t="str">
            <v xml:space="preserve"> </v>
          </cell>
          <cell r="AF195" t="str">
            <v xml:space="preserve"> </v>
          </cell>
          <cell r="AG195">
            <v>0</v>
          </cell>
          <cell r="AH195" t="str">
            <v xml:space="preserve"> </v>
          </cell>
          <cell r="AI195" t="str">
            <v xml:space="preserve"> </v>
          </cell>
          <cell r="AJ195" t="str">
            <v xml:space="preserve"> </v>
          </cell>
          <cell r="AK195" t="str">
            <v xml:space="preserve"> </v>
          </cell>
          <cell r="AL195" t="str">
            <v xml:space="preserve"> </v>
          </cell>
          <cell r="AM195" t="str">
            <v xml:space="preserve"> </v>
          </cell>
          <cell r="AN195" t="str">
            <v xml:space="preserve"> </v>
          </cell>
          <cell r="AO195"/>
          <cell r="AP195"/>
          <cell r="AQ195"/>
          <cell r="AR195"/>
          <cell r="AS195"/>
          <cell r="AT195"/>
          <cell r="AU195"/>
          <cell r="AV195"/>
          <cell r="AW195"/>
          <cell r="AX195"/>
          <cell r="AY195"/>
          <cell r="AZ195"/>
        </row>
        <row r="196">
          <cell r="B196" t="str">
            <v>-</v>
          </cell>
          <cell r="C196"/>
          <cell r="D196"/>
          <cell r="E196"/>
          <cell r="F196"/>
          <cell r="G196"/>
          <cell r="H196"/>
          <cell r="I196"/>
          <cell r="J196">
            <v>0</v>
          </cell>
          <cell r="K196"/>
          <cell r="L196">
            <v>0</v>
          </cell>
          <cell r="M196"/>
          <cell r="N196">
            <v>0</v>
          </cell>
          <cell r="O196"/>
          <cell r="P196">
            <v>0</v>
          </cell>
          <cell r="Q196"/>
          <cell r="R196">
            <v>0</v>
          </cell>
          <cell r="S196"/>
          <cell r="T196">
            <v>0</v>
          </cell>
          <cell r="U196"/>
          <cell r="V196">
            <v>0</v>
          </cell>
          <cell r="W196" t="str">
            <v xml:space="preserve"> </v>
          </cell>
          <cell r="X196" t="str">
            <v xml:space="preserve"> </v>
          </cell>
          <cell r="Y196" t="str">
            <v/>
          </cell>
          <cell r="Z196"/>
          <cell r="AA196" t="str">
            <v/>
          </cell>
          <cell r="AB196" t="str">
            <v xml:space="preserve"> </v>
          </cell>
          <cell r="AC196" t="str">
            <v/>
          </cell>
          <cell r="AD196" t="str">
            <v xml:space="preserve"> </v>
          </cell>
          <cell r="AE196" t="str">
            <v xml:space="preserve"> </v>
          </cell>
          <cell r="AF196" t="str">
            <v xml:space="preserve"> </v>
          </cell>
          <cell r="AG196">
            <v>0</v>
          </cell>
          <cell r="AH196" t="str">
            <v xml:space="preserve"> </v>
          </cell>
          <cell r="AI196" t="str">
            <v xml:space="preserve"> </v>
          </cell>
          <cell r="AJ196" t="str">
            <v xml:space="preserve"> </v>
          </cell>
          <cell r="AK196" t="str">
            <v xml:space="preserve"> </v>
          </cell>
          <cell r="AL196" t="str">
            <v xml:space="preserve"> </v>
          </cell>
          <cell r="AM196" t="str">
            <v xml:space="preserve"> </v>
          </cell>
          <cell r="AN196" t="str">
            <v xml:space="preserve"> </v>
          </cell>
          <cell r="AO196"/>
          <cell r="AP196"/>
          <cell r="AQ196"/>
          <cell r="AR196"/>
          <cell r="AS196"/>
          <cell r="AT196"/>
          <cell r="AU196"/>
          <cell r="AV196"/>
          <cell r="AW196"/>
          <cell r="AX196"/>
          <cell r="AY196"/>
          <cell r="AZ196"/>
        </row>
        <row r="197">
          <cell r="B197" t="str">
            <v>-</v>
          </cell>
          <cell r="C197"/>
          <cell r="D197"/>
          <cell r="E197"/>
          <cell r="F197"/>
          <cell r="G197"/>
          <cell r="H197"/>
          <cell r="I197"/>
          <cell r="J197">
            <v>0</v>
          </cell>
          <cell r="K197"/>
          <cell r="L197">
            <v>0</v>
          </cell>
          <cell r="M197"/>
          <cell r="N197">
            <v>0</v>
          </cell>
          <cell r="O197"/>
          <cell r="P197">
            <v>0</v>
          </cell>
          <cell r="Q197"/>
          <cell r="R197">
            <v>0</v>
          </cell>
          <cell r="S197"/>
          <cell r="T197">
            <v>0</v>
          </cell>
          <cell r="U197"/>
          <cell r="V197">
            <v>0</v>
          </cell>
          <cell r="W197" t="str">
            <v xml:space="preserve"> </v>
          </cell>
          <cell r="X197" t="str">
            <v xml:space="preserve"> </v>
          </cell>
          <cell r="Y197" t="str">
            <v/>
          </cell>
          <cell r="Z197"/>
          <cell r="AA197" t="str">
            <v/>
          </cell>
          <cell r="AB197" t="str">
            <v xml:space="preserve"> </v>
          </cell>
          <cell r="AC197" t="str">
            <v/>
          </cell>
          <cell r="AD197" t="str">
            <v xml:space="preserve"> </v>
          </cell>
          <cell r="AE197" t="str">
            <v xml:space="preserve"> </v>
          </cell>
          <cell r="AF197" t="str">
            <v xml:space="preserve"> </v>
          </cell>
          <cell r="AG197">
            <v>0</v>
          </cell>
          <cell r="AH197" t="str">
            <v xml:space="preserve"> </v>
          </cell>
          <cell r="AI197" t="str">
            <v xml:space="preserve"> </v>
          </cell>
          <cell r="AJ197" t="str">
            <v xml:space="preserve"> </v>
          </cell>
          <cell r="AK197" t="str">
            <v xml:space="preserve"> </v>
          </cell>
          <cell r="AL197" t="str">
            <v xml:space="preserve"> </v>
          </cell>
          <cell r="AM197" t="str">
            <v xml:space="preserve"> </v>
          </cell>
          <cell r="AN197" t="str">
            <v xml:space="preserve"> </v>
          </cell>
          <cell r="AO197"/>
          <cell r="AP197"/>
          <cell r="AQ197"/>
          <cell r="AR197"/>
          <cell r="AS197"/>
          <cell r="AT197"/>
          <cell r="AU197"/>
          <cell r="AV197"/>
          <cell r="AW197"/>
          <cell r="AX197"/>
          <cell r="AY197"/>
          <cell r="AZ197"/>
        </row>
        <row r="198">
          <cell r="B198" t="str">
            <v>-</v>
          </cell>
          <cell r="C198"/>
          <cell r="D198"/>
          <cell r="E198"/>
          <cell r="F198"/>
          <cell r="G198"/>
          <cell r="H198"/>
          <cell r="I198"/>
          <cell r="J198">
            <v>0</v>
          </cell>
          <cell r="K198"/>
          <cell r="L198">
            <v>0</v>
          </cell>
          <cell r="M198"/>
          <cell r="N198">
            <v>0</v>
          </cell>
          <cell r="O198"/>
          <cell r="P198">
            <v>0</v>
          </cell>
          <cell r="Q198"/>
          <cell r="R198">
            <v>0</v>
          </cell>
          <cell r="S198"/>
          <cell r="T198">
            <v>0</v>
          </cell>
          <cell r="U198"/>
          <cell r="V198">
            <v>0</v>
          </cell>
          <cell r="W198" t="str">
            <v xml:space="preserve"> </v>
          </cell>
          <cell r="X198" t="str">
            <v xml:space="preserve"> </v>
          </cell>
          <cell r="Y198" t="str">
            <v/>
          </cell>
          <cell r="Z198"/>
          <cell r="AA198" t="str">
            <v/>
          </cell>
          <cell r="AB198" t="str">
            <v xml:space="preserve"> </v>
          </cell>
          <cell r="AC198" t="str">
            <v/>
          </cell>
          <cell r="AD198" t="str">
            <v xml:space="preserve"> </v>
          </cell>
          <cell r="AE198" t="str">
            <v xml:space="preserve"> </v>
          </cell>
          <cell r="AF198" t="str">
            <v xml:space="preserve"> </v>
          </cell>
          <cell r="AG198">
            <v>0</v>
          </cell>
          <cell r="AH198" t="str">
            <v xml:space="preserve"> </v>
          </cell>
          <cell r="AI198" t="str">
            <v xml:space="preserve"> </v>
          </cell>
          <cell r="AJ198" t="str">
            <v xml:space="preserve"> </v>
          </cell>
          <cell r="AK198" t="str">
            <v xml:space="preserve"> </v>
          </cell>
          <cell r="AL198" t="str">
            <v xml:space="preserve"> </v>
          </cell>
          <cell r="AM198" t="str">
            <v xml:space="preserve"> </v>
          </cell>
          <cell r="AN198" t="str">
            <v xml:space="preserve"> </v>
          </cell>
          <cell r="AO198"/>
          <cell r="AP198"/>
          <cell r="AQ198"/>
          <cell r="AR198"/>
          <cell r="AS198"/>
          <cell r="AT198"/>
          <cell r="AU198"/>
          <cell r="AV198"/>
          <cell r="AW198"/>
          <cell r="AX198"/>
          <cell r="AY198"/>
          <cell r="AZ198"/>
        </row>
        <row r="199">
          <cell r="B199" t="str">
            <v>-</v>
          </cell>
          <cell r="C199"/>
          <cell r="D199"/>
          <cell r="E199"/>
          <cell r="F199"/>
          <cell r="G199"/>
          <cell r="H199"/>
          <cell r="I199"/>
          <cell r="J199">
            <v>0</v>
          </cell>
          <cell r="K199"/>
          <cell r="L199">
            <v>0</v>
          </cell>
          <cell r="M199"/>
          <cell r="N199">
            <v>0</v>
          </cell>
          <cell r="O199"/>
          <cell r="P199">
            <v>0</v>
          </cell>
          <cell r="Q199"/>
          <cell r="R199">
            <v>0</v>
          </cell>
          <cell r="S199"/>
          <cell r="T199">
            <v>0</v>
          </cell>
          <cell r="U199"/>
          <cell r="V199">
            <v>0</v>
          </cell>
          <cell r="W199" t="str">
            <v xml:space="preserve"> </v>
          </cell>
          <cell r="X199" t="str">
            <v xml:space="preserve"> </v>
          </cell>
          <cell r="Y199" t="str">
            <v/>
          </cell>
          <cell r="Z199"/>
          <cell r="AA199" t="str">
            <v/>
          </cell>
          <cell r="AB199" t="str">
            <v xml:space="preserve"> </v>
          </cell>
          <cell r="AC199" t="str">
            <v/>
          </cell>
          <cell r="AD199" t="str">
            <v xml:space="preserve"> </v>
          </cell>
          <cell r="AE199" t="str">
            <v xml:space="preserve"> </v>
          </cell>
          <cell r="AF199" t="str">
            <v xml:space="preserve"> </v>
          </cell>
          <cell r="AG199">
            <v>0</v>
          </cell>
          <cell r="AH199" t="str">
            <v xml:space="preserve"> </v>
          </cell>
          <cell r="AI199" t="str">
            <v xml:space="preserve"> </v>
          </cell>
          <cell r="AJ199" t="str">
            <v xml:space="preserve"> </v>
          </cell>
          <cell r="AK199" t="str">
            <v xml:space="preserve"> </v>
          </cell>
          <cell r="AL199" t="str">
            <v xml:space="preserve"> </v>
          </cell>
          <cell r="AM199" t="str">
            <v xml:space="preserve"> </v>
          </cell>
          <cell r="AN199" t="str">
            <v xml:space="preserve"> </v>
          </cell>
          <cell r="AO199"/>
          <cell r="AP199"/>
          <cell r="AQ199"/>
          <cell r="AR199"/>
          <cell r="AS199"/>
          <cell r="AT199"/>
          <cell r="AU199"/>
          <cell r="AV199"/>
          <cell r="AW199"/>
          <cell r="AX199"/>
          <cell r="AY199"/>
          <cell r="AZ199"/>
        </row>
        <row r="200">
          <cell r="B200" t="str">
            <v>-</v>
          </cell>
          <cell r="C200"/>
          <cell r="D200"/>
          <cell r="E200"/>
          <cell r="F200"/>
          <cell r="G200"/>
          <cell r="H200"/>
          <cell r="I200"/>
          <cell r="J200">
            <v>0</v>
          </cell>
          <cell r="K200"/>
          <cell r="L200">
            <v>0</v>
          </cell>
          <cell r="M200"/>
          <cell r="N200">
            <v>0</v>
          </cell>
          <cell r="O200"/>
          <cell r="P200">
            <v>0</v>
          </cell>
          <cell r="Q200"/>
          <cell r="R200">
            <v>0</v>
          </cell>
          <cell r="S200"/>
          <cell r="T200">
            <v>0</v>
          </cell>
          <cell r="U200"/>
          <cell r="V200">
            <v>0</v>
          </cell>
          <cell r="W200" t="str">
            <v xml:space="preserve"> </v>
          </cell>
          <cell r="X200" t="str">
            <v xml:space="preserve"> </v>
          </cell>
          <cell r="Y200" t="str">
            <v/>
          </cell>
          <cell r="Z200"/>
          <cell r="AA200" t="str">
            <v/>
          </cell>
          <cell r="AB200" t="str">
            <v xml:space="preserve"> </v>
          </cell>
          <cell r="AC200" t="str">
            <v/>
          </cell>
          <cell r="AD200" t="str">
            <v xml:space="preserve"> </v>
          </cell>
          <cell r="AE200" t="str">
            <v xml:space="preserve"> </v>
          </cell>
          <cell r="AF200" t="str">
            <v xml:space="preserve"> </v>
          </cell>
          <cell r="AG200">
            <v>0</v>
          </cell>
          <cell r="AH200" t="str">
            <v xml:space="preserve"> </v>
          </cell>
          <cell r="AI200" t="str">
            <v xml:space="preserve"> </v>
          </cell>
          <cell r="AJ200" t="str">
            <v xml:space="preserve"> </v>
          </cell>
          <cell r="AK200" t="str">
            <v xml:space="preserve"> </v>
          </cell>
          <cell r="AL200" t="str">
            <v xml:space="preserve"> </v>
          </cell>
          <cell r="AM200" t="str">
            <v xml:space="preserve"> </v>
          </cell>
          <cell r="AN200" t="str">
            <v xml:space="preserve"> </v>
          </cell>
          <cell r="AO200"/>
          <cell r="AP200"/>
          <cell r="AQ200"/>
          <cell r="AR200"/>
          <cell r="AS200"/>
          <cell r="AT200"/>
          <cell r="AU200"/>
          <cell r="AV200"/>
          <cell r="AW200"/>
          <cell r="AX200"/>
          <cell r="AY200"/>
          <cell r="AZ200"/>
        </row>
        <row r="201">
          <cell r="B201" t="str">
            <v>-</v>
          </cell>
          <cell r="C201"/>
          <cell r="D201"/>
          <cell r="E201"/>
          <cell r="F201"/>
          <cell r="G201"/>
          <cell r="H201"/>
          <cell r="I201"/>
          <cell r="J201">
            <v>0</v>
          </cell>
          <cell r="K201"/>
          <cell r="L201">
            <v>0</v>
          </cell>
          <cell r="M201"/>
          <cell r="N201">
            <v>0</v>
          </cell>
          <cell r="O201"/>
          <cell r="P201">
            <v>0</v>
          </cell>
          <cell r="Q201"/>
          <cell r="R201">
            <v>0</v>
          </cell>
          <cell r="S201"/>
          <cell r="T201">
            <v>0</v>
          </cell>
          <cell r="U201"/>
          <cell r="V201">
            <v>0</v>
          </cell>
          <cell r="W201" t="str">
            <v xml:space="preserve"> </v>
          </cell>
          <cell r="X201" t="str">
            <v xml:space="preserve"> </v>
          </cell>
          <cell r="Y201" t="str">
            <v/>
          </cell>
          <cell r="Z201"/>
          <cell r="AA201" t="str">
            <v/>
          </cell>
          <cell r="AB201" t="str">
            <v xml:space="preserve"> </v>
          </cell>
          <cell r="AC201" t="str">
            <v/>
          </cell>
          <cell r="AD201" t="str">
            <v xml:space="preserve"> </v>
          </cell>
          <cell r="AE201" t="str">
            <v xml:space="preserve"> </v>
          </cell>
          <cell r="AF201" t="str">
            <v xml:space="preserve"> </v>
          </cell>
          <cell r="AG201">
            <v>0</v>
          </cell>
          <cell r="AH201" t="str">
            <v xml:space="preserve"> </v>
          </cell>
          <cell r="AI201" t="str">
            <v xml:space="preserve"> </v>
          </cell>
          <cell r="AJ201" t="str">
            <v xml:space="preserve"> </v>
          </cell>
          <cell r="AK201" t="str">
            <v xml:space="preserve"> </v>
          </cell>
          <cell r="AL201" t="str">
            <v xml:space="preserve"> </v>
          </cell>
          <cell r="AM201" t="str">
            <v xml:space="preserve"> </v>
          </cell>
          <cell r="AN201" t="str">
            <v xml:space="preserve"> </v>
          </cell>
          <cell r="AO201"/>
          <cell r="AP201"/>
          <cell r="AQ201"/>
          <cell r="AR201"/>
          <cell r="AS201"/>
          <cell r="AT201"/>
          <cell r="AU201"/>
          <cell r="AV201"/>
          <cell r="AW201"/>
          <cell r="AX201"/>
          <cell r="AY201"/>
          <cell r="AZ201"/>
        </row>
        <row r="202">
          <cell r="B202" t="str">
            <v>-</v>
          </cell>
          <cell r="C202"/>
          <cell r="D202"/>
          <cell r="E202"/>
          <cell r="F202"/>
          <cell r="G202"/>
          <cell r="H202"/>
          <cell r="I202"/>
          <cell r="J202">
            <v>0</v>
          </cell>
          <cell r="K202"/>
          <cell r="L202">
            <v>0</v>
          </cell>
          <cell r="M202"/>
          <cell r="N202">
            <v>0</v>
          </cell>
          <cell r="O202"/>
          <cell r="P202">
            <v>0</v>
          </cell>
          <cell r="Q202"/>
          <cell r="R202">
            <v>0</v>
          </cell>
          <cell r="S202"/>
          <cell r="T202">
            <v>0</v>
          </cell>
          <cell r="U202"/>
          <cell r="V202">
            <v>0</v>
          </cell>
          <cell r="W202" t="str">
            <v xml:space="preserve"> </v>
          </cell>
          <cell r="X202" t="str">
            <v xml:space="preserve"> </v>
          </cell>
          <cell r="Y202" t="str">
            <v/>
          </cell>
          <cell r="Z202"/>
          <cell r="AA202" t="str">
            <v/>
          </cell>
          <cell r="AB202" t="str">
            <v xml:space="preserve"> </v>
          </cell>
          <cell r="AC202" t="str">
            <v/>
          </cell>
          <cell r="AD202" t="str">
            <v xml:space="preserve"> </v>
          </cell>
          <cell r="AE202" t="str">
            <v xml:space="preserve"> </v>
          </cell>
          <cell r="AF202" t="str">
            <v xml:space="preserve"> </v>
          </cell>
          <cell r="AG202">
            <v>0</v>
          </cell>
          <cell r="AH202" t="str">
            <v xml:space="preserve"> </v>
          </cell>
          <cell r="AI202" t="str">
            <v xml:space="preserve"> </v>
          </cell>
          <cell r="AJ202" t="str">
            <v xml:space="preserve"> </v>
          </cell>
          <cell r="AK202" t="str">
            <v xml:space="preserve"> </v>
          </cell>
          <cell r="AL202" t="str">
            <v xml:space="preserve"> </v>
          </cell>
          <cell r="AM202" t="str">
            <v xml:space="preserve"> </v>
          </cell>
          <cell r="AN202" t="str">
            <v xml:space="preserve"> </v>
          </cell>
          <cell r="AO202"/>
          <cell r="AP202"/>
          <cell r="AQ202"/>
          <cell r="AR202"/>
          <cell r="AS202"/>
          <cell r="AT202"/>
          <cell r="AU202"/>
          <cell r="AV202"/>
          <cell r="AW202"/>
          <cell r="AX202"/>
          <cell r="AY202"/>
          <cell r="AZ202"/>
        </row>
        <row r="203">
          <cell r="B203" t="str">
            <v>-</v>
          </cell>
          <cell r="C203"/>
          <cell r="D203"/>
          <cell r="E203"/>
          <cell r="F203"/>
          <cell r="G203"/>
          <cell r="H203"/>
          <cell r="I203"/>
          <cell r="J203">
            <v>0</v>
          </cell>
          <cell r="K203"/>
          <cell r="L203">
            <v>0</v>
          </cell>
          <cell r="M203"/>
          <cell r="N203">
            <v>0</v>
          </cell>
          <cell r="O203"/>
          <cell r="P203">
            <v>0</v>
          </cell>
          <cell r="Q203"/>
          <cell r="R203">
            <v>0</v>
          </cell>
          <cell r="S203"/>
          <cell r="T203">
            <v>0</v>
          </cell>
          <cell r="U203"/>
          <cell r="V203">
            <v>0</v>
          </cell>
          <cell r="W203" t="str">
            <v xml:space="preserve"> </v>
          </cell>
          <cell r="X203" t="str">
            <v xml:space="preserve"> </v>
          </cell>
          <cell r="Y203" t="str">
            <v/>
          </cell>
          <cell r="Z203"/>
          <cell r="AA203" t="str">
            <v/>
          </cell>
          <cell r="AB203" t="str">
            <v xml:space="preserve"> </v>
          </cell>
          <cell r="AC203" t="str">
            <v/>
          </cell>
          <cell r="AD203" t="str">
            <v xml:space="preserve"> </v>
          </cell>
          <cell r="AE203" t="str">
            <v xml:space="preserve"> </v>
          </cell>
          <cell r="AF203" t="str">
            <v xml:space="preserve"> </v>
          </cell>
          <cell r="AG203">
            <v>0</v>
          </cell>
          <cell r="AH203" t="str">
            <v xml:space="preserve"> </v>
          </cell>
          <cell r="AI203" t="str">
            <v xml:space="preserve"> </v>
          </cell>
          <cell r="AJ203" t="str">
            <v xml:space="preserve"> </v>
          </cell>
          <cell r="AK203" t="str">
            <v xml:space="preserve"> </v>
          </cell>
          <cell r="AL203" t="str">
            <v xml:space="preserve"> </v>
          </cell>
          <cell r="AM203" t="str">
            <v xml:space="preserve"> </v>
          </cell>
          <cell r="AN203" t="str">
            <v xml:space="preserve"> </v>
          </cell>
          <cell r="AO203"/>
          <cell r="AP203"/>
          <cell r="AQ203"/>
          <cell r="AR203"/>
          <cell r="AS203"/>
          <cell r="AT203"/>
          <cell r="AU203"/>
          <cell r="AV203"/>
          <cell r="AW203"/>
          <cell r="AX203"/>
          <cell r="AY203"/>
          <cell r="AZ203"/>
        </row>
        <row r="204">
          <cell r="B204" t="str">
            <v>-</v>
          </cell>
          <cell r="C204"/>
          <cell r="D204"/>
          <cell r="E204"/>
          <cell r="F204"/>
          <cell r="G204"/>
          <cell r="H204"/>
          <cell r="I204"/>
          <cell r="J204">
            <v>0</v>
          </cell>
          <cell r="K204"/>
          <cell r="L204">
            <v>0</v>
          </cell>
          <cell r="M204"/>
          <cell r="N204">
            <v>0</v>
          </cell>
          <cell r="O204"/>
          <cell r="P204">
            <v>0</v>
          </cell>
          <cell r="Q204"/>
          <cell r="R204">
            <v>0</v>
          </cell>
          <cell r="S204"/>
          <cell r="T204">
            <v>0</v>
          </cell>
          <cell r="U204"/>
          <cell r="V204">
            <v>0</v>
          </cell>
          <cell r="W204" t="str">
            <v xml:space="preserve"> </v>
          </cell>
          <cell r="X204" t="str">
            <v xml:space="preserve"> </v>
          </cell>
          <cell r="Y204" t="str">
            <v/>
          </cell>
          <cell r="Z204"/>
          <cell r="AA204" t="str">
            <v/>
          </cell>
          <cell r="AB204" t="str">
            <v xml:space="preserve"> </v>
          </cell>
          <cell r="AC204" t="str">
            <v/>
          </cell>
          <cell r="AD204" t="str">
            <v xml:space="preserve"> </v>
          </cell>
          <cell r="AE204" t="str">
            <v xml:space="preserve"> </v>
          </cell>
          <cell r="AF204" t="str">
            <v xml:space="preserve"> </v>
          </cell>
          <cell r="AG204">
            <v>0</v>
          </cell>
          <cell r="AH204" t="str">
            <v xml:space="preserve"> </v>
          </cell>
          <cell r="AI204" t="str">
            <v xml:space="preserve"> </v>
          </cell>
          <cell r="AJ204" t="str">
            <v xml:space="preserve"> </v>
          </cell>
          <cell r="AK204" t="str">
            <v xml:space="preserve"> </v>
          </cell>
          <cell r="AL204" t="str">
            <v xml:space="preserve"> </v>
          </cell>
          <cell r="AM204" t="str">
            <v xml:space="preserve"> </v>
          </cell>
          <cell r="AN204" t="str">
            <v xml:space="preserve"> </v>
          </cell>
          <cell r="AO204"/>
          <cell r="AP204"/>
          <cell r="AQ204"/>
          <cell r="AR204"/>
          <cell r="AS204"/>
          <cell r="AT204"/>
          <cell r="AU204"/>
          <cell r="AV204"/>
          <cell r="AW204"/>
          <cell r="AX204"/>
          <cell r="AY204"/>
          <cell r="AZ204"/>
        </row>
        <row r="205">
          <cell r="B205" t="str">
            <v>-</v>
          </cell>
          <cell r="C205"/>
          <cell r="D205"/>
          <cell r="E205"/>
          <cell r="F205"/>
          <cell r="G205"/>
          <cell r="H205"/>
          <cell r="I205"/>
          <cell r="J205">
            <v>0</v>
          </cell>
          <cell r="K205"/>
          <cell r="L205">
            <v>0</v>
          </cell>
          <cell r="M205"/>
          <cell r="N205">
            <v>0</v>
          </cell>
          <cell r="O205"/>
          <cell r="P205">
            <v>0</v>
          </cell>
          <cell r="Q205"/>
          <cell r="R205">
            <v>0</v>
          </cell>
          <cell r="S205"/>
          <cell r="T205">
            <v>0</v>
          </cell>
          <cell r="U205"/>
          <cell r="V205">
            <v>0</v>
          </cell>
          <cell r="W205" t="str">
            <v xml:space="preserve"> </v>
          </cell>
          <cell r="X205" t="str">
            <v xml:space="preserve"> </v>
          </cell>
          <cell r="Y205" t="str">
            <v/>
          </cell>
          <cell r="Z205"/>
          <cell r="AA205" t="str">
            <v/>
          </cell>
          <cell r="AB205" t="str">
            <v xml:space="preserve"> </v>
          </cell>
          <cell r="AC205" t="str">
            <v/>
          </cell>
          <cell r="AD205" t="str">
            <v xml:space="preserve"> </v>
          </cell>
          <cell r="AE205" t="str">
            <v xml:space="preserve"> </v>
          </cell>
          <cell r="AF205" t="str">
            <v xml:space="preserve"> </v>
          </cell>
          <cell r="AG205">
            <v>0</v>
          </cell>
          <cell r="AH205" t="str">
            <v xml:space="preserve"> </v>
          </cell>
          <cell r="AI205" t="str">
            <v xml:space="preserve"> </v>
          </cell>
          <cell r="AJ205" t="str">
            <v xml:space="preserve"> </v>
          </cell>
          <cell r="AK205" t="str">
            <v xml:space="preserve"> </v>
          </cell>
          <cell r="AL205" t="str">
            <v xml:space="preserve"> </v>
          </cell>
          <cell r="AM205" t="str">
            <v xml:space="preserve"> </v>
          </cell>
          <cell r="AN205" t="str">
            <v xml:space="preserve"> </v>
          </cell>
          <cell r="AO205"/>
          <cell r="AP205"/>
          <cell r="AQ205"/>
          <cell r="AR205"/>
          <cell r="AS205"/>
          <cell r="AT205"/>
          <cell r="AU205"/>
          <cell r="AV205"/>
          <cell r="AW205"/>
          <cell r="AX205"/>
          <cell r="AY205"/>
          <cell r="AZ205"/>
        </row>
        <row r="206">
          <cell r="B206" t="str">
            <v>-</v>
          </cell>
          <cell r="C206"/>
          <cell r="D206"/>
          <cell r="E206"/>
          <cell r="F206"/>
          <cell r="G206"/>
          <cell r="H206"/>
          <cell r="I206"/>
          <cell r="J206">
            <v>0</v>
          </cell>
          <cell r="K206"/>
          <cell r="L206">
            <v>0</v>
          </cell>
          <cell r="M206"/>
          <cell r="N206">
            <v>0</v>
          </cell>
          <cell r="O206"/>
          <cell r="P206">
            <v>0</v>
          </cell>
          <cell r="Q206"/>
          <cell r="R206">
            <v>0</v>
          </cell>
          <cell r="S206"/>
          <cell r="T206">
            <v>0</v>
          </cell>
          <cell r="U206"/>
          <cell r="V206">
            <v>0</v>
          </cell>
          <cell r="W206" t="str">
            <v xml:space="preserve"> </v>
          </cell>
          <cell r="X206" t="str">
            <v xml:space="preserve"> </v>
          </cell>
          <cell r="Y206" t="str">
            <v/>
          </cell>
          <cell r="Z206"/>
          <cell r="AA206" t="str">
            <v/>
          </cell>
          <cell r="AB206" t="str">
            <v xml:space="preserve"> </v>
          </cell>
          <cell r="AC206" t="str">
            <v/>
          </cell>
          <cell r="AD206" t="str">
            <v xml:space="preserve"> </v>
          </cell>
          <cell r="AE206" t="str">
            <v xml:space="preserve"> </v>
          </cell>
          <cell r="AF206" t="str">
            <v xml:space="preserve"> </v>
          </cell>
          <cell r="AG206">
            <v>0</v>
          </cell>
          <cell r="AH206" t="str">
            <v xml:space="preserve"> </v>
          </cell>
          <cell r="AI206" t="str">
            <v xml:space="preserve"> </v>
          </cell>
          <cell r="AJ206" t="str">
            <v xml:space="preserve"> </v>
          </cell>
          <cell r="AK206" t="str">
            <v xml:space="preserve"> </v>
          </cell>
          <cell r="AL206" t="str">
            <v xml:space="preserve"> </v>
          </cell>
          <cell r="AM206" t="str">
            <v xml:space="preserve"> </v>
          </cell>
          <cell r="AN206" t="str">
            <v xml:space="preserve"> </v>
          </cell>
          <cell r="AO206"/>
          <cell r="AP206"/>
          <cell r="AQ206"/>
          <cell r="AR206"/>
          <cell r="AS206"/>
          <cell r="AT206"/>
          <cell r="AU206"/>
          <cell r="AV206"/>
          <cell r="AW206"/>
          <cell r="AX206"/>
          <cell r="AY206"/>
          <cell r="AZ206"/>
        </row>
        <row r="207">
          <cell r="B207" t="str">
            <v>-</v>
          </cell>
          <cell r="C207"/>
          <cell r="D207"/>
          <cell r="E207"/>
          <cell r="F207"/>
          <cell r="G207"/>
          <cell r="H207"/>
          <cell r="I207"/>
          <cell r="J207">
            <v>0</v>
          </cell>
          <cell r="K207"/>
          <cell r="L207">
            <v>0</v>
          </cell>
          <cell r="M207"/>
          <cell r="N207">
            <v>0</v>
          </cell>
          <cell r="O207"/>
          <cell r="P207">
            <v>0</v>
          </cell>
          <cell r="Q207"/>
          <cell r="R207">
            <v>0</v>
          </cell>
          <cell r="S207"/>
          <cell r="T207">
            <v>0</v>
          </cell>
          <cell r="U207"/>
          <cell r="V207">
            <v>0</v>
          </cell>
          <cell r="W207" t="str">
            <v xml:space="preserve"> </v>
          </cell>
          <cell r="X207" t="str">
            <v xml:space="preserve"> </v>
          </cell>
          <cell r="Y207" t="str">
            <v/>
          </cell>
          <cell r="Z207"/>
          <cell r="AA207" t="str">
            <v/>
          </cell>
          <cell r="AB207" t="str">
            <v xml:space="preserve"> </v>
          </cell>
          <cell r="AC207" t="str">
            <v/>
          </cell>
          <cell r="AD207" t="str">
            <v xml:space="preserve"> </v>
          </cell>
          <cell r="AE207" t="str">
            <v xml:space="preserve"> </v>
          </cell>
          <cell r="AF207" t="str">
            <v xml:space="preserve"> </v>
          </cell>
          <cell r="AG207">
            <v>0</v>
          </cell>
          <cell r="AH207" t="str">
            <v xml:space="preserve"> </v>
          </cell>
          <cell r="AI207" t="str">
            <v xml:space="preserve"> </v>
          </cell>
          <cell r="AJ207" t="str">
            <v xml:space="preserve"> </v>
          </cell>
          <cell r="AK207" t="str">
            <v xml:space="preserve"> </v>
          </cell>
          <cell r="AL207" t="str">
            <v xml:space="preserve"> </v>
          </cell>
          <cell r="AM207" t="str">
            <v xml:space="preserve"> </v>
          </cell>
          <cell r="AN207" t="str">
            <v xml:space="preserve"> </v>
          </cell>
          <cell r="AO207"/>
          <cell r="AP207"/>
          <cell r="AQ207"/>
          <cell r="AR207"/>
          <cell r="AS207"/>
          <cell r="AT207"/>
          <cell r="AU207"/>
          <cell r="AV207"/>
          <cell r="AW207"/>
          <cell r="AX207"/>
          <cell r="AY207"/>
          <cell r="AZ207"/>
        </row>
        <row r="208">
          <cell r="B208" t="str">
            <v>-</v>
          </cell>
          <cell r="C208"/>
          <cell r="D208"/>
          <cell r="E208"/>
          <cell r="F208"/>
          <cell r="G208"/>
          <cell r="H208"/>
          <cell r="I208"/>
          <cell r="J208">
            <v>0</v>
          </cell>
          <cell r="K208"/>
          <cell r="L208">
            <v>0</v>
          </cell>
          <cell r="M208"/>
          <cell r="N208">
            <v>0</v>
          </cell>
          <cell r="O208"/>
          <cell r="P208">
            <v>0</v>
          </cell>
          <cell r="Q208"/>
          <cell r="R208">
            <v>0</v>
          </cell>
          <cell r="S208"/>
          <cell r="T208">
            <v>0</v>
          </cell>
          <cell r="U208"/>
          <cell r="V208">
            <v>0</v>
          </cell>
          <cell r="W208" t="str">
            <v xml:space="preserve"> </v>
          </cell>
          <cell r="X208" t="str">
            <v xml:space="preserve"> </v>
          </cell>
          <cell r="Y208" t="str">
            <v/>
          </cell>
          <cell r="Z208"/>
          <cell r="AA208" t="str">
            <v/>
          </cell>
          <cell r="AB208" t="str">
            <v xml:space="preserve"> </v>
          </cell>
          <cell r="AC208" t="str">
            <v/>
          </cell>
          <cell r="AD208" t="str">
            <v xml:space="preserve"> </v>
          </cell>
          <cell r="AE208" t="str">
            <v xml:space="preserve"> </v>
          </cell>
          <cell r="AF208" t="str">
            <v xml:space="preserve"> </v>
          </cell>
          <cell r="AG208">
            <v>0</v>
          </cell>
          <cell r="AH208" t="str">
            <v xml:space="preserve"> </v>
          </cell>
          <cell r="AI208" t="str">
            <v xml:space="preserve"> </v>
          </cell>
          <cell r="AJ208" t="str">
            <v xml:space="preserve"> </v>
          </cell>
          <cell r="AK208" t="str">
            <v xml:space="preserve"> </v>
          </cell>
          <cell r="AL208" t="str">
            <v xml:space="preserve"> </v>
          </cell>
          <cell r="AM208" t="str">
            <v xml:space="preserve"> </v>
          </cell>
          <cell r="AN208" t="str">
            <v xml:space="preserve"> </v>
          </cell>
          <cell r="AO208"/>
          <cell r="AP208"/>
          <cell r="AQ208"/>
          <cell r="AR208"/>
          <cell r="AS208"/>
          <cell r="AT208"/>
          <cell r="AU208"/>
          <cell r="AV208"/>
          <cell r="AW208"/>
          <cell r="AX208"/>
          <cell r="AY208"/>
          <cell r="AZ208"/>
        </row>
        <row r="209">
          <cell r="B209" t="str">
            <v>-</v>
          </cell>
          <cell r="C209"/>
          <cell r="D209"/>
          <cell r="E209"/>
          <cell r="F209"/>
          <cell r="G209"/>
          <cell r="H209"/>
          <cell r="I209"/>
          <cell r="J209">
            <v>0</v>
          </cell>
          <cell r="K209"/>
          <cell r="L209">
            <v>0</v>
          </cell>
          <cell r="M209"/>
          <cell r="N209">
            <v>0</v>
          </cell>
          <cell r="O209"/>
          <cell r="P209">
            <v>0</v>
          </cell>
          <cell r="Q209"/>
          <cell r="R209">
            <v>0</v>
          </cell>
          <cell r="S209"/>
          <cell r="T209">
            <v>0</v>
          </cell>
          <cell r="U209"/>
          <cell r="V209">
            <v>0</v>
          </cell>
          <cell r="W209" t="str">
            <v xml:space="preserve"> </v>
          </cell>
          <cell r="X209" t="str">
            <v xml:space="preserve"> </v>
          </cell>
          <cell r="Y209" t="str">
            <v/>
          </cell>
          <cell r="Z209"/>
          <cell r="AA209" t="str">
            <v/>
          </cell>
          <cell r="AB209" t="str">
            <v xml:space="preserve"> </v>
          </cell>
          <cell r="AC209" t="str">
            <v/>
          </cell>
          <cell r="AD209" t="str">
            <v xml:space="preserve"> </v>
          </cell>
          <cell r="AE209" t="str">
            <v xml:space="preserve"> </v>
          </cell>
          <cell r="AF209" t="str">
            <v xml:space="preserve"> </v>
          </cell>
          <cell r="AG209">
            <v>0</v>
          </cell>
          <cell r="AH209" t="str">
            <v xml:space="preserve"> </v>
          </cell>
          <cell r="AI209" t="str">
            <v xml:space="preserve"> </v>
          </cell>
          <cell r="AJ209" t="str">
            <v xml:space="preserve"> </v>
          </cell>
          <cell r="AK209" t="str">
            <v xml:space="preserve"> </v>
          </cell>
          <cell r="AL209" t="str">
            <v xml:space="preserve"> </v>
          </cell>
          <cell r="AM209" t="str">
            <v xml:space="preserve"> </v>
          </cell>
          <cell r="AN209" t="str">
            <v xml:space="preserve"> </v>
          </cell>
          <cell r="AO209"/>
          <cell r="AP209"/>
          <cell r="AQ209"/>
          <cell r="AR209"/>
          <cell r="AS209"/>
          <cell r="AT209"/>
          <cell r="AU209"/>
          <cell r="AV209"/>
          <cell r="AW209"/>
          <cell r="AX209"/>
          <cell r="AY209"/>
          <cell r="AZ209"/>
        </row>
        <row r="210">
          <cell r="B210" t="str">
            <v>-</v>
          </cell>
          <cell r="C210"/>
          <cell r="D210"/>
          <cell r="E210"/>
          <cell r="F210"/>
          <cell r="G210"/>
          <cell r="H210"/>
          <cell r="I210"/>
          <cell r="J210">
            <v>0</v>
          </cell>
          <cell r="K210"/>
          <cell r="L210">
            <v>0</v>
          </cell>
          <cell r="M210"/>
          <cell r="N210">
            <v>0</v>
          </cell>
          <cell r="O210"/>
          <cell r="P210">
            <v>0</v>
          </cell>
          <cell r="Q210"/>
          <cell r="R210">
            <v>0</v>
          </cell>
          <cell r="S210"/>
          <cell r="T210">
            <v>0</v>
          </cell>
          <cell r="U210"/>
          <cell r="V210">
            <v>0</v>
          </cell>
          <cell r="W210" t="str">
            <v xml:space="preserve"> </v>
          </cell>
          <cell r="X210" t="str">
            <v xml:space="preserve"> </v>
          </cell>
          <cell r="Y210" t="str">
            <v/>
          </cell>
          <cell r="Z210"/>
          <cell r="AA210" t="str">
            <v/>
          </cell>
          <cell r="AB210" t="str">
            <v xml:space="preserve"> </v>
          </cell>
          <cell r="AC210" t="str">
            <v/>
          </cell>
          <cell r="AD210" t="str">
            <v xml:space="preserve"> </v>
          </cell>
          <cell r="AE210" t="str">
            <v xml:space="preserve"> </v>
          </cell>
          <cell r="AF210" t="str">
            <v xml:space="preserve"> </v>
          </cell>
          <cell r="AG210">
            <v>0</v>
          </cell>
          <cell r="AH210" t="str">
            <v xml:space="preserve"> </v>
          </cell>
          <cell r="AI210" t="str">
            <v xml:space="preserve"> </v>
          </cell>
          <cell r="AJ210" t="str">
            <v xml:space="preserve"> </v>
          </cell>
          <cell r="AK210" t="str">
            <v xml:space="preserve"> </v>
          </cell>
          <cell r="AL210" t="str">
            <v xml:space="preserve"> </v>
          </cell>
          <cell r="AM210" t="str">
            <v xml:space="preserve"> </v>
          </cell>
          <cell r="AN210" t="str">
            <v xml:space="preserve"> </v>
          </cell>
          <cell r="AO210"/>
          <cell r="AP210"/>
          <cell r="AQ210"/>
          <cell r="AR210"/>
          <cell r="AS210"/>
          <cell r="AT210"/>
          <cell r="AU210"/>
          <cell r="AV210"/>
          <cell r="AW210"/>
          <cell r="AX210"/>
          <cell r="AY210"/>
          <cell r="AZ210"/>
        </row>
        <row r="211">
          <cell r="B211" t="str">
            <v>-</v>
          </cell>
          <cell r="C211"/>
          <cell r="D211"/>
          <cell r="E211"/>
          <cell r="F211"/>
          <cell r="G211"/>
          <cell r="H211"/>
          <cell r="I211"/>
          <cell r="J211">
            <v>0</v>
          </cell>
          <cell r="K211"/>
          <cell r="L211">
            <v>0</v>
          </cell>
          <cell r="M211"/>
          <cell r="N211">
            <v>0</v>
          </cell>
          <cell r="O211"/>
          <cell r="P211">
            <v>0</v>
          </cell>
          <cell r="Q211"/>
          <cell r="R211">
            <v>0</v>
          </cell>
          <cell r="S211"/>
          <cell r="T211">
            <v>0</v>
          </cell>
          <cell r="U211"/>
          <cell r="V211">
            <v>0</v>
          </cell>
          <cell r="W211" t="str">
            <v xml:space="preserve"> </v>
          </cell>
          <cell r="X211" t="str">
            <v xml:space="preserve"> </v>
          </cell>
          <cell r="Y211" t="str">
            <v/>
          </cell>
          <cell r="Z211"/>
          <cell r="AA211" t="str">
            <v/>
          </cell>
          <cell r="AB211" t="str">
            <v xml:space="preserve"> </v>
          </cell>
          <cell r="AC211" t="str">
            <v/>
          </cell>
          <cell r="AD211" t="str">
            <v xml:space="preserve"> </v>
          </cell>
          <cell r="AE211" t="str">
            <v xml:space="preserve"> </v>
          </cell>
          <cell r="AF211" t="str">
            <v xml:space="preserve"> </v>
          </cell>
          <cell r="AG211">
            <v>0</v>
          </cell>
          <cell r="AH211" t="str">
            <v xml:space="preserve"> </v>
          </cell>
          <cell r="AI211" t="str">
            <v xml:space="preserve"> </v>
          </cell>
          <cell r="AJ211" t="str">
            <v xml:space="preserve"> </v>
          </cell>
          <cell r="AK211" t="str">
            <v xml:space="preserve"> </v>
          </cell>
          <cell r="AL211" t="str">
            <v xml:space="preserve"> </v>
          </cell>
          <cell r="AM211" t="str">
            <v xml:space="preserve"> </v>
          </cell>
          <cell r="AN211" t="str">
            <v xml:space="preserve"> </v>
          </cell>
          <cell r="AO211"/>
          <cell r="AP211"/>
          <cell r="AQ211"/>
          <cell r="AR211"/>
          <cell r="AS211"/>
          <cell r="AT211"/>
          <cell r="AU211"/>
          <cell r="AV211"/>
          <cell r="AW211"/>
          <cell r="AX211"/>
          <cell r="AY211"/>
          <cell r="AZ211"/>
        </row>
        <row r="212">
          <cell r="B212" t="str">
            <v>-</v>
          </cell>
          <cell r="C212"/>
          <cell r="D212"/>
          <cell r="E212"/>
          <cell r="F212"/>
          <cell r="G212"/>
          <cell r="H212"/>
          <cell r="I212"/>
          <cell r="J212">
            <v>0</v>
          </cell>
          <cell r="K212"/>
          <cell r="L212">
            <v>0</v>
          </cell>
          <cell r="M212"/>
          <cell r="N212">
            <v>0</v>
          </cell>
          <cell r="O212"/>
          <cell r="P212">
            <v>0</v>
          </cell>
          <cell r="Q212"/>
          <cell r="R212">
            <v>0</v>
          </cell>
          <cell r="S212"/>
          <cell r="T212">
            <v>0</v>
          </cell>
          <cell r="U212"/>
          <cell r="V212">
            <v>0</v>
          </cell>
          <cell r="W212" t="str">
            <v xml:space="preserve"> </v>
          </cell>
          <cell r="X212" t="str">
            <v xml:space="preserve"> </v>
          </cell>
          <cell r="Y212" t="str">
            <v/>
          </cell>
          <cell r="Z212"/>
          <cell r="AA212" t="str">
            <v/>
          </cell>
          <cell r="AB212" t="str">
            <v xml:space="preserve"> </v>
          </cell>
          <cell r="AC212" t="str">
            <v/>
          </cell>
          <cell r="AD212" t="str">
            <v xml:space="preserve"> </v>
          </cell>
          <cell r="AE212" t="str">
            <v xml:space="preserve"> </v>
          </cell>
          <cell r="AF212" t="str">
            <v xml:space="preserve"> </v>
          </cell>
          <cell r="AG212">
            <v>0</v>
          </cell>
          <cell r="AH212" t="str">
            <v xml:space="preserve"> </v>
          </cell>
          <cell r="AI212" t="str">
            <v xml:space="preserve"> </v>
          </cell>
          <cell r="AJ212" t="str">
            <v xml:space="preserve"> </v>
          </cell>
          <cell r="AK212" t="str">
            <v xml:space="preserve"> </v>
          </cell>
          <cell r="AL212" t="str">
            <v xml:space="preserve"> </v>
          </cell>
          <cell r="AM212" t="str">
            <v xml:space="preserve"> </v>
          </cell>
          <cell r="AN212" t="str">
            <v xml:space="preserve"> </v>
          </cell>
          <cell r="AO212"/>
          <cell r="AP212"/>
          <cell r="AQ212"/>
          <cell r="AR212"/>
          <cell r="AS212"/>
          <cell r="AT212"/>
          <cell r="AU212"/>
          <cell r="AV212"/>
          <cell r="AW212"/>
          <cell r="AX212"/>
          <cell r="AY212"/>
          <cell r="AZ212"/>
        </row>
        <row r="213">
          <cell r="B213" t="str">
            <v>-</v>
          </cell>
          <cell r="C213"/>
          <cell r="D213"/>
          <cell r="E213"/>
          <cell r="F213"/>
          <cell r="G213"/>
          <cell r="H213"/>
          <cell r="I213"/>
          <cell r="J213">
            <v>0</v>
          </cell>
          <cell r="K213"/>
          <cell r="L213">
            <v>0</v>
          </cell>
          <cell r="M213"/>
          <cell r="N213">
            <v>0</v>
          </cell>
          <cell r="O213"/>
          <cell r="P213">
            <v>0</v>
          </cell>
          <cell r="Q213"/>
          <cell r="R213">
            <v>0</v>
          </cell>
          <cell r="S213"/>
          <cell r="T213">
            <v>0</v>
          </cell>
          <cell r="U213"/>
          <cell r="V213">
            <v>0</v>
          </cell>
          <cell r="W213" t="str">
            <v xml:space="preserve"> </v>
          </cell>
          <cell r="X213" t="str">
            <v xml:space="preserve"> </v>
          </cell>
          <cell r="Y213" t="str">
            <v/>
          </cell>
          <cell r="Z213"/>
          <cell r="AA213" t="str">
            <v/>
          </cell>
          <cell r="AB213" t="str">
            <v xml:space="preserve"> </v>
          </cell>
          <cell r="AC213" t="str">
            <v/>
          </cell>
          <cell r="AD213" t="str">
            <v xml:space="preserve"> </v>
          </cell>
          <cell r="AE213" t="str">
            <v xml:space="preserve"> </v>
          </cell>
          <cell r="AF213" t="str">
            <v xml:space="preserve"> </v>
          </cell>
          <cell r="AG213">
            <v>0</v>
          </cell>
          <cell r="AH213" t="str">
            <v xml:space="preserve"> </v>
          </cell>
          <cell r="AI213" t="str">
            <v xml:space="preserve"> </v>
          </cell>
          <cell r="AJ213" t="str">
            <v xml:space="preserve"> </v>
          </cell>
          <cell r="AK213" t="str">
            <v xml:space="preserve"> </v>
          </cell>
          <cell r="AL213" t="str">
            <v xml:space="preserve"> </v>
          </cell>
          <cell r="AM213" t="str">
            <v xml:space="preserve"> </v>
          </cell>
          <cell r="AN213" t="str">
            <v xml:space="preserve"> </v>
          </cell>
          <cell r="AO213"/>
          <cell r="AP213"/>
          <cell r="AQ213"/>
          <cell r="AR213"/>
          <cell r="AS213"/>
          <cell r="AT213"/>
          <cell r="AU213"/>
          <cell r="AV213"/>
          <cell r="AW213"/>
          <cell r="AX213"/>
          <cell r="AY213"/>
          <cell r="AZ213"/>
        </row>
        <row r="214">
          <cell r="B214" t="str">
            <v>-</v>
          </cell>
          <cell r="C214"/>
          <cell r="D214"/>
          <cell r="E214"/>
          <cell r="F214"/>
          <cell r="G214"/>
          <cell r="H214"/>
          <cell r="I214"/>
          <cell r="J214">
            <v>0</v>
          </cell>
          <cell r="K214"/>
          <cell r="L214">
            <v>0</v>
          </cell>
          <cell r="M214"/>
          <cell r="N214">
            <v>0</v>
          </cell>
          <cell r="O214"/>
          <cell r="P214">
            <v>0</v>
          </cell>
          <cell r="Q214"/>
          <cell r="R214">
            <v>0</v>
          </cell>
          <cell r="S214"/>
          <cell r="T214">
            <v>0</v>
          </cell>
          <cell r="U214"/>
          <cell r="V214">
            <v>0</v>
          </cell>
          <cell r="W214" t="str">
            <v xml:space="preserve"> </v>
          </cell>
          <cell r="X214" t="str">
            <v xml:space="preserve"> </v>
          </cell>
          <cell r="Y214" t="str">
            <v/>
          </cell>
          <cell r="Z214"/>
          <cell r="AA214" t="str">
            <v/>
          </cell>
          <cell r="AB214" t="str">
            <v xml:space="preserve"> </v>
          </cell>
          <cell r="AC214" t="str">
            <v/>
          </cell>
          <cell r="AD214" t="str">
            <v xml:space="preserve"> </v>
          </cell>
          <cell r="AE214" t="str">
            <v xml:space="preserve"> </v>
          </cell>
          <cell r="AF214" t="str">
            <v xml:space="preserve"> </v>
          </cell>
          <cell r="AG214">
            <v>0</v>
          </cell>
          <cell r="AH214" t="str">
            <v xml:space="preserve"> </v>
          </cell>
          <cell r="AI214" t="str">
            <v xml:space="preserve"> </v>
          </cell>
          <cell r="AJ214" t="str">
            <v xml:space="preserve"> </v>
          </cell>
          <cell r="AK214" t="str">
            <v xml:space="preserve"> </v>
          </cell>
          <cell r="AL214" t="str">
            <v xml:space="preserve"> </v>
          </cell>
          <cell r="AM214" t="str">
            <v xml:space="preserve"> </v>
          </cell>
          <cell r="AN214" t="str">
            <v xml:space="preserve"> </v>
          </cell>
          <cell r="AO214"/>
          <cell r="AP214"/>
          <cell r="AQ214"/>
          <cell r="AR214"/>
          <cell r="AS214"/>
          <cell r="AT214"/>
          <cell r="AU214"/>
          <cell r="AV214"/>
          <cell r="AW214"/>
          <cell r="AX214"/>
          <cell r="AY214"/>
          <cell r="AZ214"/>
        </row>
        <row r="215">
          <cell r="B215" t="str">
            <v>-</v>
          </cell>
          <cell r="C215"/>
          <cell r="D215"/>
          <cell r="E215"/>
          <cell r="F215"/>
          <cell r="G215"/>
          <cell r="H215"/>
          <cell r="I215"/>
          <cell r="J215">
            <v>0</v>
          </cell>
          <cell r="K215"/>
          <cell r="L215">
            <v>0</v>
          </cell>
          <cell r="M215"/>
          <cell r="N215">
            <v>0</v>
          </cell>
          <cell r="O215"/>
          <cell r="P215">
            <v>0</v>
          </cell>
          <cell r="Q215"/>
          <cell r="R215">
            <v>0</v>
          </cell>
          <cell r="S215"/>
          <cell r="T215">
            <v>0</v>
          </cell>
          <cell r="U215"/>
          <cell r="V215">
            <v>0</v>
          </cell>
          <cell r="W215" t="str">
            <v xml:space="preserve"> </v>
          </cell>
          <cell r="X215" t="str">
            <v xml:space="preserve"> </v>
          </cell>
          <cell r="Y215" t="str">
            <v/>
          </cell>
          <cell r="Z215"/>
          <cell r="AA215" t="str">
            <v/>
          </cell>
          <cell r="AB215" t="str">
            <v xml:space="preserve"> </v>
          </cell>
          <cell r="AC215" t="str">
            <v/>
          </cell>
          <cell r="AD215" t="str">
            <v xml:space="preserve"> </v>
          </cell>
          <cell r="AE215" t="str">
            <v xml:space="preserve"> </v>
          </cell>
          <cell r="AF215" t="str">
            <v xml:space="preserve"> </v>
          </cell>
          <cell r="AG215">
            <v>0</v>
          </cell>
          <cell r="AH215" t="str">
            <v xml:space="preserve"> </v>
          </cell>
          <cell r="AI215" t="str">
            <v xml:space="preserve"> </v>
          </cell>
          <cell r="AJ215" t="str">
            <v xml:space="preserve"> </v>
          </cell>
          <cell r="AK215" t="str">
            <v xml:space="preserve"> </v>
          </cell>
          <cell r="AL215" t="str">
            <v xml:space="preserve"> </v>
          </cell>
          <cell r="AM215" t="str">
            <v xml:space="preserve"> </v>
          </cell>
          <cell r="AN215" t="str">
            <v xml:space="preserve"> </v>
          </cell>
          <cell r="AO215"/>
          <cell r="AP215"/>
          <cell r="AQ215"/>
          <cell r="AR215"/>
          <cell r="AS215"/>
          <cell r="AT215"/>
          <cell r="AU215"/>
          <cell r="AV215"/>
          <cell r="AW215"/>
          <cell r="AX215"/>
          <cell r="AY215"/>
          <cell r="AZ215"/>
        </row>
        <row r="216">
          <cell r="B216" t="str">
            <v>-</v>
          </cell>
          <cell r="C216"/>
          <cell r="D216"/>
          <cell r="E216"/>
          <cell r="F216"/>
          <cell r="G216"/>
          <cell r="H216"/>
          <cell r="I216"/>
          <cell r="J216">
            <v>0</v>
          </cell>
          <cell r="K216"/>
          <cell r="L216">
            <v>0</v>
          </cell>
          <cell r="M216"/>
          <cell r="N216">
            <v>0</v>
          </cell>
          <cell r="O216"/>
          <cell r="P216">
            <v>0</v>
          </cell>
          <cell r="Q216"/>
          <cell r="R216">
            <v>0</v>
          </cell>
          <cell r="S216"/>
          <cell r="T216">
            <v>0</v>
          </cell>
          <cell r="U216"/>
          <cell r="V216">
            <v>0</v>
          </cell>
          <cell r="W216" t="str">
            <v xml:space="preserve"> </v>
          </cell>
          <cell r="X216" t="str">
            <v xml:space="preserve"> </v>
          </cell>
          <cell r="Y216" t="str">
            <v/>
          </cell>
          <cell r="Z216"/>
          <cell r="AA216" t="str">
            <v/>
          </cell>
          <cell r="AB216" t="str">
            <v xml:space="preserve"> </v>
          </cell>
          <cell r="AC216" t="str">
            <v/>
          </cell>
          <cell r="AD216" t="str">
            <v xml:space="preserve"> </v>
          </cell>
          <cell r="AE216" t="str">
            <v xml:space="preserve"> </v>
          </cell>
          <cell r="AF216" t="str">
            <v xml:space="preserve"> </v>
          </cell>
          <cell r="AG216">
            <v>0</v>
          </cell>
          <cell r="AH216" t="str">
            <v xml:space="preserve"> </v>
          </cell>
          <cell r="AI216" t="str">
            <v xml:space="preserve"> </v>
          </cell>
          <cell r="AJ216" t="str">
            <v xml:space="preserve"> </v>
          </cell>
          <cell r="AK216" t="str">
            <v xml:space="preserve"> </v>
          </cell>
          <cell r="AL216" t="str">
            <v xml:space="preserve"> </v>
          </cell>
          <cell r="AM216" t="str">
            <v xml:space="preserve"> </v>
          </cell>
          <cell r="AN216" t="str">
            <v xml:space="preserve"> </v>
          </cell>
          <cell r="AO216"/>
          <cell r="AP216"/>
          <cell r="AQ216"/>
          <cell r="AR216"/>
          <cell r="AS216"/>
          <cell r="AT216"/>
          <cell r="AU216"/>
          <cell r="AV216"/>
          <cell r="AW216"/>
          <cell r="AX216"/>
          <cell r="AY216"/>
          <cell r="AZ216"/>
        </row>
        <row r="217">
          <cell r="B217" t="str">
            <v>-</v>
          </cell>
          <cell r="C217"/>
          <cell r="D217"/>
          <cell r="E217"/>
          <cell r="F217"/>
          <cell r="G217"/>
          <cell r="H217"/>
          <cell r="I217"/>
          <cell r="J217">
            <v>0</v>
          </cell>
          <cell r="K217"/>
          <cell r="L217">
            <v>0</v>
          </cell>
          <cell r="M217"/>
          <cell r="N217">
            <v>0</v>
          </cell>
          <cell r="O217"/>
          <cell r="P217">
            <v>0</v>
          </cell>
          <cell r="Q217"/>
          <cell r="R217">
            <v>0</v>
          </cell>
          <cell r="S217"/>
          <cell r="T217">
            <v>0</v>
          </cell>
          <cell r="U217"/>
          <cell r="V217">
            <v>0</v>
          </cell>
          <cell r="W217" t="str">
            <v xml:space="preserve"> </v>
          </cell>
          <cell r="X217" t="str">
            <v xml:space="preserve"> </v>
          </cell>
          <cell r="Y217" t="str">
            <v/>
          </cell>
          <cell r="Z217"/>
          <cell r="AA217" t="str">
            <v/>
          </cell>
          <cell r="AB217" t="str">
            <v xml:space="preserve"> </v>
          </cell>
          <cell r="AC217" t="str">
            <v/>
          </cell>
          <cell r="AD217" t="str">
            <v xml:space="preserve"> </v>
          </cell>
          <cell r="AE217" t="str">
            <v xml:space="preserve"> </v>
          </cell>
          <cell r="AF217" t="str">
            <v xml:space="preserve"> </v>
          </cell>
          <cell r="AG217">
            <v>0</v>
          </cell>
          <cell r="AH217" t="str">
            <v xml:space="preserve"> </v>
          </cell>
          <cell r="AI217" t="str">
            <v xml:space="preserve"> </v>
          </cell>
          <cell r="AJ217" t="str">
            <v xml:space="preserve"> </v>
          </cell>
          <cell r="AK217" t="str">
            <v xml:space="preserve"> </v>
          </cell>
          <cell r="AL217" t="str">
            <v xml:space="preserve"> </v>
          </cell>
          <cell r="AM217" t="str">
            <v xml:space="preserve"> </v>
          </cell>
          <cell r="AN217" t="str">
            <v xml:space="preserve"> </v>
          </cell>
          <cell r="AO217"/>
          <cell r="AP217"/>
          <cell r="AQ217"/>
          <cell r="AR217"/>
          <cell r="AS217"/>
          <cell r="AT217"/>
          <cell r="AU217"/>
          <cell r="AV217"/>
          <cell r="AW217"/>
          <cell r="AX217"/>
          <cell r="AY217"/>
          <cell r="AZ217"/>
        </row>
        <row r="218">
          <cell r="B218" t="str">
            <v>-</v>
          </cell>
          <cell r="C218"/>
          <cell r="D218"/>
          <cell r="E218"/>
          <cell r="F218"/>
          <cell r="G218"/>
          <cell r="H218"/>
          <cell r="I218"/>
          <cell r="J218">
            <v>0</v>
          </cell>
          <cell r="K218"/>
          <cell r="L218">
            <v>0</v>
          </cell>
          <cell r="M218"/>
          <cell r="N218">
            <v>0</v>
          </cell>
          <cell r="O218"/>
          <cell r="P218">
            <v>0</v>
          </cell>
          <cell r="Q218"/>
          <cell r="R218">
            <v>0</v>
          </cell>
          <cell r="S218"/>
          <cell r="T218">
            <v>0</v>
          </cell>
          <cell r="U218"/>
          <cell r="V218">
            <v>0</v>
          </cell>
          <cell r="W218" t="str">
            <v xml:space="preserve"> </v>
          </cell>
          <cell r="X218" t="str">
            <v xml:space="preserve"> </v>
          </cell>
          <cell r="Y218" t="str">
            <v/>
          </cell>
          <cell r="Z218"/>
          <cell r="AA218" t="str">
            <v/>
          </cell>
          <cell r="AB218" t="str">
            <v xml:space="preserve"> </v>
          </cell>
          <cell r="AC218" t="str">
            <v/>
          </cell>
          <cell r="AD218" t="str">
            <v xml:space="preserve"> </v>
          </cell>
          <cell r="AE218" t="str">
            <v xml:space="preserve"> </v>
          </cell>
          <cell r="AF218" t="str">
            <v xml:space="preserve"> </v>
          </cell>
          <cell r="AG218">
            <v>0</v>
          </cell>
          <cell r="AH218" t="str">
            <v xml:space="preserve"> </v>
          </cell>
          <cell r="AI218" t="str">
            <v xml:space="preserve"> </v>
          </cell>
          <cell r="AJ218" t="str">
            <v xml:space="preserve"> </v>
          </cell>
          <cell r="AK218" t="str">
            <v xml:space="preserve"> </v>
          </cell>
          <cell r="AL218" t="str">
            <v xml:space="preserve"> </v>
          </cell>
          <cell r="AM218" t="str">
            <v xml:space="preserve"> </v>
          </cell>
          <cell r="AN218" t="str">
            <v xml:space="preserve"> </v>
          </cell>
          <cell r="AO218"/>
          <cell r="AP218"/>
          <cell r="AQ218"/>
          <cell r="AR218"/>
          <cell r="AS218"/>
          <cell r="AT218"/>
          <cell r="AU218"/>
          <cell r="AV218"/>
          <cell r="AW218"/>
          <cell r="AX218"/>
          <cell r="AY218"/>
          <cell r="AZ218"/>
        </row>
        <row r="219">
          <cell r="B219" t="str">
            <v>-</v>
          </cell>
          <cell r="C219"/>
          <cell r="D219"/>
          <cell r="E219"/>
          <cell r="F219"/>
          <cell r="G219"/>
          <cell r="H219"/>
          <cell r="I219"/>
          <cell r="J219">
            <v>0</v>
          </cell>
          <cell r="K219"/>
          <cell r="L219">
            <v>0</v>
          </cell>
          <cell r="M219"/>
          <cell r="N219">
            <v>0</v>
          </cell>
          <cell r="O219"/>
          <cell r="P219">
            <v>0</v>
          </cell>
          <cell r="Q219"/>
          <cell r="R219">
            <v>0</v>
          </cell>
          <cell r="S219"/>
          <cell r="T219">
            <v>0</v>
          </cell>
          <cell r="U219"/>
          <cell r="V219">
            <v>0</v>
          </cell>
          <cell r="W219" t="str">
            <v xml:space="preserve"> </v>
          </cell>
          <cell r="X219" t="str">
            <v xml:space="preserve"> </v>
          </cell>
          <cell r="Y219" t="str">
            <v/>
          </cell>
          <cell r="Z219"/>
          <cell r="AA219" t="str">
            <v/>
          </cell>
          <cell r="AB219" t="str">
            <v xml:space="preserve"> </v>
          </cell>
          <cell r="AC219" t="str">
            <v/>
          </cell>
          <cell r="AD219" t="str">
            <v xml:space="preserve"> </v>
          </cell>
          <cell r="AE219" t="str">
            <v xml:space="preserve"> </v>
          </cell>
          <cell r="AF219" t="str">
            <v xml:space="preserve"> </v>
          </cell>
          <cell r="AG219">
            <v>0</v>
          </cell>
          <cell r="AH219" t="str">
            <v xml:space="preserve"> </v>
          </cell>
          <cell r="AI219" t="str">
            <v xml:space="preserve"> </v>
          </cell>
          <cell r="AJ219" t="str">
            <v xml:space="preserve"> </v>
          </cell>
          <cell r="AK219" t="str">
            <v xml:space="preserve"> </v>
          </cell>
          <cell r="AL219" t="str">
            <v xml:space="preserve"> </v>
          </cell>
          <cell r="AM219" t="str">
            <v xml:space="preserve"> </v>
          </cell>
          <cell r="AN219" t="str">
            <v xml:space="preserve"> </v>
          </cell>
          <cell r="AO219"/>
          <cell r="AP219"/>
          <cell r="AQ219"/>
          <cell r="AR219"/>
          <cell r="AS219"/>
          <cell r="AT219"/>
          <cell r="AU219"/>
          <cell r="AV219"/>
          <cell r="AW219"/>
          <cell r="AX219"/>
          <cell r="AY219"/>
          <cell r="AZ219"/>
        </row>
        <row r="220">
          <cell r="B220" t="str">
            <v>-</v>
          </cell>
          <cell r="C220"/>
          <cell r="D220"/>
          <cell r="E220"/>
          <cell r="F220"/>
          <cell r="G220"/>
          <cell r="H220"/>
          <cell r="I220"/>
          <cell r="J220">
            <v>0</v>
          </cell>
          <cell r="K220"/>
          <cell r="L220">
            <v>0</v>
          </cell>
          <cell r="M220"/>
          <cell r="N220">
            <v>0</v>
          </cell>
          <cell r="O220"/>
          <cell r="P220">
            <v>0</v>
          </cell>
          <cell r="Q220"/>
          <cell r="R220">
            <v>0</v>
          </cell>
          <cell r="S220"/>
          <cell r="T220">
            <v>0</v>
          </cell>
          <cell r="U220"/>
          <cell r="V220">
            <v>0</v>
          </cell>
          <cell r="W220" t="str">
            <v xml:space="preserve"> </v>
          </cell>
          <cell r="X220" t="str">
            <v xml:space="preserve"> </v>
          </cell>
          <cell r="Y220" t="str">
            <v/>
          </cell>
          <cell r="Z220"/>
          <cell r="AA220" t="str">
            <v/>
          </cell>
          <cell r="AB220" t="str">
            <v xml:space="preserve"> </v>
          </cell>
          <cell r="AC220" t="str">
            <v/>
          </cell>
          <cell r="AD220" t="str">
            <v xml:space="preserve"> </v>
          </cell>
          <cell r="AE220" t="str">
            <v xml:space="preserve"> </v>
          </cell>
          <cell r="AF220" t="str">
            <v xml:space="preserve"> </v>
          </cell>
          <cell r="AG220">
            <v>0</v>
          </cell>
          <cell r="AH220" t="str">
            <v xml:space="preserve"> </v>
          </cell>
          <cell r="AI220" t="str">
            <v xml:space="preserve"> </v>
          </cell>
          <cell r="AJ220" t="str">
            <v xml:space="preserve"> </v>
          </cell>
          <cell r="AK220" t="str">
            <v xml:space="preserve"> </v>
          </cell>
          <cell r="AL220" t="str">
            <v xml:space="preserve"> </v>
          </cell>
          <cell r="AM220" t="str">
            <v xml:space="preserve"> </v>
          </cell>
          <cell r="AN220" t="str">
            <v xml:space="preserve"> </v>
          </cell>
          <cell r="AO220"/>
          <cell r="AP220"/>
          <cell r="AQ220"/>
          <cell r="AR220"/>
          <cell r="AS220"/>
          <cell r="AT220"/>
          <cell r="AU220"/>
          <cell r="AV220"/>
          <cell r="AW220"/>
          <cell r="AX220"/>
          <cell r="AY220"/>
          <cell r="AZ220"/>
        </row>
        <row r="221">
          <cell r="B221" t="str">
            <v>-</v>
          </cell>
          <cell r="C221"/>
          <cell r="D221"/>
          <cell r="E221"/>
          <cell r="F221"/>
          <cell r="G221"/>
          <cell r="H221"/>
          <cell r="I221"/>
          <cell r="J221">
            <v>0</v>
          </cell>
          <cell r="K221"/>
          <cell r="L221">
            <v>0</v>
          </cell>
          <cell r="M221"/>
          <cell r="N221">
            <v>0</v>
          </cell>
          <cell r="O221"/>
          <cell r="P221">
            <v>0</v>
          </cell>
          <cell r="Q221"/>
          <cell r="R221">
            <v>0</v>
          </cell>
          <cell r="S221"/>
          <cell r="T221">
            <v>0</v>
          </cell>
          <cell r="U221"/>
          <cell r="V221">
            <v>0</v>
          </cell>
          <cell r="W221" t="str">
            <v xml:space="preserve"> </v>
          </cell>
          <cell r="X221" t="str">
            <v xml:space="preserve"> </v>
          </cell>
          <cell r="Y221" t="str">
            <v/>
          </cell>
          <cell r="Z221"/>
          <cell r="AA221" t="str">
            <v/>
          </cell>
          <cell r="AB221" t="str">
            <v xml:space="preserve"> </v>
          </cell>
          <cell r="AC221" t="str">
            <v/>
          </cell>
          <cell r="AD221" t="str">
            <v xml:space="preserve"> </v>
          </cell>
          <cell r="AE221" t="str">
            <v xml:space="preserve"> </v>
          </cell>
          <cell r="AF221" t="str">
            <v xml:space="preserve"> </v>
          </cell>
          <cell r="AG221">
            <v>0</v>
          </cell>
          <cell r="AH221" t="str">
            <v xml:space="preserve"> </v>
          </cell>
          <cell r="AI221" t="str">
            <v xml:space="preserve"> </v>
          </cell>
          <cell r="AJ221" t="str">
            <v xml:space="preserve"> </v>
          </cell>
          <cell r="AK221" t="str">
            <v xml:space="preserve"> </v>
          </cell>
          <cell r="AL221" t="str">
            <v xml:space="preserve"> </v>
          </cell>
          <cell r="AM221" t="str">
            <v xml:space="preserve"> </v>
          </cell>
          <cell r="AN221" t="str">
            <v xml:space="preserve"> </v>
          </cell>
          <cell r="AO221"/>
          <cell r="AP221"/>
          <cell r="AQ221"/>
          <cell r="AR221"/>
          <cell r="AS221"/>
          <cell r="AT221"/>
          <cell r="AU221"/>
          <cell r="AV221"/>
          <cell r="AW221"/>
          <cell r="AX221"/>
          <cell r="AY221"/>
          <cell r="AZ221"/>
        </row>
        <row r="222">
          <cell r="B222" t="str">
            <v>-</v>
          </cell>
          <cell r="C222"/>
          <cell r="D222"/>
          <cell r="E222"/>
          <cell r="F222"/>
          <cell r="G222"/>
          <cell r="H222"/>
          <cell r="I222"/>
          <cell r="J222">
            <v>0</v>
          </cell>
          <cell r="K222"/>
          <cell r="L222">
            <v>0</v>
          </cell>
          <cell r="M222"/>
          <cell r="N222">
            <v>0</v>
          </cell>
          <cell r="O222"/>
          <cell r="P222">
            <v>0</v>
          </cell>
          <cell r="Q222"/>
          <cell r="R222">
            <v>0</v>
          </cell>
          <cell r="S222"/>
          <cell r="T222">
            <v>0</v>
          </cell>
          <cell r="U222"/>
          <cell r="V222">
            <v>0</v>
          </cell>
          <cell r="W222" t="str">
            <v xml:space="preserve"> </v>
          </cell>
          <cell r="X222" t="str">
            <v xml:space="preserve"> </v>
          </cell>
          <cell r="Y222" t="str">
            <v/>
          </cell>
          <cell r="Z222"/>
          <cell r="AA222" t="str">
            <v/>
          </cell>
          <cell r="AB222" t="str">
            <v xml:space="preserve"> </v>
          </cell>
          <cell r="AC222" t="str">
            <v/>
          </cell>
          <cell r="AD222" t="str">
            <v xml:space="preserve"> </v>
          </cell>
          <cell r="AE222" t="str">
            <v xml:space="preserve"> </v>
          </cell>
          <cell r="AF222" t="str">
            <v xml:space="preserve"> </v>
          </cell>
          <cell r="AG222">
            <v>0</v>
          </cell>
          <cell r="AH222" t="str">
            <v xml:space="preserve"> </v>
          </cell>
          <cell r="AI222" t="str">
            <v xml:space="preserve"> </v>
          </cell>
          <cell r="AJ222" t="str">
            <v xml:space="preserve"> </v>
          </cell>
          <cell r="AK222" t="str">
            <v xml:space="preserve"> </v>
          </cell>
          <cell r="AL222" t="str">
            <v xml:space="preserve"> </v>
          </cell>
          <cell r="AM222" t="str">
            <v xml:space="preserve"> </v>
          </cell>
          <cell r="AN222" t="str">
            <v xml:space="preserve"> </v>
          </cell>
          <cell r="AO222"/>
          <cell r="AP222"/>
          <cell r="AQ222"/>
          <cell r="AR222"/>
          <cell r="AS222"/>
          <cell r="AT222"/>
          <cell r="AU222"/>
          <cell r="AV222"/>
          <cell r="AW222"/>
          <cell r="AX222"/>
          <cell r="AY222"/>
          <cell r="AZ222"/>
        </row>
        <row r="223">
          <cell r="B223" t="str">
            <v>-</v>
          </cell>
          <cell r="C223"/>
          <cell r="D223"/>
          <cell r="E223"/>
          <cell r="F223"/>
          <cell r="G223"/>
          <cell r="H223"/>
          <cell r="I223"/>
          <cell r="J223">
            <v>0</v>
          </cell>
          <cell r="K223"/>
          <cell r="L223">
            <v>0</v>
          </cell>
          <cell r="M223"/>
          <cell r="N223">
            <v>0</v>
          </cell>
          <cell r="O223"/>
          <cell r="P223">
            <v>0</v>
          </cell>
          <cell r="Q223"/>
          <cell r="R223">
            <v>0</v>
          </cell>
          <cell r="S223"/>
          <cell r="T223">
            <v>0</v>
          </cell>
          <cell r="U223"/>
          <cell r="V223">
            <v>0</v>
          </cell>
          <cell r="W223" t="str">
            <v xml:space="preserve"> </v>
          </cell>
          <cell r="X223" t="str">
            <v xml:space="preserve"> </v>
          </cell>
          <cell r="Y223" t="str">
            <v/>
          </cell>
          <cell r="Z223"/>
          <cell r="AA223" t="str">
            <v/>
          </cell>
          <cell r="AB223" t="str">
            <v xml:space="preserve"> </v>
          </cell>
          <cell r="AC223" t="str">
            <v/>
          </cell>
          <cell r="AD223" t="str">
            <v xml:space="preserve"> </v>
          </cell>
          <cell r="AE223" t="str">
            <v xml:space="preserve"> </v>
          </cell>
          <cell r="AF223" t="str">
            <v xml:space="preserve"> </v>
          </cell>
          <cell r="AG223">
            <v>0</v>
          </cell>
          <cell r="AH223" t="str">
            <v xml:space="preserve"> </v>
          </cell>
          <cell r="AI223" t="str">
            <v xml:space="preserve"> </v>
          </cell>
          <cell r="AJ223" t="str">
            <v xml:space="preserve"> </v>
          </cell>
          <cell r="AK223" t="str">
            <v xml:space="preserve"> </v>
          </cell>
          <cell r="AL223" t="str">
            <v xml:space="preserve"> </v>
          </cell>
          <cell r="AM223" t="str">
            <v xml:space="preserve"> </v>
          </cell>
          <cell r="AN223" t="str">
            <v xml:space="preserve"> </v>
          </cell>
          <cell r="AO223"/>
          <cell r="AP223"/>
          <cell r="AQ223"/>
          <cell r="AR223"/>
          <cell r="AS223"/>
          <cell r="AT223"/>
          <cell r="AU223"/>
          <cell r="AV223"/>
          <cell r="AW223"/>
          <cell r="AX223"/>
          <cell r="AY223"/>
          <cell r="AZ223"/>
        </row>
        <row r="224">
          <cell r="B224" t="str">
            <v>-</v>
          </cell>
          <cell r="C224"/>
          <cell r="D224"/>
          <cell r="E224"/>
          <cell r="F224"/>
          <cell r="G224"/>
          <cell r="H224"/>
          <cell r="I224"/>
          <cell r="J224">
            <v>0</v>
          </cell>
          <cell r="K224"/>
          <cell r="L224">
            <v>0</v>
          </cell>
          <cell r="M224"/>
          <cell r="N224">
            <v>0</v>
          </cell>
          <cell r="O224"/>
          <cell r="P224">
            <v>0</v>
          </cell>
          <cell r="Q224"/>
          <cell r="R224">
            <v>0</v>
          </cell>
          <cell r="S224"/>
          <cell r="T224">
            <v>0</v>
          </cell>
          <cell r="U224"/>
          <cell r="V224">
            <v>0</v>
          </cell>
          <cell r="W224" t="str">
            <v xml:space="preserve"> </v>
          </cell>
          <cell r="X224" t="str">
            <v xml:space="preserve"> </v>
          </cell>
          <cell r="Y224" t="str">
            <v/>
          </cell>
          <cell r="Z224"/>
          <cell r="AA224" t="str">
            <v/>
          </cell>
          <cell r="AB224" t="str">
            <v xml:space="preserve"> </v>
          </cell>
          <cell r="AC224" t="str">
            <v/>
          </cell>
          <cell r="AD224" t="str">
            <v xml:space="preserve"> </v>
          </cell>
          <cell r="AE224" t="str">
            <v xml:space="preserve"> </v>
          </cell>
          <cell r="AF224" t="str">
            <v xml:space="preserve"> </v>
          </cell>
          <cell r="AG224">
            <v>0</v>
          </cell>
          <cell r="AH224" t="str">
            <v xml:space="preserve"> </v>
          </cell>
          <cell r="AI224" t="str">
            <v xml:space="preserve"> </v>
          </cell>
          <cell r="AJ224" t="str">
            <v xml:space="preserve"> </v>
          </cell>
          <cell r="AK224" t="str">
            <v xml:space="preserve"> </v>
          </cell>
          <cell r="AL224" t="str">
            <v xml:space="preserve"> </v>
          </cell>
          <cell r="AM224" t="str">
            <v xml:space="preserve"> </v>
          </cell>
          <cell r="AN224" t="str">
            <v xml:space="preserve"> </v>
          </cell>
          <cell r="AO224"/>
          <cell r="AP224"/>
          <cell r="AQ224"/>
          <cell r="AR224"/>
          <cell r="AS224"/>
          <cell r="AT224"/>
          <cell r="AU224"/>
          <cell r="AV224"/>
          <cell r="AW224"/>
          <cell r="AX224"/>
          <cell r="AY224"/>
          <cell r="AZ224"/>
        </row>
        <row r="225">
          <cell r="B225" t="str">
            <v>-</v>
          </cell>
          <cell r="C225"/>
          <cell r="D225"/>
          <cell r="E225"/>
          <cell r="F225"/>
          <cell r="G225"/>
          <cell r="H225"/>
          <cell r="I225"/>
          <cell r="J225">
            <v>0</v>
          </cell>
          <cell r="K225"/>
          <cell r="L225">
            <v>0</v>
          </cell>
          <cell r="M225"/>
          <cell r="N225">
            <v>0</v>
          </cell>
          <cell r="O225"/>
          <cell r="P225">
            <v>0</v>
          </cell>
          <cell r="Q225"/>
          <cell r="R225">
            <v>0</v>
          </cell>
          <cell r="S225"/>
          <cell r="T225">
            <v>0</v>
          </cell>
          <cell r="U225"/>
          <cell r="V225">
            <v>0</v>
          </cell>
          <cell r="W225" t="str">
            <v xml:space="preserve"> </v>
          </cell>
          <cell r="X225" t="str">
            <v xml:space="preserve"> </v>
          </cell>
          <cell r="Y225" t="str">
            <v/>
          </cell>
          <cell r="Z225"/>
          <cell r="AA225" t="str">
            <v/>
          </cell>
          <cell r="AB225" t="str">
            <v xml:space="preserve"> </v>
          </cell>
          <cell r="AC225" t="str">
            <v/>
          </cell>
          <cell r="AD225" t="str">
            <v xml:space="preserve"> </v>
          </cell>
          <cell r="AE225" t="str">
            <v xml:space="preserve"> </v>
          </cell>
          <cell r="AF225" t="str">
            <v xml:space="preserve"> </v>
          </cell>
          <cell r="AG225">
            <v>0</v>
          </cell>
          <cell r="AH225" t="str">
            <v xml:space="preserve"> </v>
          </cell>
          <cell r="AI225" t="str">
            <v xml:space="preserve"> </v>
          </cell>
          <cell r="AJ225" t="str">
            <v xml:space="preserve"> </v>
          </cell>
          <cell r="AK225" t="str">
            <v xml:space="preserve"> </v>
          </cell>
          <cell r="AL225" t="str">
            <v xml:space="preserve"> </v>
          </cell>
          <cell r="AM225" t="str">
            <v xml:space="preserve"> </v>
          </cell>
          <cell r="AN225" t="str">
            <v xml:space="preserve"> </v>
          </cell>
          <cell r="AO225"/>
          <cell r="AP225"/>
          <cell r="AQ225"/>
          <cell r="AR225"/>
          <cell r="AS225"/>
          <cell r="AT225"/>
          <cell r="AU225"/>
          <cell r="AV225"/>
          <cell r="AW225"/>
          <cell r="AX225"/>
          <cell r="AY225"/>
          <cell r="AZ225"/>
        </row>
        <row r="226">
          <cell r="B226" t="str">
            <v>-</v>
          </cell>
          <cell r="C226"/>
          <cell r="D226"/>
          <cell r="E226"/>
          <cell r="F226"/>
          <cell r="G226"/>
          <cell r="H226"/>
          <cell r="I226"/>
          <cell r="J226">
            <v>0</v>
          </cell>
          <cell r="K226"/>
          <cell r="L226">
            <v>0</v>
          </cell>
          <cell r="M226"/>
          <cell r="N226">
            <v>0</v>
          </cell>
          <cell r="O226"/>
          <cell r="P226">
            <v>0</v>
          </cell>
          <cell r="Q226"/>
          <cell r="R226">
            <v>0</v>
          </cell>
          <cell r="S226"/>
          <cell r="T226">
            <v>0</v>
          </cell>
          <cell r="U226"/>
          <cell r="V226">
            <v>0</v>
          </cell>
          <cell r="W226" t="str">
            <v xml:space="preserve"> </v>
          </cell>
          <cell r="X226" t="str">
            <v xml:space="preserve"> </v>
          </cell>
          <cell r="Y226" t="str">
            <v/>
          </cell>
          <cell r="Z226"/>
          <cell r="AA226" t="str">
            <v/>
          </cell>
          <cell r="AB226" t="str">
            <v xml:space="preserve"> </v>
          </cell>
          <cell r="AC226" t="str">
            <v/>
          </cell>
          <cell r="AD226" t="str">
            <v xml:space="preserve"> </v>
          </cell>
          <cell r="AE226" t="str">
            <v xml:space="preserve"> </v>
          </cell>
          <cell r="AF226" t="str">
            <v xml:space="preserve"> </v>
          </cell>
          <cell r="AG226">
            <v>0</v>
          </cell>
          <cell r="AH226" t="str">
            <v xml:space="preserve"> </v>
          </cell>
          <cell r="AI226" t="str">
            <v xml:space="preserve"> </v>
          </cell>
          <cell r="AJ226" t="str">
            <v xml:space="preserve"> </v>
          </cell>
          <cell r="AK226" t="str">
            <v xml:space="preserve"> </v>
          </cell>
          <cell r="AL226" t="str">
            <v xml:space="preserve"> </v>
          </cell>
          <cell r="AM226" t="str">
            <v xml:space="preserve"> </v>
          </cell>
          <cell r="AN226" t="str">
            <v xml:space="preserve"> </v>
          </cell>
          <cell r="AO226"/>
          <cell r="AP226"/>
          <cell r="AQ226"/>
          <cell r="AR226"/>
          <cell r="AS226"/>
          <cell r="AT226"/>
          <cell r="AU226"/>
          <cell r="AV226"/>
          <cell r="AW226"/>
          <cell r="AX226"/>
          <cell r="AY226"/>
          <cell r="AZ226"/>
        </row>
        <row r="227">
          <cell r="B227" t="str">
            <v>-</v>
          </cell>
          <cell r="C227"/>
          <cell r="D227"/>
          <cell r="E227"/>
          <cell r="F227"/>
          <cell r="G227"/>
          <cell r="H227"/>
          <cell r="I227"/>
          <cell r="J227">
            <v>0</v>
          </cell>
          <cell r="K227"/>
          <cell r="L227">
            <v>0</v>
          </cell>
          <cell r="M227"/>
          <cell r="N227">
            <v>0</v>
          </cell>
          <cell r="O227"/>
          <cell r="P227">
            <v>0</v>
          </cell>
          <cell r="Q227"/>
          <cell r="R227">
            <v>0</v>
          </cell>
          <cell r="S227"/>
          <cell r="T227">
            <v>0</v>
          </cell>
          <cell r="U227"/>
          <cell r="V227">
            <v>0</v>
          </cell>
          <cell r="W227" t="str">
            <v xml:space="preserve"> </v>
          </cell>
          <cell r="X227" t="str">
            <v xml:space="preserve"> </v>
          </cell>
          <cell r="Y227" t="str">
            <v/>
          </cell>
          <cell r="Z227"/>
          <cell r="AA227" t="str">
            <v/>
          </cell>
          <cell r="AB227" t="str">
            <v xml:space="preserve"> </v>
          </cell>
          <cell r="AC227" t="str">
            <v/>
          </cell>
          <cell r="AD227" t="str">
            <v xml:space="preserve"> </v>
          </cell>
          <cell r="AE227" t="str">
            <v xml:space="preserve"> </v>
          </cell>
          <cell r="AF227" t="str">
            <v xml:space="preserve"> </v>
          </cell>
          <cell r="AG227">
            <v>0</v>
          </cell>
          <cell r="AH227" t="str">
            <v xml:space="preserve"> </v>
          </cell>
          <cell r="AI227" t="str">
            <v xml:space="preserve"> </v>
          </cell>
          <cell r="AJ227" t="str">
            <v xml:space="preserve"> </v>
          </cell>
          <cell r="AK227" t="str">
            <v xml:space="preserve"> </v>
          </cell>
          <cell r="AL227" t="str">
            <v xml:space="preserve"> </v>
          </cell>
          <cell r="AM227" t="str">
            <v xml:space="preserve"> </v>
          </cell>
          <cell r="AN227" t="str">
            <v xml:space="preserve"> </v>
          </cell>
          <cell r="AO227"/>
          <cell r="AP227"/>
          <cell r="AQ227"/>
          <cell r="AR227"/>
          <cell r="AS227"/>
          <cell r="AT227"/>
          <cell r="AU227"/>
          <cell r="AV227"/>
          <cell r="AW227"/>
          <cell r="AX227"/>
          <cell r="AY227"/>
          <cell r="AZ227"/>
        </row>
        <row r="228">
          <cell r="B228" t="str">
            <v>-</v>
          </cell>
          <cell r="C228"/>
          <cell r="D228"/>
          <cell r="E228"/>
          <cell r="F228"/>
          <cell r="G228"/>
          <cell r="H228"/>
          <cell r="I228"/>
          <cell r="J228">
            <v>0</v>
          </cell>
          <cell r="K228"/>
          <cell r="L228">
            <v>0</v>
          </cell>
          <cell r="M228"/>
          <cell r="N228">
            <v>0</v>
          </cell>
          <cell r="O228"/>
          <cell r="P228">
            <v>0</v>
          </cell>
          <cell r="Q228"/>
          <cell r="R228">
            <v>0</v>
          </cell>
          <cell r="S228"/>
          <cell r="T228">
            <v>0</v>
          </cell>
          <cell r="U228"/>
          <cell r="V228">
            <v>0</v>
          </cell>
          <cell r="W228" t="str">
            <v xml:space="preserve"> </v>
          </cell>
          <cell r="X228" t="str">
            <v xml:space="preserve"> </v>
          </cell>
          <cell r="Y228" t="str">
            <v/>
          </cell>
          <cell r="Z228"/>
          <cell r="AA228" t="str">
            <v/>
          </cell>
          <cell r="AB228" t="str">
            <v xml:space="preserve"> </v>
          </cell>
          <cell r="AC228" t="str">
            <v/>
          </cell>
          <cell r="AD228" t="str">
            <v xml:space="preserve"> </v>
          </cell>
          <cell r="AE228" t="str">
            <v xml:space="preserve"> </v>
          </cell>
          <cell r="AF228" t="str">
            <v xml:space="preserve"> </v>
          </cell>
          <cell r="AG228">
            <v>0</v>
          </cell>
          <cell r="AH228" t="str">
            <v xml:space="preserve"> </v>
          </cell>
          <cell r="AI228" t="str">
            <v xml:space="preserve"> </v>
          </cell>
          <cell r="AJ228" t="str">
            <v xml:space="preserve"> </v>
          </cell>
          <cell r="AK228" t="str">
            <v xml:space="preserve"> </v>
          </cell>
          <cell r="AL228" t="str">
            <v xml:space="preserve"> </v>
          </cell>
          <cell r="AM228" t="str">
            <v xml:space="preserve"> </v>
          </cell>
          <cell r="AN228" t="str">
            <v xml:space="preserve"> </v>
          </cell>
          <cell r="AO228"/>
          <cell r="AP228"/>
          <cell r="AQ228"/>
          <cell r="AR228"/>
          <cell r="AS228"/>
          <cell r="AT228"/>
          <cell r="AU228"/>
          <cell r="AV228"/>
          <cell r="AW228"/>
          <cell r="AX228"/>
          <cell r="AY228"/>
          <cell r="AZ228"/>
        </row>
        <row r="229">
          <cell r="B229" t="str">
            <v>-</v>
          </cell>
          <cell r="C229"/>
          <cell r="D229"/>
          <cell r="E229"/>
          <cell r="F229"/>
          <cell r="G229"/>
          <cell r="H229"/>
          <cell r="I229"/>
          <cell r="J229">
            <v>0</v>
          </cell>
          <cell r="K229"/>
          <cell r="L229">
            <v>0</v>
          </cell>
          <cell r="M229"/>
          <cell r="N229">
            <v>0</v>
          </cell>
          <cell r="O229"/>
          <cell r="P229">
            <v>0</v>
          </cell>
          <cell r="Q229"/>
          <cell r="R229">
            <v>0</v>
          </cell>
          <cell r="S229"/>
          <cell r="T229">
            <v>0</v>
          </cell>
          <cell r="U229"/>
          <cell r="V229">
            <v>0</v>
          </cell>
          <cell r="W229" t="str">
            <v xml:space="preserve"> </v>
          </cell>
          <cell r="X229" t="str">
            <v xml:space="preserve"> </v>
          </cell>
          <cell r="Y229" t="str">
            <v/>
          </cell>
          <cell r="Z229"/>
          <cell r="AA229" t="str">
            <v/>
          </cell>
          <cell r="AB229" t="str">
            <v xml:space="preserve"> </v>
          </cell>
          <cell r="AC229" t="str">
            <v/>
          </cell>
          <cell r="AD229" t="str">
            <v xml:space="preserve"> </v>
          </cell>
          <cell r="AE229" t="str">
            <v xml:space="preserve"> </v>
          </cell>
          <cell r="AF229" t="str">
            <v xml:space="preserve"> </v>
          </cell>
          <cell r="AG229">
            <v>0</v>
          </cell>
          <cell r="AH229" t="str">
            <v xml:space="preserve"> </v>
          </cell>
          <cell r="AI229" t="str">
            <v xml:space="preserve"> </v>
          </cell>
          <cell r="AJ229" t="str">
            <v xml:space="preserve"> </v>
          </cell>
          <cell r="AK229" t="str">
            <v xml:space="preserve"> </v>
          </cell>
          <cell r="AL229" t="str">
            <v xml:space="preserve"> </v>
          </cell>
          <cell r="AM229" t="str">
            <v xml:space="preserve"> </v>
          </cell>
          <cell r="AN229" t="str">
            <v xml:space="preserve"> </v>
          </cell>
          <cell r="AO229"/>
          <cell r="AP229"/>
          <cell r="AQ229"/>
          <cell r="AR229"/>
          <cell r="AS229"/>
          <cell r="AT229"/>
          <cell r="AU229"/>
          <cell r="AV229"/>
          <cell r="AW229"/>
          <cell r="AX229"/>
          <cell r="AY229"/>
          <cell r="AZ229"/>
        </row>
        <row r="230">
          <cell r="B230" t="str">
            <v>-</v>
          </cell>
          <cell r="C230"/>
          <cell r="D230"/>
          <cell r="E230"/>
          <cell r="F230"/>
          <cell r="G230"/>
          <cell r="H230"/>
          <cell r="I230"/>
          <cell r="J230">
            <v>0</v>
          </cell>
          <cell r="K230"/>
          <cell r="L230">
            <v>0</v>
          </cell>
          <cell r="M230"/>
          <cell r="N230">
            <v>0</v>
          </cell>
          <cell r="O230"/>
          <cell r="P230">
            <v>0</v>
          </cell>
          <cell r="Q230"/>
          <cell r="R230">
            <v>0</v>
          </cell>
          <cell r="S230"/>
          <cell r="T230">
            <v>0</v>
          </cell>
          <cell r="U230"/>
          <cell r="V230">
            <v>0</v>
          </cell>
          <cell r="W230" t="str">
            <v xml:space="preserve"> </v>
          </cell>
          <cell r="X230" t="str">
            <v xml:space="preserve"> </v>
          </cell>
          <cell r="Y230" t="str">
            <v/>
          </cell>
          <cell r="Z230"/>
          <cell r="AA230" t="str">
            <v/>
          </cell>
          <cell r="AB230" t="str">
            <v xml:space="preserve"> </v>
          </cell>
          <cell r="AC230" t="str">
            <v/>
          </cell>
          <cell r="AD230" t="str">
            <v xml:space="preserve"> </v>
          </cell>
          <cell r="AE230" t="str">
            <v xml:space="preserve"> </v>
          </cell>
          <cell r="AF230" t="str">
            <v xml:space="preserve"> </v>
          </cell>
          <cell r="AG230">
            <v>0</v>
          </cell>
          <cell r="AH230" t="str">
            <v xml:space="preserve"> </v>
          </cell>
          <cell r="AI230" t="str">
            <v xml:space="preserve"> </v>
          </cell>
          <cell r="AJ230" t="str">
            <v xml:space="preserve"> </v>
          </cell>
          <cell r="AK230" t="str">
            <v xml:space="preserve"> </v>
          </cell>
          <cell r="AL230" t="str">
            <v xml:space="preserve"> </v>
          </cell>
          <cell r="AM230" t="str">
            <v xml:space="preserve"> </v>
          </cell>
          <cell r="AN230" t="str">
            <v xml:space="preserve"> </v>
          </cell>
          <cell r="AO230"/>
          <cell r="AP230"/>
          <cell r="AQ230"/>
          <cell r="AR230"/>
          <cell r="AS230"/>
          <cell r="AT230"/>
          <cell r="AU230"/>
          <cell r="AV230"/>
          <cell r="AW230"/>
          <cell r="AX230"/>
          <cell r="AY230"/>
          <cell r="AZ230"/>
        </row>
        <row r="231">
          <cell r="B231" t="str">
            <v>-</v>
          </cell>
          <cell r="C231"/>
          <cell r="D231"/>
          <cell r="E231"/>
          <cell r="F231"/>
          <cell r="G231"/>
          <cell r="H231"/>
          <cell r="I231"/>
          <cell r="J231">
            <v>0</v>
          </cell>
          <cell r="K231"/>
          <cell r="L231">
            <v>0</v>
          </cell>
          <cell r="M231"/>
          <cell r="N231">
            <v>0</v>
          </cell>
          <cell r="O231"/>
          <cell r="P231">
            <v>0</v>
          </cell>
          <cell r="Q231"/>
          <cell r="R231">
            <v>0</v>
          </cell>
          <cell r="S231"/>
          <cell r="T231">
            <v>0</v>
          </cell>
          <cell r="U231"/>
          <cell r="V231">
            <v>0</v>
          </cell>
          <cell r="W231" t="str">
            <v xml:space="preserve"> </v>
          </cell>
          <cell r="X231" t="str">
            <v xml:space="preserve"> </v>
          </cell>
          <cell r="Y231" t="str">
            <v/>
          </cell>
          <cell r="Z231"/>
          <cell r="AA231" t="str">
            <v/>
          </cell>
          <cell r="AB231" t="str">
            <v xml:space="preserve"> </v>
          </cell>
          <cell r="AC231" t="str">
            <v/>
          </cell>
          <cell r="AD231" t="str">
            <v xml:space="preserve"> </v>
          </cell>
          <cell r="AE231" t="str">
            <v xml:space="preserve"> </v>
          </cell>
          <cell r="AF231" t="str">
            <v xml:space="preserve"> </v>
          </cell>
          <cell r="AG231">
            <v>0</v>
          </cell>
          <cell r="AH231" t="str">
            <v xml:space="preserve"> </v>
          </cell>
          <cell r="AI231" t="str">
            <v xml:space="preserve"> </v>
          </cell>
          <cell r="AJ231" t="str">
            <v xml:space="preserve"> </v>
          </cell>
          <cell r="AK231" t="str">
            <v xml:space="preserve"> </v>
          </cell>
          <cell r="AL231" t="str">
            <v xml:space="preserve"> </v>
          </cell>
          <cell r="AM231" t="str">
            <v xml:space="preserve"> </v>
          </cell>
          <cell r="AN231" t="str">
            <v xml:space="preserve"> </v>
          </cell>
          <cell r="AO231"/>
          <cell r="AP231"/>
          <cell r="AQ231"/>
          <cell r="AR231"/>
          <cell r="AS231"/>
          <cell r="AT231"/>
          <cell r="AU231"/>
          <cell r="AV231"/>
          <cell r="AW231"/>
          <cell r="AX231"/>
          <cell r="AY231"/>
          <cell r="AZ231"/>
        </row>
        <row r="232">
          <cell r="B232" t="str">
            <v>-</v>
          </cell>
          <cell r="C232"/>
          <cell r="D232"/>
          <cell r="E232"/>
          <cell r="F232"/>
          <cell r="G232"/>
          <cell r="H232"/>
          <cell r="I232"/>
          <cell r="J232">
            <v>0</v>
          </cell>
          <cell r="K232"/>
          <cell r="L232">
            <v>0</v>
          </cell>
          <cell r="M232"/>
          <cell r="N232">
            <v>0</v>
          </cell>
          <cell r="O232"/>
          <cell r="P232">
            <v>0</v>
          </cell>
          <cell r="Q232"/>
          <cell r="R232">
            <v>0</v>
          </cell>
          <cell r="S232"/>
          <cell r="T232">
            <v>0</v>
          </cell>
          <cell r="U232"/>
          <cell r="V232">
            <v>0</v>
          </cell>
          <cell r="W232" t="str">
            <v xml:space="preserve"> </v>
          </cell>
          <cell r="X232" t="str">
            <v xml:space="preserve"> </v>
          </cell>
          <cell r="Y232" t="str">
            <v/>
          </cell>
          <cell r="Z232"/>
          <cell r="AA232" t="str">
            <v/>
          </cell>
          <cell r="AB232" t="str">
            <v xml:space="preserve"> </v>
          </cell>
          <cell r="AC232" t="str">
            <v/>
          </cell>
          <cell r="AD232" t="str">
            <v xml:space="preserve"> </v>
          </cell>
          <cell r="AE232" t="str">
            <v xml:space="preserve"> </v>
          </cell>
          <cell r="AF232" t="str">
            <v xml:space="preserve"> </v>
          </cell>
          <cell r="AG232">
            <v>0</v>
          </cell>
          <cell r="AH232" t="str">
            <v xml:space="preserve"> </v>
          </cell>
          <cell r="AI232" t="str">
            <v xml:space="preserve"> </v>
          </cell>
          <cell r="AJ232" t="str">
            <v xml:space="preserve"> </v>
          </cell>
          <cell r="AK232" t="str">
            <v xml:space="preserve"> </v>
          </cell>
          <cell r="AL232" t="str">
            <v xml:space="preserve"> </v>
          </cell>
          <cell r="AM232" t="str">
            <v xml:space="preserve"> </v>
          </cell>
          <cell r="AN232" t="str">
            <v xml:space="preserve"> </v>
          </cell>
          <cell r="AO232"/>
          <cell r="AP232"/>
          <cell r="AQ232"/>
          <cell r="AR232"/>
          <cell r="AS232"/>
          <cell r="AT232"/>
          <cell r="AU232"/>
          <cell r="AV232"/>
          <cell r="AW232"/>
          <cell r="AX232"/>
          <cell r="AY232"/>
          <cell r="AZ232"/>
        </row>
        <row r="233">
          <cell r="B233" t="str">
            <v>-</v>
          </cell>
          <cell r="C233"/>
          <cell r="D233"/>
          <cell r="E233"/>
          <cell r="F233"/>
          <cell r="G233"/>
          <cell r="H233"/>
          <cell r="I233"/>
          <cell r="J233">
            <v>0</v>
          </cell>
          <cell r="K233"/>
          <cell r="L233">
            <v>0</v>
          </cell>
          <cell r="M233"/>
          <cell r="N233">
            <v>0</v>
          </cell>
          <cell r="O233"/>
          <cell r="P233">
            <v>0</v>
          </cell>
          <cell r="Q233"/>
          <cell r="R233">
            <v>0</v>
          </cell>
          <cell r="S233"/>
          <cell r="T233">
            <v>0</v>
          </cell>
          <cell r="U233"/>
          <cell r="V233">
            <v>0</v>
          </cell>
          <cell r="W233" t="str">
            <v xml:space="preserve"> </v>
          </cell>
          <cell r="X233" t="str">
            <v xml:space="preserve"> </v>
          </cell>
          <cell r="Y233" t="str">
            <v/>
          </cell>
          <cell r="Z233"/>
          <cell r="AA233" t="str">
            <v/>
          </cell>
          <cell r="AB233" t="str">
            <v xml:space="preserve"> </v>
          </cell>
          <cell r="AC233" t="str">
            <v/>
          </cell>
          <cell r="AD233" t="str">
            <v xml:space="preserve"> </v>
          </cell>
          <cell r="AE233" t="str">
            <v xml:space="preserve"> </v>
          </cell>
          <cell r="AF233" t="str">
            <v xml:space="preserve"> </v>
          </cell>
          <cell r="AG233">
            <v>0</v>
          </cell>
          <cell r="AH233" t="str">
            <v xml:space="preserve"> </v>
          </cell>
          <cell r="AI233" t="str">
            <v xml:space="preserve"> </v>
          </cell>
          <cell r="AJ233" t="str">
            <v xml:space="preserve"> </v>
          </cell>
          <cell r="AK233" t="str">
            <v xml:space="preserve"> </v>
          </cell>
          <cell r="AL233" t="str">
            <v xml:space="preserve"> </v>
          </cell>
          <cell r="AM233" t="str">
            <v xml:space="preserve"> </v>
          </cell>
          <cell r="AN233" t="str">
            <v xml:space="preserve"> </v>
          </cell>
          <cell r="AO233"/>
          <cell r="AP233"/>
          <cell r="AQ233"/>
          <cell r="AR233"/>
          <cell r="AS233"/>
          <cell r="AT233"/>
          <cell r="AU233"/>
          <cell r="AV233"/>
          <cell r="AW233"/>
          <cell r="AX233"/>
          <cell r="AY233"/>
          <cell r="AZ233"/>
        </row>
        <row r="234">
          <cell r="B234" t="str">
            <v>-</v>
          </cell>
          <cell r="C234"/>
          <cell r="D234"/>
          <cell r="E234"/>
          <cell r="F234"/>
          <cell r="G234"/>
          <cell r="H234"/>
          <cell r="I234"/>
          <cell r="J234">
            <v>0</v>
          </cell>
          <cell r="K234"/>
          <cell r="L234">
            <v>0</v>
          </cell>
          <cell r="M234"/>
          <cell r="N234">
            <v>0</v>
          </cell>
          <cell r="O234"/>
          <cell r="P234">
            <v>0</v>
          </cell>
          <cell r="Q234"/>
          <cell r="R234">
            <v>0</v>
          </cell>
          <cell r="S234"/>
          <cell r="T234">
            <v>0</v>
          </cell>
          <cell r="U234"/>
          <cell r="V234">
            <v>0</v>
          </cell>
          <cell r="W234" t="str">
            <v xml:space="preserve"> </v>
          </cell>
          <cell r="X234" t="str">
            <v xml:space="preserve"> </v>
          </cell>
          <cell r="Y234" t="str">
            <v/>
          </cell>
          <cell r="Z234"/>
          <cell r="AA234" t="str">
            <v/>
          </cell>
          <cell r="AB234" t="str">
            <v xml:space="preserve"> </v>
          </cell>
          <cell r="AC234" t="str">
            <v/>
          </cell>
          <cell r="AD234" t="str">
            <v xml:space="preserve"> </v>
          </cell>
          <cell r="AE234" t="str">
            <v xml:space="preserve"> </v>
          </cell>
          <cell r="AF234" t="str">
            <v xml:space="preserve"> </v>
          </cell>
          <cell r="AG234">
            <v>0</v>
          </cell>
          <cell r="AH234" t="str">
            <v xml:space="preserve"> </v>
          </cell>
          <cell r="AI234" t="str">
            <v xml:space="preserve"> </v>
          </cell>
          <cell r="AJ234" t="str">
            <v xml:space="preserve"> </v>
          </cell>
          <cell r="AK234" t="str">
            <v xml:space="preserve"> </v>
          </cell>
          <cell r="AL234" t="str">
            <v xml:space="preserve"> </v>
          </cell>
          <cell r="AM234" t="str">
            <v xml:space="preserve"> </v>
          </cell>
          <cell r="AN234" t="str">
            <v xml:space="preserve"> </v>
          </cell>
          <cell r="AO234"/>
          <cell r="AP234"/>
          <cell r="AQ234"/>
          <cell r="AR234"/>
          <cell r="AS234"/>
          <cell r="AT234"/>
          <cell r="AU234"/>
          <cell r="AV234"/>
          <cell r="AW234"/>
          <cell r="AX234"/>
          <cell r="AY234"/>
          <cell r="AZ234"/>
        </row>
        <row r="235">
          <cell r="B235" t="str">
            <v>-</v>
          </cell>
          <cell r="C235"/>
          <cell r="D235"/>
          <cell r="E235"/>
          <cell r="F235"/>
          <cell r="G235"/>
          <cell r="H235"/>
          <cell r="I235"/>
          <cell r="J235">
            <v>0</v>
          </cell>
          <cell r="K235"/>
          <cell r="L235">
            <v>0</v>
          </cell>
          <cell r="M235"/>
          <cell r="N235">
            <v>0</v>
          </cell>
          <cell r="O235"/>
          <cell r="P235">
            <v>0</v>
          </cell>
          <cell r="Q235"/>
          <cell r="R235">
            <v>0</v>
          </cell>
          <cell r="S235"/>
          <cell r="T235">
            <v>0</v>
          </cell>
          <cell r="U235"/>
          <cell r="V235">
            <v>0</v>
          </cell>
          <cell r="W235" t="str">
            <v xml:space="preserve"> </v>
          </cell>
          <cell r="X235" t="str">
            <v xml:space="preserve"> </v>
          </cell>
          <cell r="Y235" t="str">
            <v/>
          </cell>
          <cell r="Z235"/>
          <cell r="AA235" t="str">
            <v/>
          </cell>
          <cell r="AB235" t="str">
            <v xml:space="preserve"> </v>
          </cell>
          <cell r="AC235" t="str">
            <v/>
          </cell>
          <cell r="AD235" t="str">
            <v xml:space="preserve"> </v>
          </cell>
          <cell r="AE235" t="str">
            <v xml:space="preserve"> </v>
          </cell>
          <cell r="AF235" t="str">
            <v xml:space="preserve"> </v>
          </cell>
          <cell r="AG235">
            <v>0</v>
          </cell>
          <cell r="AH235" t="str">
            <v xml:space="preserve"> </v>
          </cell>
          <cell r="AI235" t="str">
            <v xml:space="preserve"> </v>
          </cell>
          <cell r="AJ235" t="str">
            <v xml:space="preserve"> </v>
          </cell>
          <cell r="AK235" t="str">
            <v xml:space="preserve"> </v>
          </cell>
          <cell r="AL235" t="str">
            <v xml:space="preserve"> </v>
          </cell>
          <cell r="AM235" t="str">
            <v xml:space="preserve"> </v>
          </cell>
          <cell r="AN235" t="str">
            <v xml:space="preserve"> </v>
          </cell>
          <cell r="AO235"/>
          <cell r="AP235"/>
          <cell r="AQ235"/>
          <cell r="AR235"/>
          <cell r="AS235"/>
          <cell r="AT235"/>
          <cell r="AU235"/>
          <cell r="AV235"/>
          <cell r="AW235"/>
          <cell r="AX235"/>
          <cell r="AY235"/>
          <cell r="AZ235"/>
        </row>
        <row r="236">
          <cell r="B236" t="str">
            <v>-</v>
          </cell>
          <cell r="C236"/>
          <cell r="D236"/>
          <cell r="E236"/>
          <cell r="F236"/>
          <cell r="G236"/>
          <cell r="H236"/>
          <cell r="I236"/>
          <cell r="J236">
            <v>0</v>
          </cell>
          <cell r="K236"/>
          <cell r="L236">
            <v>0</v>
          </cell>
          <cell r="M236"/>
          <cell r="N236">
            <v>0</v>
          </cell>
          <cell r="O236"/>
          <cell r="P236">
            <v>0</v>
          </cell>
          <cell r="Q236"/>
          <cell r="R236">
            <v>0</v>
          </cell>
          <cell r="S236"/>
          <cell r="T236">
            <v>0</v>
          </cell>
          <cell r="U236"/>
          <cell r="V236">
            <v>0</v>
          </cell>
          <cell r="W236" t="str">
            <v xml:space="preserve"> </v>
          </cell>
          <cell r="X236" t="str">
            <v xml:space="preserve"> </v>
          </cell>
          <cell r="Y236" t="str">
            <v/>
          </cell>
          <cell r="Z236"/>
          <cell r="AA236" t="str">
            <v/>
          </cell>
          <cell r="AB236" t="str">
            <v xml:space="preserve"> </v>
          </cell>
          <cell r="AC236" t="str">
            <v/>
          </cell>
          <cell r="AD236" t="str">
            <v xml:space="preserve"> </v>
          </cell>
          <cell r="AE236" t="str">
            <v xml:space="preserve"> </v>
          </cell>
          <cell r="AF236" t="str">
            <v xml:space="preserve"> </v>
          </cell>
          <cell r="AG236">
            <v>0</v>
          </cell>
          <cell r="AH236" t="str">
            <v xml:space="preserve"> </v>
          </cell>
          <cell r="AI236" t="str">
            <v xml:space="preserve"> </v>
          </cell>
          <cell r="AJ236" t="str">
            <v xml:space="preserve"> </v>
          </cell>
          <cell r="AK236" t="str">
            <v xml:space="preserve"> </v>
          </cell>
          <cell r="AL236" t="str">
            <v xml:space="preserve"> </v>
          </cell>
          <cell r="AM236" t="str">
            <v xml:space="preserve"> </v>
          </cell>
          <cell r="AN236" t="str">
            <v xml:space="preserve"> </v>
          </cell>
          <cell r="AO236"/>
          <cell r="AP236"/>
          <cell r="AQ236"/>
          <cell r="AR236"/>
          <cell r="AS236"/>
          <cell r="AT236"/>
          <cell r="AU236"/>
          <cell r="AV236"/>
          <cell r="AW236"/>
          <cell r="AX236"/>
          <cell r="AY236"/>
          <cell r="AZ236"/>
        </row>
        <row r="237">
          <cell r="B237" t="str">
            <v>-</v>
          </cell>
          <cell r="C237"/>
          <cell r="D237"/>
          <cell r="E237"/>
          <cell r="F237"/>
          <cell r="G237"/>
          <cell r="H237"/>
          <cell r="I237"/>
          <cell r="J237">
            <v>0</v>
          </cell>
          <cell r="K237"/>
          <cell r="L237">
            <v>0</v>
          </cell>
          <cell r="M237"/>
          <cell r="N237">
            <v>0</v>
          </cell>
          <cell r="O237"/>
          <cell r="P237">
            <v>0</v>
          </cell>
          <cell r="Q237"/>
          <cell r="R237">
            <v>0</v>
          </cell>
          <cell r="S237"/>
          <cell r="T237">
            <v>0</v>
          </cell>
          <cell r="U237"/>
          <cell r="V237">
            <v>0</v>
          </cell>
          <cell r="W237" t="str">
            <v xml:space="preserve"> </v>
          </cell>
          <cell r="X237" t="str">
            <v xml:space="preserve"> </v>
          </cell>
          <cell r="Y237" t="str">
            <v/>
          </cell>
          <cell r="Z237"/>
          <cell r="AA237" t="str">
            <v/>
          </cell>
          <cell r="AB237" t="str">
            <v xml:space="preserve"> </v>
          </cell>
          <cell r="AC237" t="str">
            <v/>
          </cell>
          <cell r="AD237" t="str">
            <v xml:space="preserve"> </v>
          </cell>
          <cell r="AE237" t="str">
            <v xml:space="preserve"> </v>
          </cell>
          <cell r="AF237" t="str">
            <v xml:space="preserve"> </v>
          </cell>
          <cell r="AG237">
            <v>0</v>
          </cell>
          <cell r="AH237" t="str">
            <v xml:space="preserve"> </v>
          </cell>
          <cell r="AI237" t="str">
            <v xml:space="preserve"> </v>
          </cell>
          <cell r="AJ237" t="str">
            <v xml:space="preserve"> </v>
          </cell>
          <cell r="AK237" t="str">
            <v xml:space="preserve"> </v>
          </cell>
          <cell r="AL237" t="str">
            <v xml:space="preserve"> </v>
          </cell>
          <cell r="AM237" t="str">
            <v xml:space="preserve"> </v>
          </cell>
          <cell r="AN237" t="str">
            <v xml:space="preserve"> </v>
          </cell>
          <cell r="AO237"/>
          <cell r="AP237"/>
          <cell r="AQ237"/>
          <cell r="AR237"/>
          <cell r="AS237"/>
          <cell r="AT237"/>
          <cell r="AU237"/>
          <cell r="AV237"/>
          <cell r="AW237"/>
          <cell r="AX237"/>
          <cell r="AY237"/>
          <cell r="AZ237"/>
        </row>
        <row r="238">
          <cell r="B238" t="str">
            <v>-</v>
          </cell>
          <cell r="C238"/>
          <cell r="D238"/>
          <cell r="E238"/>
          <cell r="F238"/>
          <cell r="G238"/>
          <cell r="H238"/>
          <cell r="I238"/>
          <cell r="J238">
            <v>0</v>
          </cell>
          <cell r="K238"/>
          <cell r="L238">
            <v>0</v>
          </cell>
          <cell r="M238"/>
          <cell r="N238">
            <v>0</v>
          </cell>
          <cell r="O238"/>
          <cell r="P238">
            <v>0</v>
          </cell>
          <cell r="Q238"/>
          <cell r="R238">
            <v>0</v>
          </cell>
          <cell r="S238"/>
          <cell r="T238">
            <v>0</v>
          </cell>
          <cell r="U238"/>
          <cell r="V238">
            <v>0</v>
          </cell>
          <cell r="W238" t="str">
            <v xml:space="preserve"> </v>
          </cell>
          <cell r="X238" t="str">
            <v xml:space="preserve"> </v>
          </cell>
          <cell r="Y238" t="str">
            <v/>
          </cell>
          <cell r="Z238"/>
          <cell r="AA238" t="str">
            <v/>
          </cell>
          <cell r="AB238" t="str">
            <v xml:space="preserve"> </v>
          </cell>
          <cell r="AC238" t="str">
            <v/>
          </cell>
          <cell r="AD238" t="str">
            <v xml:space="preserve"> </v>
          </cell>
          <cell r="AE238" t="str">
            <v xml:space="preserve"> </v>
          </cell>
          <cell r="AF238" t="str">
            <v xml:space="preserve"> </v>
          </cell>
          <cell r="AG238">
            <v>0</v>
          </cell>
          <cell r="AH238" t="str">
            <v xml:space="preserve"> </v>
          </cell>
          <cell r="AI238" t="str">
            <v xml:space="preserve"> </v>
          </cell>
          <cell r="AJ238" t="str">
            <v xml:space="preserve"> </v>
          </cell>
          <cell r="AK238" t="str">
            <v xml:space="preserve"> </v>
          </cell>
          <cell r="AL238" t="str">
            <v xml:space="preserve"> </v>
          </cell>
          <cell r="AM238" t="str">
            <v xml:space="preserve"> </v>
          </cell>
          <cell r="AN238" t="str">
            <v xml:space="preserve"> </v>
          </cell>
          <cell r="AO238"/>
          <cell r="AP238"/>
          <cell r="AQ238"/>
          <cell r="AR238"/>
          <cell r="AS238"/>
          <cell r="AT238"/>
          <cell r="AU238"/>
          <cell r="AV238"/>
          <cell r="AW238"/>
          <cell r="AX238"/>
          <cell r="AY238"/>
          <cell r="AZ238"/>
        </row>
        <row r="239">
          <cell r="B239" t="str">
            <v>-</v>
          </cell>
          <cell r="C239"/>
          <cell r="D239"/>
          <cell r="E239"/>
          <cell r="F239"/>
          <cell r="G239"/>
          <cell r="H239"/>
          <cell r="I239"/>
          <cell r="J239">
            <v>0</v>
          </cell>
          <cell r="K239"/>
          <cell r="L239">
            <v>0</v>
          </cell>
          <cell r="M239"/>
          <cell r="N239">
            <v>0</v>
          </cell>
          <cell r="O239"/>
          <cell r="P239">
            <v>0</v>
          </cell>
          <cell r="Q239"/>
          <cell r="R239">
            <v>0</v>
          </cell>
          <cell r="S239"/>
          <cell r="T239">
            <v>0</v>
          </cell>
          <cell r="U239"/>
          <cell r="V239">
            <v>0</v>
          </cell>
          <cell r="W239" t="str">
            <v xml:space="preserve"> </v>
          </cell>
          <cell r="X239" t="str">
            <v xml:space="preserve"> </v>
          </cell>
          <cell r="Y239" t="str">
            <v/>
          </cell>
          <cell r="Z239"/>
          <cell r="AA239" t="str">
            <v/>
          </cell>
          <cell r="AB239" t="str">
            <v xml:space="preserve"> </v>
          </cell>
          <cell r="AC239" t="str">
            <v/>
          </cell>
          <cell r="AD239" t="str">
            <v xml:space="preserve"> </v>
          </cell>
          <cell r="AE239" t="str">
            <v xml:space="preserve"> </v>
          </cell>
          <cell r="AF239" t="str">
            <v xml:space="preserve"> </v>
          </cell>
          <cell r="AG239">
            <v>0</v>
          </cell>
          <cell r="AH239" t="str">
            <v xml:space="preserve"> </v>
          </cell>
          <cell r="AI239" t="str">
            <v xml:space="preserve"> </v>
          </cell>
          <cell r="AJ239" t="str">
            <v xml:space="preserve"> </v>
          </cell>
          <cell r="AK239" t="str">
            <v xml:space="preserve"> </v>
          </cell>
          <cell r="AL239" t="str">
            <v xml:space="preserve"> </v>
          </cell>
          <cell r="AM239" t="str">
            <v xml:space="preserve"> </v>
          </cell>
          <cell r="AN239" t="str">
            <v xml:space="preserve"> </v>
          </cell>
          <cell r="AO239"/>
          <cell r="AP239"/>
          <cell r="AQ239"/>
          <cell r="AR239"/>
          <cell r="AS239"/>
          <cell r="AT239"/>
          <cell r="AU239"/>
          <cell r="AV239"/>
          <cell r="AW239"/>
          <cell r="AX239"/>
          <cell r="AY239"/>
          <cell r="AZ239"/>
        </row>
        <row r="240">
          <cell r="B240" t="str">
            <v>-</v>
          </cell>
          <cell r="C240"/>
          <cell r="D240"/>
          <cell r="E240"/>
          <cell r="F240"/>
          <cell r="G240"/>
          <cell r="H240"/>
          <cell r="I240"/>
          <cell r="J240">
            <v>0</v>
          </cell>
          <cell r="K240"/>
          <cell r="L240">
            <v>0</v>
          </cell>
          <cell r="M240"/>
          <cell r="N240">
            <v>0</v>
          </cell>
          <cell r="O240"/>
          <cell r="P240">
            <v>0</v>
          </cell>
          <cell r="Q240"/>
          <cell r="R240">
            <v>0</v>
          </cell>
          <cell r="S240"/>
          <cell r="T240">
            <v>0</v>
          </cell>
          <cell r="U240"/>
          <cell r="V240">
            <v>0</v>
          </cell>
          <cell r="W240" t="str">
            <v xml:space="preserve"> </v>
          </cell>
          <cell r="X240" t="str">
            <v xml:space="preserve"> </v>
          </cell>
          <cell r="Y240" t="str">
            <v/>
          </cell>
          <cell r="Z240"/>
          <cell r="AA240" t="str">
            <v/>
          </cell>
          <cell r="AB240" t="str">
            <v xml:space="preserve"> </v>
          </cell>
          <cell r="AC240" t="str">
            <v/>
          </cell>
          <cell r="AD240" t="str">
            <v xml:space="preserve"> </v>
          </cell>
          <cell r="AE240" t="str">
            <v xml:space="preserve"> </v>
          </cell>
          <cell r="AF240" t="str">
            <v xml:space="preserve"> </v>
          </cell>
          <cell r="AG240">
            <v>0</v>
          </cell>
          <cell r="AH240" t="str">
            <v xml:space="preserve"> </v>
          </cell>
          <cell r="AI240" t="str">
            <v xml:space="preserve"> </v>
          </cell>
          <cell r="AJ240" t="str">
            <v xml:space="preserve"> </v>
          </cell>
          <cell r="AK240" t="str">
            <v xml:space="preserve"> </v>
          </cell>
          <cell r="AL240" t="str">
            <v xml:space="preserve"> </v>
          </cell>
          <cell r="AM240" t="str">
            <v xml:space="preserve"> </v>
          </cell>
          <cell r="AN240" t="str">
            <v xml:space="preserve"> </v>
          </cell>
          <cell r="AO240"/>
          <cell r="AP240"/>
          <cell r="AQ240"/>
          <cell r="AR240"/>
          <cell r="AS240"/>
          <cell r="AT240"/>
          <cell r="AU240"/>
          <cell r="AV240"/>
          <cell r="AW240"/>
          <cell r="AX240"/>
          <cell r="AY240"/>
          <cell r="AZ240"/>
        </row>
        <row r="241">
          <cell r="B241" t="str">
            <v>-</v>
          </cell>
          <cell r="C241"/>
          <cell r="D241"/>
          <cell r="E241"/>
          <cell r="F241"/>
          <cell r="G241"/>
          <cell r="H241"/>
          <cell r="I241"/>
          <cell r="J241">
            <v>0</v>
          </cell>
          <cell r="K241"/>
          <cell r="L241">
            <v>0</v>
          </cell>
          <cell r="M241"/>
          <cell r="N241">
            <v>0</v>
          </cell>
          <cell r="O241"/>
          <cell r="P241">
            <v>0</v>
          </cell>
          <cell r="Q241"/>
          <cell r="R241">
            <v>0</v>
          </cell>
          <cell r="S241"/>
          <cell r="T241">
            <v>0</v>
          </cell>
          <cell r="U241"/>
          <cell r="V241">
            <v>0</v>
          </cell>
          <cell r="W241" t="str">
            <v xml:space="preserve"> </v>
          </cell>
          <cell r="X241" t="str">
            <v xml:space="preserve"> </v>
          </cell>
          <cell r="Y241" t="str">
            <v/>
          </cell>
          <cell r="Z241"/>
          <cell r="AA241" t="str">
            <v/>
          </cell>
          <cell r="AB241" t="str">
            <v xml:space="preserve"> </v>
          </cell>
          <cell r="AC241" t="str">
            <v/>
          </cell>
          <cell r="AD241" t="str">
            <v xml:space="preserve"> </v>
          </cell>
          <cell r="AE241" t="str">
            <v xml:space="preserve"> </v>
          </cell>
          <cell r="AF241" t="str">
            <v xml:space="preserve"> </v>
          </cell>
          <cell r="AG241">
            <v>0</v>
          </cell>
          <cell r="AH241" t="str">
            <v xml:space="preserve"> </v>
          </cell>
          <cell r="AI241" t="str">
            <v xml:space="preserve"> </v>
          </cell>
          <cell r="AJ241" t="str">
            <v xml:space="preserve"> </v>
          </cell>
          <cell r="AK241" t="str">
            <v xml:space="preserve"> </v>
          </cell>
          <cell r="AL241" t="str">
            <v xml:space="preserve"> </v>
          </cell>
          <cell r="AM241" t="str">
            <v xml:space="preserve"> </v>
          </cell>
          <cell r="AN241" t="str">
            <v xml:space="preserve"> </v>
          </cell>
          <cell r="AO241"/>
          <cell r="AP241"/>
          <cell r="AQ241"/>
          <cell r="AR241"/>
          <cell r="AS241"/>
          <cell r="AT241"/>
          <cell r="AU241"/>
          <cell r="AV241"/>
          <cell r="AW241"/>
          <cell r="AX241"/>
          <cell r="AY241"/>
          <cell r="AZ241"/>
        </row>
        <row r="242">
          <cell r="B242" t="str">
            <v>-</v>
          </cell>
          <cell r="C242"/>
          <cell r="D242"/>
          <cell r="E242"/>
          <cell r="F242"/>
          <cell r="G242"/>
          <cell r="H242"/>
          <cell r="I242"/>
          <cell r="J242">
            <v>0</v>
          </cell>
          <cell r="K242"/>
          <cell r="L242">
            <v>0</v>
          </cell>
          <cell r="M242"/>
          <cell r="N242">
            <v>0</v>
          </cell>
          <cell r="O242"/>
          <cell r="P242">
            <v>0</v>
          </cell>
          <cell r="Q242"/>
          <cell r="R242">
            <v>0</v>
          </cell>
          <cell r="S242"/>
          <cell r="T242">
            <v>0</v>
          </cell>
          <cell r="U242"/>
          <cell r="V242">
            <v>0</v>
          </cell>
          <cell r="W242" t="str">
            <v xml:space="preserve"> </v>
          </cell>
          <cell r="X242" t="str">
            <v xml:space="preserve"> </v>
          </cell>
          <cell r="Y242" t="str">
            <v/>
          </cell>
          <cell r="Z242"/>
          <cell r="AA242" t="str">
            <v/>
          </cell>
          <cell r="AB242" t="str">
            <v xml:space="preserve"> </v>
          </cell>
          <cell r="AC242" t="str">
            <v/>
          </cell>
          <cell r="AD242" t="str">
            <v xml:space="preserve"> </v>
          </cell>
          <cell r="AE242" t="str">
            <v xml:space="preserve"> </v>
          </cell>
          <cell r="AF242" t="str">
            <v xml:space="preserve"> </v>
          </cell>
          <cell r="AG242">
            <v>0</v>
          </cell>
          <cell r="AH242" t="str">
            <v xml:space="preserve"> </v>
          </cell>
          <cell r="AI242" t="str">
            <v xml:space="preserve"> </v>
          </cell>
          <cell r="AJ242" t="str">
            <v xml:space="preserve"> </v>
          </cell>
          <cell r="AK242" t="str">
            <v xml:space="preserve"> </v>
          </cell>
          <cell r="AL242" t="str">
            <v xml:space="preserve"> </v>
          </cell>
          <cell r="AM242" t="str">
            <v xml:space="preserve"> </v>
          </cell>
          <cell r="AN242" t="str">
            <v xml:space="preserve"> </v>
          </cell>
          <cell r="AO242"/>
          <cell r="AP242"/>
          <cell r="AQ242"/>
          <cell r="AR242"/>
          <cell r="AS242"/>
          <cell r="AT242"/>
          <cell r="AU242"/>
          <cell r="AV242"/>
          <cell r="AW242"/>
          <cell r="AX242"/>
          <cell r="AY242"/>
          <cell r="AZ242"/>
        </row>
        <row r="243">
          <cell r="B243" t="str">
            <v>-</v>
          </cell>
          <cell r="C243"/>
          <cell r="D243"/>
          <cell r="E243"/>
          <cell r="F243"/>
          <cell r="G243"/>
          <cell r="H243"/>
          <cell r="I243"/>
          <cell r="J243">
            <v>0</v>
          </cell>
          <cell r="K243"/>
          <cell r="L243">
            <v>0</v>
          </cell>
          <cell r="M243"/>
          <cell r="N243">
            <v>0</v>
          </cell>
          <cell r="O243"/>
          <cell r="P243">
            <v>0</v>
          </cell>
          <cell r="Q243"/>
          <cell r="R243">
            <v>0</v>
          </cell>
          <cell r="S243"/>
          <cell r="T243">
            <v>0</v>
          </cell>
          <cell r="U243"/>
          <cell r="V243">
            <v>0</v>
          </cell>
          <cell r="W243" t="str">
            <v xml:space="preserve"> </v>
          </cell>
          <cell r="X243" t="str">
            <v xml:space="preserve"> </v>
          </cell>
          <cell r="Y243" t="str">
            <v/>
          </cell>
          <cell r="Z243"/>
          <cell r="AA243" t="str">
            <v/>
          </cell>
          <cell r="AB243" t="str">
            <v xml:space="preserve"> </v>
          </cell>
          <cell r="AC243" t="str">
            <v/>
          </cell>
          <cell r="AD243" t="str">
            <v xml:space="preserve"> </v>
          </cell>
          <cell r="AE243" t="str">
            <v xml:space="preserve"> </v>
          </cell>
          <cell r="AF243" t="str">
            <v xml:space="preserve"> </v>
          </cell>
          <cell r="AG243">
            <v>0</v>
          </cell>
          <cell r="AH243" t="str">
            <v xml:space="preserve"> </v>
          </cell>
          <cell r="AI243" t="str">
            <v xml:space="preserve"> </v>
          </cell>
          <cell r="AJ243" t="str">
            <v xml:space="preserve"> </v>
          </cell>
          <cell r="AK243" t="str">
            <v xml:space="preserve"> </v>
          </cell>
          <cell r="AL243" t="str">
            <v xml:space="preserve"> </v>
          </cell>
          <cell r="AM243" t="str">
            <v xml:space="preserve"> </v>
          </cell>
          <cell r="AN243" t="str">
            <v xml:space="preserve"> </v>
          </cell>
          <cell r="AO243"/>
          <cell r="AP243"/>
          <cell r="AQ243"/>
          <cell r="AR243"/>
          <cell r="AS243"/>
          <cell r="AT243"/>
          <cell r="AU243"/>
          <cell r="AV243"/>
          <cell r="AW243"/>
          <cell r="AX243"/>
          <cell r="AY243"/>
          <cell r="AZ243"/>
        </row>
        <row r="244">
          <cell r="B244" t="str">
            <v>-</v>
          </cell>
          <cell r="C244"/>
          <cell r="D244"/>
          <cell r="E244"/>
          <cell r="F244"/>
          <cell r="G244"/>
          <cell r="H244"/>
          <cell r="I244"/>
          <cell r="J244">
            <v>0</v>
          </cell>
          <cell r="K244"/>
          <cell r="L244">
            <v>0</v>
          </cell>
          <cell r="M244"/>
          <cell r="N244">
            <v>0</v>
          </cell>
          <cell r="O244"/>
          <cell r="P244">
            <v>0</v>
          </cell>
          <cell r="Q244"/>
          <cell r="R244">
            <v>0</v>
          </cell>
          <cell r="S244"/>
          <cell r="T244">
            <v>0</v>
          </cell>
          <cell r="U244"/>
          <cell r="V244">
            <v>0</v>
          </cell>
          <cell r="W244" t="str">
            <v xml:space="preserve"> </v>
          </cell>
          <cell r="X244" t="str">
            <v xml:space="preserve"> </v>
          </cell>
          <cell r="Y244" t="str">
            <v/>
          </cell>
          <cell r="Z244"/>
          <cell r="AA244" t="str">
            <v/>
          </cell>
          <cell r="AB244" t="str">
            <v xml:space="preserve"> </v>
          </cell>
          <cell r="AC244" t="str">
            <v/>
          </cell>
          <cell r="AD244" t="str">
            <v xml:space="preserve"> </v>
          </cell>
          <cell r="AE244" t="str">
            <v xml:space="preserve"> </v>
          </cell>
          <cell r="AF244" t="str">
            <v xml:space="preserve"> </v>
          </cell>
          <cell r="AG244">
            <v>0</v>
          </cell>
          <cell r="AH244" t="str">
            <v xml:space="preserve"> </v>
          </cell>
          <cell r="AI244" t="str">
            <v xml:space="preserve"> </v>
          </cell>
          <cell r="AJ244" t="str">
            <v xml:space="preserve"> </v>
          </cell>
          <cell r="AK244" t="str">
            <v xml:space="preserve"> </v>
          </cell>
          <cell r="AL244" t="str">
            <v xml:space="preserve"> </v>
          </cell>
          <cell r="AM244" t="str">
            <v xml:space="preserve"> </v>
          </cell>
          <cell r="AN244" t="str">
            <v xml:space="preserve"> </v>
          </cell>
          <cell r="AO244"/>
          <cell r="AP244"/>
          <cell r="AQ244"/>
          <cell r="AR244"/>
          <cell r="AS244"/>
          <cell r="AT244"/>
          <cell r="AU244"/>
          <cell r="AV244"/>
          <cell r="AW244"/>
          <cell r="AX244"/>
          <cell r="AY244"/>
          <cell r="AZ244"/>
        </row>
        <row r="245">
          <cell r="B245" t="str">
            <v>-</v>
          </cell>
          <cell r="C245"/>
          <cell r="D245"/>
          <cell r="E245"/>
          <cell r="F245"/>
          <cell r="G245"/>
          <cell r="H245"/>
          <cell r="I245"/>
          <cell r="J245">
            <v>0</v>
          </cell>
          <cell r="K245"/>
          <cell r="L245">
            <v>0</v>
          </cell>
          <cell r="M245"/>
          <cell r="N245">
            <v>0</v>
          </cell>
          <cell r="O245"/>
          <cell r="P245">
            <v>0</v>
          </cell>
          <cell r="Q245"/>
          <cell r="R245">
            <v>0</v>
          </cell>
          <cell r="S245"/>
          <cell r="T245">
            <v>0</v>
          </cell>
          <cell r="U245"/>
          <cell r="V245">
            <v>0</v>
          </cell>
          <cell r="W245" t="str">
            <v xml:space="preserve"> </v>
          </cell>
          <cell r="X245" t="str">
            <v xml:space="preserve"> </v>
          </cell>
          <cell r="Y245" t="str">
            <v/>
          </cell>
          <cell r="Z245"/>
          <cell r="AA245" t="str">
            <v/>
          </cell>
          <cell r="AB245" t="str">
            <v xml:space="preserve"> </v>
          </cell>
          <cell r="AC245" t="str">
            <v/>
          </cell>
          <cell r="AD245" t="str">
            <v xml:space="preserve"> </v>
          </cell>
          <cell r="AE245" t="str">
            <v xml:space="preserve"> </v>
          </cell>
          <cell r="AF245" t="str">
            <v xml:space="preserve"> </v>
          </cell>
          <cell r="AG245">
            <v>0</v>
          </cell>
          <cell r="AH245" t="str">
            <v xml:space="preserve"> </v>
          </cell>
          <cell r="AI245" t="str">
            <v xml:space="preserve"> </v>
          </cell>
          <cell r="AJ245" t="str">
            <v xml:space="preserve"> </v>
          </cell>
          <cell r="AK245" t="str">
            <v xml:space="preserve"> </v>
          </cell>
          <cell r="AL245" t="str">
            <v xml:space="preserve"> </v>
          </cell>
          <cell r="AM245" t="str">
            <v xml:space="preserve"> </v>
          </cell>
          <cell r="AN245" t="str">
            <v xml:space="preserve"> </v>
          </cell>
          <cell r="AO245"/>
          <cell r="AP245"/>
          <cell r="AQ245"/>
          <cell r="AR245"/>
          <cell r="AS245"/>
          <cell r="AT245"/>
          <cell r="AU245"/>
          <cell r="AV245"/>
          <cell r="AW245"/>
          <cell r="AX245"/>
          <cell r="AY245"/>
          <cell r="AZ245"/>
        </row>
        <row r="246">
          <cell r="B246" t="str">
            <v>-</v>
          </cell>
          <cell r="C246"/>
          <cell r="D246"/>
          <cell r="E246"/>
          <cell r="F246"/>
          <cell r="G246"/>
          <cell r="H246"/>
          <cell r="I246"/>
          <cell r="J246">
            <v>0</v>
          </cell>
          <cell r="K246"/>
          <cell r="L246">
            <v>0</v>
          </cell>
          <cell r="M246"/>
          <cell r="N246">
            <v>0</v>
          </cell>
          <cell r="O246"/>
          <cell r="P246">
            <v>0</v>
          </cell>
          <cell r="Q246"/>
          <cell r="R246">
            <v>0</v>
          </cell>
          <cell r="S246"/>
          <cell r="T246">
            <v>0</v>
          </cell>
          <cell r="U246"/>
          <cell r="V246">
            <v>0</v>
          </cell>
          <cell r="W246" t="str">
            <v xml:space="preserve"> </v>
          </cell>
          <cell r="X246" t="str">
            <v xml:space="preserve"> </v>
          </cell>
          <cell r="Y246" t="str">
            <v/>
          </cell>
          <cell r="Z246"/>
          <cell r="AA246" t="str">
            <v/>
          </cell>
          <cell r="AB246" t="str">
            <v xml:space="preserve"> </v>
          </cell>
          <cell r="AC246" t="str">
            <v/>
          </cell>
          <cell r="AD246" t="str">
            <v xml:space="preserve"> </v>
          </cell>
          <cell r="AE246" t="str">
            <v xml:space="preserve"> </v>
          </cell>
          <cell r="AF246" t="str">
            <v xml:space="preserve"> </v>
          </cell>
          <cell r="AG246">
            <v>0</v>
          </cell>
          <cell r="AH246" t="str">
            <v xml:space="preserve"> </v>
          </cell>
          <cell r="AI246" t="str">
            <v xml:space="preserve"> </v>
          </cell>
          <cell r="AJ246" t="str">
            <v xml:space="preserve"> </v>
          </cell>
          <cell r="AK246" t="str">
            <v xml:space="preserve"> </v>
          </cell>
          <cell r="AL246" t="str">
            <v xml:space="preserve"> </v>
          </cell>
          <cell r="AM246" t="str">
            <v xml:space="preserve"> </v>
          </cell>
          <cell r="AN246" t="str">
            <v xml:space="preserve"> </v>
          </cell>
          <cell r="AO246"/>
          <cell r="AP246"/>
          <cell r="AQ246"/>
          <cell r="AR246"/>
          <cell r="AS246"/>
          <cell r="AT246"/>
          <cell r="AU246"/>
          <cell r="AV246"/>
          <cell r="AW246"/>
          <cell r="AX246"/>
          <cell r="AY246"/>
          <cell r="AZ246"/>
        </row>
        <row r="247">
          <cell r="B247" t="str">
            <v>-</v>
          </cell>
          <cell r="C247"/>
          <cell r="D247"/>
          <cell r="E247"/>
          <cell r="F247"/>
          <cell r="G247"/>
          <cell r="H247"/>
          <cell r="I247"/>
          <cell r="J247">
            <v>0</v>
          </cell>
          <cell r="K247"/>
          <cell r="L247">
            <v>0</v>
          </cell>
          <cell r="M247"/>
          <cell r="N247">
            <v>0</v>
          </cell>
          <cell r="O247"/>
          <cell r="P247">
            <v>0</v>
          </cell>
          <cell r="Q247"/>
          <cell r="R247">
            <v>0</v>
          </cell>
          <cell r="S247"/>
          <cell r="T247">
            <v>0</v>
          </cell>
          <cell r="U247"/>
          <cell r="V247">
            <v>0</v>
          </cell>
          <cell r="W247" t="str">
            <v xml:space="preserve"> </v>
          </cell>
          <cell r="X247" t="str">
            <v xml:space="preserve"> </v>
          </cell>
          <cell r="Y247" t="str">
            <v/>
          </cell>
          <cell r="Z247"/>
          <cell r="AA247" t="str">
            <v/>
          </cell>
          <cell r="AB247" t="str">
            <v xml:space="preserve"> </v>
          </cell>
          <cell r="AC247" t="str">
            <v/>
          </cell>
          <cell r="AD247" t="str">
            <v xml:space="preserve"> </v>
          </cell>
          <cell r="AE247" t="str">
            <v xml:space="preserve"> </v>
          </cell>
          <cell r="AF247" t="str">
            <v xml:space="preserve"> </v>
          </cell>
          <cell r="AG247">
            <v>0</v>
          </cell>
          <cell r="AH247" t="str">
            <v xml:space="preserve"> </v>
          </cell>
          <cell r="AI247" t="str">
            <v xml:space="preserve"> </v>
          </cell>
          <cell r="AJ247" t="str">
            <v xml:space="preserve"> </v>
          </cell>
          <cell r="AK247" t="str">
            <v xml:space="preserve"> </v>
          </cell>
          <cell r="AL247" t="str">
            <v xml:space="preserve"> </v>
          </cell>
          <cell r="AM247" t="str">
            <v xml:space="preserve"> </v>
          </cell>
          <cell r="AN247" t="str">
            <v xml:space="preserve"> </v>
          </cell>
          <cell r="AO247"/>
          <cell r="AP247"/>
          <cell r="AQ247"/>
          <cell r="AR247"/>
          <cell r="AS247"/>
          <cell r="AT247"/>
          <cell r="AU247"/>
          <cell r="AV247"/>
          <cell r="AW247"/>
          <cell r="AX247"/>
          <cell r="AY247"/>
          <cell r="AZ247"/>
        </row>
        <row r="248">
          <cell r="B248" t="str">
            <v>-</v>
          </cell>
          <cell r="C248"/>
          <cell r="D248"/>
          <cell r="E248"/>
          <cell r="F248"/>
          <cell r="G248"/>
          <cell r="H248"/>
          <cell r="I248"/>
          <cell r="J248">
            <v>0</v>
          </cell>
          <cell r="K248"/>
          <cell r="L248">
            <v>0</v>
          </cell>
          <cell r="M248"/>
          <cell r="N248">
            <v>0</v>
          </cell>
          <cell r="O248"/>
          <cell r="P248">
            <v>0</v>
          </cell>
          <cell r="Q248"/>
          <cell r="R248">
            <v>0</v>
          </cell>
          <cell r="S248"/>
          <cell r="T248">
            <v>0</v>
          </cell>
          <cell r="U248"/>
          <cell r="V248">
            <v>0</v>
          </cell>
          <cell r="W248" t="str">
            <v xml:space="preserve"> </v>
          </cell>
          <cell r="X248" t="str">
            <v xml:space="preserve"> </v>
          </cell>
          <cell r="Y248" t="str">
            <v/>
          </cell>
          <cell r="Z248"/>
          <cell r="AA248" t="str">
            <v/>
          </cell>
          <cell r="AB248" t="str">
            <v xml:space="preserve"> </v>
          </cell>
          <cell r="AC248" t="str">
            <v/>
          </cell>
          <cell r="AD248" t="str">
            <v xml:space="preserve"> </v>
          </cell>
          <cell r="AE248" t="str">
            <v xml:space="preserve"> </v>
          </cell>
          <cell r="AF248" t="str">
            <v xml:space="preserve"> </v>
          </cell>
          <cell r="AG248">
            <v>0</v>
          </cell>
          <cell r="AH248" t="str">
            <v xml:space="preserve"> </v>
          </cell>
          <cell r="AI248" t="str">
            <v xml:space="preserve"> </v>
          </cell>
          <cell r="AJ248" t="str">
            <v xml:space="preserve"> </v>
          </cell>
          <cell r="AK248" t="str">
            <v xml:space="preserve"> </v>
          </cell>
          <cell r="AL248" t="str">
            <v xml:space="preserve"> </v>
          </cell>
          <cell r="AM248" t="str">
            <v xml:space="preserve"> </v>
          </cell>
          <cell r="AN248" t="str">
            <v xml:space="preserve"> </v>
          </cell>
          <cell r="AO248"/>
          <cell r="AP248"/>
          <cell r="AQ248"/>
          <cell r="AR248"/>
          <cell r="AS248"/>
          <cell r="AT248"/>
          <cell r="AU248"/>
          <cell r="AV248"/>
          <cell r="AW248"/>
          <cell r="AX248"/>
          <cell r="AY248"/>
          <cell r="AZ248"/>
        </row>
        <row r="249">
          <cell r="B249" t="str">
            <v>-</v>
          </cell>
          <cell r="C249"/>
          <cell r="D249"/>
          <cell r="E249"/>
          <cell r="F249"/>
          <cell r="G249"/>
          <cell r="H249"/>
          <cell r="I249"/>
          <cell r="J249">
            <v>0</v>
          </cell>
          <cell r="K249"/>
          <cell r="L249">
            <v>0</v>
          </cell>
          <cell r="M249"/>
          <cell r="N249">
            <v>0</v>
          </cell>
          <cell r="O249"/>
          <cell r="P249">
            <v>0</v>
          </cell>
          <cell r="Q249"/>
          <cell r="R249">
            <v>0</v>
          </cell>
          <cell r="S249"/>
          <cell r="T249">
            <v>0</v>
          </cell>
          <cell r="U249"/>
          <cell r="V249">
            <v>0</v>
          </cell>
          <cell r="W249" t="str">
            <v xml:space="preserve"> </v>
          </cell>
          <cell r="X249" t="str">
            <v xml:space="preserve"> </v>
          </cell>
          <cell r="Y249" t="str">
            <v/>
          </cell>
          <cell r="Z249"/>
          <cell r="AA249" t="str">
            <v/>
          </cell>
          <cell r="AB249" t="str">
            <v xml:space="preserve"> </v>
          </cell>
          <cell r="AC249" t="str">
            <v/>
          </cell>
          <cell r="AD249" t="str">
            <v xml:space="preserve"> </v>
          </cell>
          <cell r="AE249" t="str">
            <v xml:space="preserve"> </v>
          </cell>
          <cell r="AF249" t="str">
            <v xml:space="preserve"> </v>
          </cell>
          <cell r="AG249">
            <v>0</v>
          </cell>
          <cell r="AH249" t="str">
            <v xml:space="preserve"> </v>
          </cell>
          <cell r="AI249" t="str">
            <v xml:space="preserve"> </v>
          </cell>
          <cell r="AJ249" t="str">
            <v xml:space="preserve"> </v>
          </cell>
          <cell r="AK249" t="str">
            <v xml:space="preserve"> </v>
          </cell>
          <cell r="AL249" t="str">
            <v xml:space="preserve"> </v>
          </cell>
          <cell r="AM249" t="str">
            <v xml:space="preserve"> </v>
          </cell>
          <cell r="AN249" t="str">
            <v xml:space="preserve"> </v>
          </cell>
          <cell r="AO249"/>
          <cell r="AP249"/>
          <cell r="AQ249"/>
          <cell r="AR249"/>
          <cell r="AS249"/>
          <cell r="AT249"/>
          <cell r="AU249"/>
          <cell r="AV249"/>
          <cell r="AW249"/>
          <cell r="AX249"/>
          <cell r="AY249"/>
          <cell r="AZ249"/>
        </row>
        <row r="250">
          <cell r="B250" t="str">
            <v>-</v>
          </cell>
          <cell r="C250"/>
          <cell r="D250"/>
          <cell r="E250"/>
          <cell r="F250"/>
          <cell r="G250"/>
          <cell r="H250"/>
          <cell r="I250"/>
          <cell r="J250">
            <v>0</v>
          </cell>
          <cell r="K250"/>
          <cell r="L250">
            <v>0</v>
          </cell>
          <cell r="M250"/>
          <cell r="N250">
            <v>0</v>
          </cell>
          <cell r="O250"/>
          <cell r="P250">
            <v>0</v>
          </cell>
          <cell r="Q250"/>
          <cell r="R250">
            <v>0</v>
          </cell>
          <cell r="S250"/>
          <cell r="T250">
            <v>0</v>
          </cell>
          <cell r="U250"/>
          <cell r="V250">
            <v>0</v>
          </cell>
          <cell r="W250" t="str">
            <v xml:space="preserve"> </v>
          </cell>
          <cell r="X250" t="str">
            <v xml:space="preserve"> </v>
          </cell>
          <cell r="Y250" t="str">
            <v/>
          </cell>
          <cell r="Z250"/>
          <cell r="AA250" t="str">
            <v/>
          </cell>
          <cell r="AB250" t="str">
            <v xml:space="preserve"> </v>
          </cell>
          <cell r="AC250" t="str">
            <v/>
          </cell>
          <cell r="AD250" t="str">
            <v xml:space="preserve"> </v>
          </cell>
          <cell r="AE250" t="str">
            <v xml:space="preserve"> </v>
          </cell>
          <cell r="AF250" t="str">
            <v xml:space="preserve"> </v>
          </cell>
          <cell r="AG250">
            <v>0</v>
          </cell>
          <cell r="AH250" t="str">
            <v xml:space="preserve"> </v>
          </cell>
          <cell r="AI250" t="str">
            <v xml:space="preserve"> </v>
          </cell>
          <cell r="AJ250" t="str">
            <v xml:space="preserve"> </v>
          </cell>
          <cell r="AK250" t="str">
            <v xml:space="preserve"> </v>
          </cell>
          <cell r="AL250" t="str">
            <v xml:space="preserve"> </v>
          </cell>
          <cell r="AM250" t="str">
            <v xml:space="preserve"> </v>
          </cell>
          <cell r="AN250" t="str">
            <v xml:space="preserve"> </v>
          </cell>
          <cell r="AO250"/>
          <cell r="AP250"/>
          <cell r="AQ250"/>
          <cell r="AR250"/>
          <cell r="AS250"/>
          <cell r="AT250"/>
          <cell r="AU250"/>
          <cell r="AV250"/>
          <cell r="AW250"/>
          <cell r="AX250"/>
          <cell r="AY250"/>
          <cell r="AZ250"/>
        </row>
        <row r="251">
          <cell r="B251" t="str">
            <v>-</v>
          </cell>
          <cell r="C251"/>
          <cell r="D251"/>
          <cell r="E251"/>
          <cell r="F251"/>
          <cell r="G251"/>
          <cell r="H251"/>
          <cell r="I251"/>
          <cell r="J251">
            <v>0</v>
          </cell>
          <cell r="K251"/>
          <cell r="L251">
            <v>0</v>
          </cell>
          <cell r="M251"/>
          <cell r="N251">
            <v>0</v>
          </cell>
          <cell r="O251"/>
          <cell r="P251">
            <v>0</v>
          </cell>
          <cell r="Q251"/>
          <cell r="R251">
            <v>0</v>
          </cell>
          <cell r="S251"/>
          <cell r="T251">
            <v>0</v>
          </cell>
          <cell r="U251"/>
          <cell r="V251">
            <v>0</v>
          </cell>
          <cell r="W251" t="str">
            <v xml:space="preserve"> </v>
          </cell>
          <cell r="X251" t="str">
            <v xml:space="preserve"> </v>
          </cell>
          <cell r="Y251" t="str">
            <v/>
          </cell>
          <cell r="Z251"/>
          <cell r="AA251" t="str">
            <v/>
          </cell>
          <cell r="AB251" t="str">
            <v xml:space="preserve"> </v>
          </cell>
          <cell r="AC251" t="str">
            <v/>
          </cell>
          <cell r="AD251" t="str">
            <v xml:space="preserve"> </v>
          </cell>
          <cell r="AE251" t="str">
            <v xml:space="preserve"> </v>
          </cell>
          <cell r="AF251" t="str">
            <v xml:space="preserve"> </v>
          </cell>
          <cell r="AG251">
            <v>0</v>
          </cell>
          <cell r="AH251" t="str">
            <v xml:space="preserve"> </v>
          </cell>
          <cell r="AI251" t="str">
            <v xml:space="preserve"> </v>
          </cell>
          <cell r="AJ251" t="str">
            <v xml:space="preserve"> </v>
          </cell>
          <cell r="AK251" t="str">
            <v xml:space="preserve"> </v>
          </cell>
          <cell r="AL251" t="str">
            <v xml:space="preserve"> </v>
          </cell>
          <cell r="AM251" t="str">
            <v xml:space="preserve"> </v>
          </cell>
          <cell r="AN251" t="str">
            <v xml:space="preserve"> </v>
          </cell>
          <cell r="AO251"/>
          <cell r="AP251"/>
          <cell r="AQ251"/>
          <cell r="AR251"/>
          <cell r="AS251"/>
          <cell r="AT251"/>
          <cell r="AU251"/>
          <cell r="AV251"/>
          <cell r="AW251"/>
          <cell r="AX251"/>
          <cell r="AY251"/>
          <cell r="AZ251"/>
        </row>
      </sheetData>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s>
    <sheetDataSet>
      <sheetData sheetId="0"/>
      <sheetData sheetId="1"/>
      <sheetData sheetId="2"/>
      <sheetData sheetId="3"/>
      <sheetData sheetId="4"/>
      <sheetData sheetId="5"/>
      <sheetData sheetId="6"/>
      <sheetData sheetId="7"/>
      <sheetData sheetId="8"/>
      <sheetData sheetId="9">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51 y 100 SMLMV </v>
          </cell>
          <cell r="D13" t="str">
            <v xml:space="preserve">     El riesgo afecta la imagen de la entidad con algunos usuarios de relevancia frente al logro de los objetivos</v>
          </cell>
        </row>
        <row r="14">
          <cell r="C14" t="str">
            <v xml:space="preserve">     Entre 101 y 500 SMLMV </v>
          </cell>
          <cell r="D14" t="str">
            <v xml:space="preserve">     El riesgo afecta la imagen de de la entidad con efecto publicitario sostenido a nivel de sector administrativo, nivel departamental o municipal</v>
          </cell>
        </row>
        <row r="15">
          <cell r="C15" t="str">
            <v xml:space="preserve">     Mayor a 501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3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328">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311" dataDxfId="310">
  <autoFilter ref="I1:I31" xr:uid="{00000000-0009-0000-0100-000009000000}"/>
  <tableColumns count="1">
    <tableColumn id="1" xr3:uid="{00000000-0010-0000-0900-000001000000}" name="N° CAUSA" dataDxfId="309"/>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308" dataDxfId="306" headerRowBorderDxfId="307" tableBorderDxfId="305" totalsRowBorderDxfId="304">
  <autoFilter ref="AB21:AD35" xr:uid="{00000000-0009-0000-0100-00000A000000}"/>
  <tableColumns count="3">
    <tableColumn id="1" xr3:uid="{00000000-0010-0000-0A00-000001000000}" name="PROCESOS" dataDxfId="303"/>
    <tableColumn id="2" xr3:uid="{00000000-0010-0000-0A00-000002000000}" name="OBJETIVO" dataDxfId="302"/>
    <tableColumn id="3" xr3:uid="{6435163B-E1DA-4444-9A5F-7B0BCE8C7A3E}" name="ALCANCE" dataDxfId="301"/>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178" dataDxfId="177">
  <autoFilter ref="B209:C219" xr:uid="{00000000-0009-0000-0100-00000B000000}"/>
  <tableColumns count="2">
    <tableColumn id="1" xr3:uid="{00000000-0010-0000-0B00-000001000000}" name="Criterios" dataDxfId="176"/>
    <tableColumn id="2" xr3:uid="{00000000-0010-0000-0B00-000002000000}" name="Subcriterios" dataDxfId="17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327" dataDxfId="326">
  <autoFilter ref="E1:E201" xr:uid="{00000000-0009-0000-0100-000004000000}"/>
  <tableColumns count="1">
    <tableColumn id="1" xr3:uid="{00000000-0010-0000-0100-000001000000}" name="N° RIESGO" dataDxfId="32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324" dataDxfId="323">
  <autoFilter ref="K1:K16" xr:uid="{00000000-0009-0000-0100-000005000000}"/>
  <sortState ref="K2:K16">
    <sortCondition ref="K14"/>
  </sortState>
  <tableColumns count="1">
    <tableColumn id="1" xr3:uid="{00000000-0010-0000-0200-000001000000}" name="PROCESOS" dataDxfId="32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321" dataDxfId="320">
  <autoFilter ref="O1:O6" xr:uid="{00000000-0009-0000-0100-00000C000000}"/>
  <sortState ref="O2:O6">
    <sortCondition ref="O1"/>
  </sortState>
  <tableColumns count="1">
    <tableColumn id="1" xr3:uid="{00000000-0010-0000-0300-000001000000}" name="IMPACTO" dataDxfId="31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318" dataDxfId="317">
  <autoFilter ref="G1:G31" xr:uid="{00000000-0009-0000-0100-000002000000}"/>
  <tableColumns count="1">
    <tableColumn id="1" xr3:uid="{00000000-0010-0000-0500-000001000000}" name="N° CONTROL" dataDxfId="31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315" dataDxfId="314">
  <autoFilter ref="O9:O22" xr:uid="{00000000-0009-0000-0100-000006000000}"/>
  <sortState ref="O10:O12">
    <sortCondition ref="O9:O12"/>
  </sortState>
  <tableColumns count="1">
    <tableColumn id="1" xr3:uid="{00000000-0010-0000-0600-000001000000}" name="TIPO DE RIESGO" dataDxfId="31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312">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29</v>
      </c>
      <c r="B1" s="1" t="s">
        <v>30</v>
      </c>
      <c r="C1" s="1" t="s">
        <v>48</v>
      </c>
    </row>
    <row r="2" spans="1:4" x14ac:dyDescent="0.25">
      <c r="A2" s="496" t="s">
        <v>67</v>
      </c>
      <c r="D2" s="7"/>
    </row>
    <row r="3" spans="1:4" ht="38.25" x14ac:dyDescent="0.25">
      <c r="A3" s="496"/>
      <c r="B3" s="4" t="s">
        <v>32</v>
      </c>
      <c r="C3" s="4" t="s">
        <v>49</v>
      </c>
      <c r="D3" s="7"/>
    </row>
    <row r="4" spans="1:4" ht="51" x14ac:dyDescent="0.25">
      <c r="A4" s="496"/>
      <c r="B4" s="4" t="s">
        <v>31</v>
      </c>
      <c r="C4" s="4" t="s">
        <v>66</v>
      </c>
    </row>
    <row r="5" spans="1:4" ht="38.25" x14ac:dyDescent="0.25">
      <c r="A5" s="496"/>
      <c r="B5" s="4" t="s">
        <v>33</v>
      </c>
      <c r="C5" s="4" t="s">
        <v>50</v>
      </c>
    </row>
    <row r="6" spans="1:4" ht="51" x14ac:dyDescent="0.25">
      <c r="A6" s="496"/>
      <c r="B6" s="4" t="s">
        <v>34</v>
      </c>
      <c r="C6" s="4" t="s">
        <v>51</v>
      </c>
    </row>
    <row r="7" spans="1:4" ht="51" x14ac:dyDescent="0.25">
      <c r="A7" s="496"/>
      <c r="B7" s="4" t="s">
        <v>35</v>
      </c>
      <c r="C7" s="4" t="s">
        <v>52</v>
      </c>
    </row>
    <row r="8" spans="1:4" ht="38.25" x14ac:dyDescent="0.25">
      <c r="A8" s="496"/>
      <c r="B8" s="4" t="s">
        <v>181</v>
      </c>
      <c r="C8" s="4" t="s">
        <v>182</v>
      </c>
    </row>
    <row r="9" spans="1:4" ht="63.75" x14ac:dyDescent="0.25">
      <c r="A9" s="496" t="s">
        <v>68</v>
      </c>
      <c r="B9" s="4" t="s">
        <v>36</v>
      </c>
      <c r="C9" s="4" t="s">
        <v>53</v>
      </c>
    </row>
    <row r="10" spans="1:4" ht="51" x14ac:dyDescent="0.25">
      <c r="A10" s="496"/>
      <c r="B10" s="4" t="s">
        <v>37</v>
      </c>
      <c r="C10" s="4" t="s">
        <v>54</v>
      </c>
    </row>
    <row r="11" spans="1:4" ht="51" x14ac:dyDescent="0.25">
      <c r="A11" s="496"/>
      <c r="B11" s="4" t="s">
        <v>38</v>
      </c>
      <c r="C11" s="4" t="s">
        <v>55</v>
      </c>
    </row>
    <row r="12" spans="1:4" ht="76.5" x14ac:dyDescent="0.25">
      <c r="A12" s="496"/>
      <c r="B12" s="4" t="s">
        <v>39</v>
      </c>
      <c r="C12" s="4" t="s">
        <v>56</v>
      </c>
    </row>
    <row r="13" spans="1:4" ht="51" x14ac:dyDescent="0.25">
      <c r="A13" s="496"/>
      <c r="B13" s="4" t="s">
        <v>40</v>
      </c>
      <c r="C13" s="4" t="s">
        <v>57</v>
      </c>
    </row>
    <row r="14" spans="1:4" ht="63.75" x14ac:dyDescent="0.25">
      <c r="A14" s="496"/>
      <c r="B14" s="4" t="s">
        <v>41</v>
      </c>
      <c r="C14" s="4" t="s">
        <v>58</v>
      </c>
    </row>
    <row r="15" spans="1:4" ht="38.25" x14ac:dyDescent="0.25">
      <c r="A15" s="497" t="s">
        <v>69</v>
      </c>
      <c r="B15" s="4" t="s">
        <v>42</v>
      </c>
      <c r="C15" s="4" t="s">
        <v>59</v>
      </c>
    </row>
    <row r="16" spans="1:4" ht="63.75" x14ac:dyDescent="0.25">
      <c r="A16" s="498"/>
      <c r="B16" s="4" t="s">
        <v>43</v>
      </c>
      <c r="C16" s="4" t="s">
        <v>60</v>
      </c>
    </row>
    <row r="17" spans="1:3" ht="63.75" x14ac:dyDescent="0.25">
      <c r="A17" s="498"/>
      <c r="B17" s="4" t="s">
        <v>44</v>
      </c>
      <c r="C17" s="4" t="s">
        <v>61</v>
      </c>
    </row>
    <row r="18" spans="1:3" ht="38.25" x14ac:dyDescent="0.25">
      <c r="A18" s="498"/>
      <c r="B18" s="4" t="s">
        <v>45</v>
      </c>
      <c r="C18" s="4" t="s">
        <v>62</v>
      </c>
    </row>
    <row r="19" spans="1:3" ht="51" x14ac:dyDescent="0.25">
      <c r="A19" s="498"/>
      <c r="B19" s="4" t="s">
        <v>46</v>
      </c>
      <c r="C19" s="4" t="s">
        <v>63</v>
      </c>
    </row>
    <row r="20" spans="1:3" ht="63.75" x14ac:dyDescent="0.25">
      <c r="A20" s="498"/>
      <c r="B20" s="4" t="s">
        <v>47</v>
      </c>
      <c r="C20" s="4" t="s">
        <v>64</v>
      </c>
    </row>
    <row r="21" spans="1:3" ht="127.5" x14ac:dyDescent="0.25">
      <c r="A21" s="498"/>
      <c r="B21" s="5" t="s">
        <v>65</v>
      </c>
      <c r="C21" s="5" t="s">
        <v>183</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zoomScale="60" zoomScaleNormal="60" workbookViewId="0">
      <selection activeCell="C7" sqref="C7"/>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93" t="s">
        <v>1077</v>
      </c>
      <c r="C1" s="793"/>
      <c r="D1" s="793"/>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294"/>
      <c r="C3" s="295" t="s">
        <v>1078</v>
      </c>
      <c r="D3" s="295" t="s">
        <v>1079</v>
      </c>
      <c r="E3" s="15"/>
      <c r="F3" s="15"/>
      <c r="G3" s="15"/>
      <c r="H3" s="15"/>
      <c r="I3" s="15"/>
      <c r="J3" s="15"/>
      <c r="K3" s="15"/>
      <c r="L3" s="15"/>
      <c r="M3" s="15"/>
      <c r="N3" s="15"/>
      <c r="O3" s="15"/>
      <c r="P3" s="15"/>
      <c r="Q3" s="15"/>
      <c r="R3" s="15"/>
      <c r="S3" s="15"/>
      <c r="T3" s="15"/>
      <c r="U3" s="15"/>
    </row>
    <row r="4" spans="1:21" ht="33.75" x14ac:dyDescent="0.25">
      <c r="A4" s="296" t="s">
        <v>11</v>
      </c>
      <c r="B4" s="297" t="s">
        <v>1080</v>
      </c>
      <c r="C4" s="298" t="s">
        <v>1081</v>
      </c>
      <c r="D4" s="299" t="s">
        <v>1082</v>
      </c>
      <c r="E4" s="15"/>
      <c r="F4" s="15"/>
      <c r="G4" s="15"/>
      <c r="H4" s="15"/>
      <c r="I4" s="15"/>
      <c r="J4" s="15"/>
      <c r="K4" s="15"/>
      <c r="L4" s="15"/>
      <c r="M4" s="15"/>
      <c r="N4" s="15"/>
      <c r="O4" s="15"/>
      <c r="P4" s="15"/>
      <c r="Q4" s="15"/>
      <c r="R4" s="15"/>
      <c r="S4" s="15"/>
      <c r="T4" s="15"/>
      <c r="U4" s="15"/>
    </row>
    <row r="5" spans="1:21" ht="67.5" x14ac:dyDescent="0.25">
      <c r="A5" s="296" t="s">
        <v>10</v>
      </c>
      <c r="B5" s="300" t="s">
        <v>1083</v>
      </c>
      <c r="C5" s="301" t="s">
        <v>1084</v>
      </c>
      <c r="D5" s="302" t="s">
        <v>1085</v>
      </c>
      <c r="E5" s="15"/>
      <c r="F5" s="15"/>
      <c r="G5" s="15"/>
      <c r="H5" s="15"/>
      <c r="I5" s="15"/>
      <c r="J5" s="15"/>
      <c r="K5" s="15"/>
      <c r="L5" s="15"/>
      <c r="M5" s="15"/>
      <c r="N5" s="15"/>
      <c r="O5" s="15"/>
      <c r="P5" s="15"/>
      <c r="Q5" s="15"/>
      <c r="R5" s="15"/>
      <c r="S5" s="15"/>
      <c r="T5" s="15"/>
      <c r="U5" s="15"/>
    </row>
    <row r="6" spans="1:21" ht="67.5" x14ac:dyDescent="0.25">
      <c r="A6" s="296" t="s">
        <v>9</v>
      </c>
      <c r="B6" s="303" t="s">
        <v>1086</v>
      </c>
      <c r="C6" s="301" t="s">
        <v>1161</v>
      </c>
      <c r="D6" s="302" t="s">
        <v>1088</v>
      </c>
      <c r="E6" s="15"/>
      <c r="F6" s="15"/>
      <c r="G6" s="15"/>
      <c r="H6" s="15"/>
      <c r="I6" s="15"/>
      <c r="J6" s="15"/>
      <c r="K6" s="15"/>
      <c r="L6" s="15"/>
      <c r="M6" s="15"/>
      <c r="N6" s="15"/>
      <c r="O6" s="15"/>
      <c r="P6" s="15"/>
      <c r="Q6" s="15"/>
      <c r="R6" s="15"/>
      <c r="S6" s="15"/>
      <c r="T6" s="15"/>
      <c r="U6" s="15"/>
    </row>
    <row r="7" spans="1:21" ht="101.25" x14ac:dyDescent="0.25">
      <c r="A7" s="296" t="s">
        <v>8</v>
      </c>
      <c r="B7" s="304" t="s">
        <v>1089</v>
      </c>
      <c r="C7" s="301" t="s">
        <v>1162</v>
      </c>
      <c r="D7" s="302" t="s">
        <v>1091</v>
      </c>
      <c r="E7" s="15"/>
      <c r="F7" s="15"/>
      <c r="G7" s="15"/>
      <c r="H7" s="15"/>
      <c r="I7" s="15"/>
      <c r="J7" s="15"/>
      <c r="K7" s="15"/>
      <c r="L7" s="15"/>
      <c r="M7" s="15"/>
      <c r="N7" s="15"/>
      <c r="O7" s="15"/>
      <c r="P7" s="15"/>
      <c r="Q7" s="15"/>
      <c r="R7" s="15"/>
      <c r="S7" s="15"/>
      <c r="T7" s="15"/>
      <c r="U7" s="15"/>
    </row>
    <row r="8" spans="1:21" ht="67.5" x14ac:dyDescent="0.25">
      <c r="A8" s="296" t="s">
        <v>7</v>
      </c>
      <c r="B8" s="305" t="s">
        <v>1092</v>
      </c>
      <c r="C8" s="301" t="s">
        <v>1163</v>
      </c>
      <c r="D8" s="302" t="s">
        <v>1094</v>
      </c>
      <c r="E8" s="15"/>
      <c r="F8" s="15"/>
      <c r="G8" s="15"/>
      <c r="H8" s="15"/>
      <c r="I8" s="15"/>
      <c r="J8" s="15"/>
      <c r="K8" s="15"/>
      <c r="L8" s="15"/>
      <c r="M8" s="15"/>
      <c r="N8" s="15"/>
      <c r="O8" s="15"/>
      <c r="P8" s="15"/>
      <c r="Q8" s="15"/>
      <c r="R8" s="15"/>
      <c r="S8" s="15"/>
      <c r="T8" s="15"/>
      <c r="U8" s="15"/>
    </row>
    <row r="9" spans="1:21" ht="20.25" x14ac:dyDescent="0.25">
      <c r="A9" s="296"/>
      <c r="B9" s="296"/>
      <c r="C9" s="306"/>
      <c r="D9" s="306"/>
      <c r="E9" s="15"/>
      <c r="F9" s="15"/>
      <c r="G9" s="15"/>
      <c r="H9" s="15"/>
      <c r="I9" s="15"/>
      <c r="J9" s="15"/>
      <c r="K9" s="15"/>
      <c r="L9" s="15"/>
      <c r="M9" s="15"/>
      <c r="N9" s="15"/>
      <c r="O9" s="15"/>
      <c r="P9" s="15"/>
      <c r="Q9" s="15"/>
      <c r="R9" s="15"/>
      <c r="S9" s="15"/>
      <c r="T9" s="15"/>
      <c r="U9" s="15"/>
    </row>
    <row r="10" spans="1:21" ht="16.5" x14ac:dyDescent="0.25">
      <c r="A10" s="296"/>
      <c r="B10" s="340"/>
      <c r="C10" s="340"/>
      <c r="D10" s="340"/>
      <c r="E10" s="296"/>
      <c r="F10" s="15"/>
      <c r="G10" s="15"/>
      <c r="H10" s="15"/>
      <c r="I10" s="15"/>
      <c r="J10" s="15"/>
      <c r="K10" s="15"/>
      <c r="L10" s="15"/>
      <c r="M10" s="15"/>
      <c r="N10" s="15"/>
      <c r="O10" s="15"/>
      <c r="P10" s="15"/>
      <c r="Q10" s="15"/>
      <c r="R10" s="15"/>
      <c r="S10" s="15"/>
      <c r="T10" s="15"/>
      <c r="U10" s="15"/>
    </row>
    <row r="11" spans="1:21" x14ac:dyDescent="0.25">
      <c r="A11" s="296"/>
      <c r="B11" s="296" t="s">
        <v>1095</v>
      </c>
      <c r="C11" s="296" t="s">
        <v>1096</v>
      </c>
      <c r="D11" s="296" t="s">
        <v>1097</v>
      </c>
      <c r="E11" s="296"/>
      <c r="F11" s="15"/>
      <c r="G11" s="15"/>
      <c r="H11" s="15"/>
      <c r="I11" s="15"/>
      <c r="J11" s="15"/>
      <c r="K11" s="15"/>
      <c r="L11" s="15"/>
      <c r="M11" s="15"/>
      <c r="N11" s="15"/>
      <c r="O11" s="15"/>
      <c r="P11" s="15"/>
      <c r="Q11" s="15"/>
      <c r="R11" s="15"/>
      <c r="S11" s="15"/>
      <c r="T11" s="15"/>
      <c r="U11" s="15"/>
    </row>
    <row r="12" spans="1:21" x14ac:dyDescent="0.25">
      <c r="A12" s="296"/>
      <c r="B12" s="296" t="s">
        <v>1098</v>
      </c>
      <c r="C12" s="296" t="s">
        <v>1099</v>
      </c>
      <c r="D12" s="296" t="s">
        <v>1100</v>
      </c>
      <c r="E12" s="296"/>
      <c r="F12" s="15"/>
      <c r="G12" s="15"/>
      <c r="H12" s="15"/>
      <c r="I12" s="15"/>
      <c r="J12" s="15"/>
      <c r="K12" s="15"/>
      <c r="L12" s="15"/>
      <c r="M12" s="15"/>
      <c r="N12" s="15"/>
      <c r="O12" s="15"/>
      <c r="P12" s="15"/>
      <c r="Q12" s="15"/>
      <c r="R12" s="15"/>
      <c r="S12" s="15"/>
      <c r="T12" s="15"/>
      <c r="U12" s="15"/>
    </row>
    <row r="13" spans="1:21" x14ac:dyDescent="0.25">
      <c r="A13" s="296"/>
      <c r="B13" s="296"/>
      <c r="C13" s="296" t="s">
        <v>1164</v>
      </c>
      <c r="D13" s="296" t="s">
        <v>1101</v>
      </c>
      <c r="E13" s="296"/>
      <c r="F13" s="15"/>
      <c r="G13" s="15"/>
      <c r="H13" s="15"/>
      <c r="I13" s="15"/>
      <c r="J13" s="15"/>
      <c r="K13" s="15"/>
      <c r="L13" s="15"/>
      <c r="M13" s="15"/>
      <c r="N13" s="15"/>
      <c r="O13" s="15"/>
      <c r="P13" s="15"/>
      <c r="Q13" s="15"/>
      <c r="R13" s="15"/>
      <c r="S13" s="15"/>
      <c r="T13" s="15"/>
      <c r="U13" s="15"/>
    </row>
    <row r="14" spans="1:21" x14ac:dyDescent="0.25">
      <c r="A14" s="296"/>
      <c r="B14" s="296"/>
      <c r="C14" s="296" t="s">
        <v>1165</v>
      </c>
      <c r="D14" s="296" t="s">
        <v>1102</v>
      </c>
      <c r="E14" s="296"/>
      <c r="F14" s="15"/>
      <c r="G14" s="15"/>
      <c r="H14" s="15"/>
      <c r="I14" s="15"/>
      <c r="J14" s="15"/>
      <c r="K14" s="15"/>
      <c r="L14" s="15"/>
      <c r="M14" s="15"/>
      <c r="N14" s="15"/>
      <c r="O14" s="15"/>
      <c r="P14" s="15"/>
      <c r="Q14" s="15"/>
      <c r="R14" s="15"/>
      <c r="S14" s="15"/>
      <c r="T14" s="15"/>
      <c r="U14" s="15"/>
    </row>
    <row r="15" spans="1:21" x14ac:dyDescent="0.25">
      <c r="A15" s="296"/>
      <c r="B15" s="296"/>
      <c r="C15" s="296" t="s">
        <v>1166</v>
      </c>
      <c r="D15" s="296" t="s">
        <v>1103</v>
      </c>
      <c r="E15" s="296"/>
      <c r="F15" s="15"/>
      <c r="G15" s="15"/>
      <c r="H15" s="15"/>
      <c r="I15" s="15"/>
      <c r="J15" s="15"/>
      <c r="K15" s="15"/>
      <c r="L15" s="15"/>
      <c r="M15" s="15"/>
      <c r="N15" s="15"/>
      <c r="O15" s="15"/>
      <c r="P15" s="15"/>
      <c r="Q15" s="15"/>
      <c r="R15" s="15"/>
      <c r="S15" s="15"/>
      <c r="T15" s="15"/>
      <c r="U15" s="15"/>
    </row>
    <row r="16" spans="1:21" x14ac:dyDescent="0.25">
      <c r="A16" s="296"/>
      <c r="B16" s="296"/>
      <c r="C16" s="296"/>
      <c r="D16" s="296"/>
      <c r="E16" s="296"/>
      <c r="F16" s="15"/>
      <c r="G16" s="15"/>
      <c r="H16" s="15"/>
      <c r="I16" s="15"/>
      <c r="J16" s="15"/>
      <c r="K16" s="15"/>
      <c r="L16" s="15"/>
      <c r="M16" s="15"/>
      <c r="N16" s="15"/>
      <c r="O16" s="15"/>
    </row>
    <row r="17" spans="1:15" x14ac:dyDescent="0.25">
      <c r="A17" s="296"/>
      <c r="B17" s="296"/>
      <c r="C17" s="296"/>
      <c r="D17" s="296"/>
      <c r="E17" s="296"/>
      <c r="F17" s="15"/>
      <c r="G17" s="15"/>
      <c r="H17" s="15"/>
      <c r="I17" s="15"/>
      <c r="J17" s="15"/>
      <c r="K17" s="15"/>
      <c r="L17" s="15"/>
      <c r="M17" s="15"/>
      <c r="N17" s="15"/>
      <c r="O17" s="15"/>
    </row>
    <row r="18" spans="1:15" x14ac:dyDescent="0.25">
      <c r="A18" s="296"/>
      <c r="B18" s="296"/>
      <c r="C18" s="296"/>
      <c r="D18" s="296"/>
      <c r="E18" s="296"/>
      <c r="F18" s="15"/>
      <c r="G18" s="15"/>
      <c r="H18" s="15"/>
      <c r="I18" s="15"/>
      <c r="J18" s="15"/>
      <c r="K18" s="15"/>
      <c r="L18" s="15"/>
      <c r="M18" s="15"/>
      <c r="N18" s="15"/>
      <c r="O18" s="15"/>
    </row>
    <row r="19" spans="1:15" x14ac:dyDescent="0.25">
      <c r="A19" s="296"/>
      <c r="B19" s="296"/>
      <c r="C19" s="296"/>
      <c r="D19" s="296"/>
      <c r="E19" s="296"/>
      <c r="F19" s="15"/>
      <c r="G19" s="15"/>
      <c r="H19" s="15"/>
      <c r="I19" s="15"/>
      <c r="J19" s="15"/>
      <c r="K19" s="15"/>
      <c r="L19" s="15"/>
      <c r="M19" s="15"/>
      <c r="N19" s="15"/>
      <c r="O19" s="15"/>
    </row>
    <row r="20" spans="1:15" x14ac:dyDescent="0.25">
      <c r="A20" s="296"/>
      <c r="B20" s="334"/>
      <c r="C20" s="334"/>
      <c r="D20" s="334"/>
      <c r="E20" s="334"/>
      <c r="F20" s="15"/>
      <c r="G20" s="15"/>
      <c r="H20" s="15"/>
      <c r="I20" s="15"/>
      <c r="J20" s="15"/>
      <c r="K20" s="15"/>
      <c r="L20" s="15"/>
      <c r="M20" s="15"/>
      <c r="N20" s="15"/>
      <c r="O20" s="15"/>
    </row>
    <row r="21" spans="1:15" x14ac:dyDescent="0.25">
      <c r="A21" s="296"/>
      <c r="B21" s="334"/>
      <c r="C21" s="334"/>
      <c r="D21" s="334"/>
      <c r="E21" s="334"/>
      <c r="F21" s="15"/>
      <c r="G21" s="15"/>
      <c r="H21" s="15"/>
      <c r="I21" s="15"/>
      <c r="J21" s="15"/>
      <c r="K21" s="15"/>
      <c r="L21" s="15"/>
      <c r="M21" s="15"/>
      <c r="N21" s="15"/>
      <c r="O21" s="15"/>
    </row>
    <row r="22" spans="1:15" ht="20.25" x14ac:dyDescent="0.25">
      <c r="A22" s="296"/>
      <c r="B22" s="334"/>
      <c r="C22" s="336"/>
      <c r="D22" s="336"/>
      <c r="E22" s="334"/>
      <c r="F22" s="15"/>
      <c r="G22" s="15"/>
      <c r="H22" s="15"/>
      <c r="I22" s="15"/>
      <c r="J22" s="15"/>
      <c r="K22" s="15"/>
      <c r="L22" s="15"/>
      <c r="M22" s="15"/>
      <c r="N22" s="15"/>
      <c r="O22" s="15"/>
    </row>
    <row r="23" spans="1:15" ht="20.25" x14ac:dyDescent="0.25">
      <c r="A23" s="296"/>
      <c r="B23" s="334"/>
      <c r="C23" s="336"/>
      <c r="D23" s="336"/>
      <c r="E23" s="334"/>
      <c r="F23" s="15"/>
      <c r="G23" s="15"/>
      <c r="H23" s="15"/>
      <c r="I23" s="15"/>
      <c r="J23" s="15"/>
      <c r="K23" s="15"/>
      <c r="L23" s="15"/>
      <c r="M23" s="15"/>
      <c r="N23" s="15"/>
      <c r="O23" s="15"/>
    </row>
    <row r="24" spans="1:15" ht="20.25" x14ac:dyDescent="0.25">
      <c r="A24" s="296"/>
      <c r="B24" s="334"/>
      <c r="C24" s="336"/>
      <c r="D24" s="336"/>
      <c r="E24" s="334"/>
      <c r="F24" s="15"/>
      <c r="G24" s="15"/>
      <c r="H24" s="15"/>
      <c r="I24" s="15"/>
      <c r="J24" s="15"/>
      <c r="K24" s="15"/>
      <c r="L24" s="15"/>
      <c r="M24" s="15"/>
      <c r="N24" s="15"/>
      <c r="O24" s="15"/>
    </row>
    <row r="25" spans="1:15" ht="20.25" x14ac:dyDescent="0.25">
      <c r="A25" s="296"/>
      <c r="B25" s="334"/>
      <c r="C25" s="336"/>
      <c r="D25" s="336"/>
      <c r="E25" s="334"/>
      <c r="F25" s="15"/>
      <c r="G25" s="15"/>
      <c r="H25" s="15"/>
      <c r="I25" s="15"/>
      <c r="J25" s="15"/>
      <c r="K25" s="15"/>
      <c r="L25" s="15"/>
      <c r="M25" s="15"/>
      <c r="N25" s="15"/>
      <c r="O25" s="15"/>
    </row>
    <row r="26" spans="1:15" ht="20.25" x14ac:dyDescent="0.25">
      <c r="A26" s="296"/>
      <c r="B26" s="334"/>
      <c r="C26" s="336"/>
      <c r="D26" s="336"/>
      <c r="E26" s="334"/>
      <c r="F26" s="15"/>
      <c r="G26" s="15"/>
      <c r="H26" s="15"/>
      <c r="I26" s="15"/>
      <c r="J26" s="15"/>
      <c r="K26" s="15"/>
      <c r="L26" s="15"/>
      <c r="M26" s="15"/>
      <c r="N26" s="15"/>
      <c r="O26" s="15"/>
    </row>
    <row r="27" spans="1:15" ht="20.25" x14ac:dyDescent="0.25">
      <c r="A27" s="296"/>
      <c r="B27" s="334"/>
      <c r="C27" s="336"/>
      <c r="D27" s="336"/>
      <c r="E27" s="334"/>
      <c r="F27" s="15"/>
      <c r="G27" s="15"/>
      <c r="H27" s="15"/>
      <c r="I27" s="15"/>
      <c r="J27" s="15"/>
      <c r="K27" s="15"/>
      <c r="L27" s="15"/>
      <c r="M27" s="15"/>
      <c r="N27" s="15"/>
      <c r="O27" s="15"/>
    </row>
    <row r="28" spans="1:15" ht="20.25" x14ac:dyDescent="0.25">
      <c r="A28" s="296"/>
      <c r="B28" s="334"/>
      <c r="C28" s="336"/>
      <c r="D28" s="336"/>
      <c r="E28" s="334"/>
      <c r="F28" s="15"/>
      <c r="G28" s="15"/>
      <c r="H28" s="15"/>
      <c r="I28" s="15"/>
      <c r="J28" s="15"/>
      <c r="K28" s="15"/>
      <c r="L28" s="15"/>
      <c r="M28" s="15"/>
      <c r="N28" s="15"/>
      <c r="O28" s="15"/>
    </row>
    <row r="29" spans="1:15" ht="20.25" x14ac:dyDescent="0.25">
      <c r="A29" s="296"/>
      <c r="B29" s="334"/>
      <c r="C29" s="336"/>
      <c r="D29" s="336"/>
      <c r="E29" s="334"/>
      <c r="F29" s="15"/>
      <c r="G29" s="15"/>
      <c r="H29" s="15"/>
      <c r="I29" s="15"/>
      <c r="J29" s="15"/>
      <c r="K29" s="15"/>
      <c r="L29" s="15"/>
      <c r="M29" s="15"/>
      <c r="N29" s="15"/>
      <c r="O29" s="15"/>
    </row>
    <row r="30" spans="1:15" ht="20.25" x14ac:dyDescent="0.25">
      <c r="A30" s="296"/>
      <c r="B30" s="334"/>
      <c r="C30" s="336"/>
      <c r="D30" s="336"/>
      <c r="E30" s="334"/>
      <c r="F30" s="15"/>
      <c r="G30" s="15"/>
      <c r="H30" s="15"/>
      <c r="I30" s="15"/>
      <c r="J30" s="15"/>
      <c r="K30" s="15"/>
      <c r="L30" s="15"/>
      <c r="M30" s="15"/>
      <c r="N30" s="15"/>
      <c r="O30" s="15"/>
    </row>
    <row r="31" spans="1:15" ht="20.25" x14ac:dyDescent="0.25">
      <c r="A31" s="296"/>
      <c r="B31" s="334"/>
      <c r="C31" s="336"/>
      <c r="D31" s="336"/>
      <c r="E31" s="334"/>
      <c r="F31" s="15"/>
      <c r="G31" s="15"/>
      <c r="H31" s="15"/>
      <c r="I31" s="15"/>
      <c r="J31" s="15"/>
      <c r="K31" s="15"/>
      <c r="L31" s="15"/>
      <c r="M31" s="15"/>
      <c r="N31" s="15"/>
      <c r="O31" s="15"/>
    </row>
    <row r="32" spans="1:15" ht="20.25" x14ac:dyDescent="0.25">
      <c r="A32" s="296"/>
      <c r="B32" s="334"/>
      <c r="C32" s="336"/>
      <c r="D32" s="336"/>
      <c r="E32" s="334"/>
      <c r="F32" s="15"/>
      <c r="G32" s="15"/>
      <c r="H32" s="15"/>
      <c r="I32" s="15"/>
      <c r="J32" s="15"/>
      <c r="K32" s="15"/>
      <c r="L32" s="15"/>
      <c r="M32" s="15"/>
      <c r="N32" s="15"/>
      <c r="O32" s="15"/>
    </row>
    <row r="33" spans="1:15" ht="20.25" x14ac:dyDescent="0.25">
      <c r="A33" s="296"/>
      <c r="B33" s="334"/>
      <c r="C33" s="336"/>
      <c r="D33" s="336"/>
      <c r="E33" s="334"/>
      <c r="F33" s="15"/>
      <c r="G33" s="15"/>
      <c r="H33" s="15"/>
      <c r="I33" s="15"/>
      <c r="J33" s="15"/>
      <c r="K33" s="15"/>
      <c r="L33" s="15"/>
      <c r="M33" s="15"/>
      <c r="N33" s="15"/>
      <c r="O33" s="15"/>
    </row>
    <row r="34" spans="1:15" ht="20.25" x14ac:dyDescent="0.25">
      <c r="A34" s="296"/>
      <c r="B34" s="334"/>
      <c r="C34" s="336"/>
      <c r="D34" s="336"/>
      <c r="E34" s="334"/>
      <c r="F34" s="15"/>
      <c r="G34" s="15"/>
      <c r="H34" s="15"/>
      <c r="I34" s="15"/>
      <c r="J34" s="15"/>
      <c r="K34" s="15"/>
      <c r="L34" s="15"/>
      <c r="M34" s="15"/>
      <c r="N34" s="15"/>
      <c r="O34" s="15"/>
    </row>
    <row r="35" spans="1:15" ht="20.25" x14ac:dyDescent="0.25">
      <c r="A35" s="296"/>
      <c r="B35" s="334"/>
      <c r="C35" s="336"/>
      <c r="D35" s="336"/>
      <c r="E35" s="334"/>
      <c r="F35" s="15"/>
      <c r="G35" s="15"/>
      <c r="H35" s="15"/>
      <c r="I35" s="15"/>
      <c r="J35" s="15"/>
      <c r="K35" s="15"/>
      <c r="L35" s="15"/>
      <c r="M35" s="15"/>
      <c r="N35" s="15"/>
      <c r="O35" s="15"/>
    </row>
    <row r="36" spans="1:15" ht="20.25" x14ac:dyDescent="0.25">
      <c r="A36" s="296"/>
      <c r="B36" s="334"/>
      <c r="C36" s="336"/>
      <c r="D36" s="336"/>
      <c r="E36" s="334"/>
      <c r="F36" s="15"/>
      <c r="G36" s="15"/>
      <c r="H36" s="15"/>
      <c r="I36" s="15"/>
      <c r="J36" s="15"/>
      <c r="K36" s="15"/>
      <c r="L36" s="15"/>
      <c r="M36" s="15"/>
      <c r="N36" s="15"/>
      <c r="O36" s="15"/>
    </row>
    <row r="37" spans="1:15" ht="20.25" x14ac:dyDescent="0.25">
      <c r="A37" s="296"/>
      <c r="B37" s="296"/>
      <c r="C37" s="306"/>
      <c r="D37" s="306"/>
      <c r="E37" s="15"/>
      <c r="F37" s="15"/>
      <c r="G37" s="15"/>
      <c r="H37" s="15"/>
      <c r="I37" s="15"/>
      <c r="J37" s="15"/>
      <c r="K37" s="15"/>
      <c r="L37" s="15"/>
      <c r="M37" s="15"/>
      <c r="N37" s="15"/>
      <c r="O37" s="15"/>
    </row>
    <row r="38" spans="1:15" ht="20.25" x14ac:dyDescent="0.25">
      <c r="A38" s="296"/>
      <c r="B38" s="296"/>
      <c r="C38" s="306"/>
      <c r="D38" s="306"/>
      <c r="E38" s="15"/>
      <c r="F38" s="15"/>
      <c r="G38" s="15"/>
      <c r="H38" s="15"/>
      <c r="I38" s="15"/>
      <c r="J38" s="15"/>
      <c r="K38" s="15"/>
      <c r="L38" s="15"/>
      <c r="M38" s="15"/>
      <c r="N38" s="15"/>
      <c r="O38" s="15"/>
    </row>
    <row r="39" spans="1:15" ht="20.25" x14ac:dyDescent="0.25">
      <c r="A39" s="296"/>
      <c r="B39" s="296"/>
      <c r="C39" s="306"/>
      <c r="D39" s="306"/>
      <c r="E39" s="15"/>
      <c r="F39" s="15"/>
      <c r="G39" s="15"/>
      <c r="H39" s="15"/>
      <c r="I39" s="15"/>
      <c r="J39" s="15"/>
      <c r="K39" s="15"/>
      <c r="L39" s="15"/>
      <c r="M39" s="15"/>
      <c r="N39" s="15"/>
      <c r="O39" s="15"/>
    </row>
    <row r="40" spans="1:15" ht="20.25" x14ac:dyDescent="0.25">
      <c r="A40" s="296"/>
      <c r="B40" s="296"/>
      <c r="C40" s="306"/>
      <c r="D40" s="306"/>
      <c r="E40" s="15"/>
      <c r="F40" s="15"/>
      <c r="G40" s="15"/>
      <c r="H40" s="15"/>
      <c r="I40" s="15"/>
      <c r="J40" s="15"/>
      <c r="K40" s="15"/>
      <c r="L40" s="15"/>
      <c r="M40" s="15"/>
      <c r="N40" s="15"/>
      <c r="O40" s="15"/>
    </row>
    <row r="41" spans="1:15" ht="20.25" x14ac:dyDescent="0.25">
      <c r="A41" s="296"/>
      <c r="B41" s="296"/>
      <c r="C41" s="306"/>
      <c r="D41" s="306"/>
      <c r="E41" s="15"/>
      <c r="F41" s="15"/>
      <c r="G41" s="15"/>
      <c r="H41" s="15"/>
      <c r="I41" s="15"/>
      <c r="J41" s="15"/>
      <c r="K41" s="15"/>
      <c r="L41" s="15"/>
      <c r="M41" s="15"/>
      <c r="N41" s="15"/>
      <c r="O41" s="15"/>
    </row>
    <row r="42" spans="1:15" ht="20.25" x14ac:dyDescent="0.25">
      <c r="A42" s="296"/>
      <c r="B42" s="296"/>
      <c r="C42" s="306"/>
      <c r="D42" s="306"/>
      <c r="E42" s="15"/>
      <c r="F42" s="15"/>
      <c r="G42" s="15"/>
      <c r="H42" s="15"/>
      <c r="I42" s="15"/>
      <c r="J42" s="15"/>
      <c r="K42" s="15"/>
      <c r="L42" s="15"/>
      <c r="M42" s="15"/>
      <c r="N42" s="15"/>
      <c r="O42" s="15"/>
    </row>
    <row r="43" spans="1:15" ht="20.25" x14ac:dyDescent="0.25">
      <c r="A43" s="296"/>
      <c r="B43" s="296"/>
      <c r="C43" s="306"/>
      <c r="D43" s="306"/>
      <c r="E43" s="15"/>
      <c r="F43" s="15"/>
      <c r="G43" s="15"/>
      <c r="H43" s="15"/>
      <c r="I43" s="15"/>
      <c r="J43" s="15"/>
      <c r="K43" s="15"/>
      <c r="L43" s="15"/>
      <c r="M43" s="15"/>
      <c r="N43" s="15"/>
      <c r="O43" s="15"/>
    </row>
    <row r="44" spans="1:15" ht="20.25" x14ac:dyDescent="0.25">
      <c r="A44" s="296"/>
      <c r="B44" s="296"/>
      <c r="C44" s="306"/>
      <c r="D44" s="306"/>
      <c r="E44" s="15"/>
      <c r="F44" s="15"/>
      <c r="G44" s="15"/>
      <c r="H44" s="15"/>
      <c r="I44" s="15"/>
      <c r="J44" s="15"/>
      <c r="K44" s="15"/>
      <c r="L44" s="15"/>
      <c r="M44" s="15"/>
      <c r="N44" s="15"/>
      <c r="O44" s="15"/>
    </row>
    <row r="45" spans="1:15" ht="20.25" x14ac:dyDescent="0.25">
      <c r="A45" s="296"/>
      <c r="B45" s="296"/>
      <c r="C45" s="306"/>
      <c r="D45" s="306"/>
      <c r="E45" s="15"/>
      <c r="F45" s="15"/>
      <c r="G45" s="15"/>
      <c r="H45" s="15"/>
      <c r="I45" s="15"/>
      <c r="J45" s="15"/>
      <c r="K45" s="15"/>
      <c r="L45" s="15"/>
      <c r="M45" s="15"/>
      <c r="N45" s="15"/>
      <c r="O45" s="15"/>
    </row>
    <row r="46" spans="1:15" ht="20.25" x14ac:dyDescent="0.25">
      <c r="A46" s="296"/>
      <c r="B46" s="296"/>
      <c r="C46" s="306"/>
      <c r="D46" s="306"/>
      <c r="E46" s="15"/>
      <c r="F46" s="15"/>
      <c r="G46" s="15"/>
      <c r="H46" s="15"/>
      <c r="I46" s="15"/>
      <c r="J46" s="15"/>
      <c r="K46" s="15"/>
      <c r="L46" s="15"/>
      <c r="M46" s="15"/>
      <c r="N46" s="15"/>
      <c r="O46" s="15"/>
    </row>
    <row r="47" spans="1:15" ht="20.25" x14ac:dyDescent="0.25">
      <c r="A47" s="296"/>
      <c r="B47" s="296"/>
      <c r="C47" s="306"/>
      <c r="D47" s="306"/>
      <c r="E47" s="15"/>
      <c r="F47" s="15"/>
      <c r="G47" s="15"/>
      <c r="H47" s="15"/>
      <c r="I47" s="15"/>
      <c r="J47" s="15"/>
      <c r="K47" s="15"/>
      <c r="L47" s="15"/>
      <c r="M47" s="15"/>
      <c r="N47" s="15"/>
      <c r="O47" s="15"/>
    </row>
    <row r="48" spans="1:15" ht="20.25" x14ac:dyDescent="0.25">
      <c r="A48" s="296"/>
      <c r="B48" s="296"/>
      <c r="C48" s="306"/>
      <c r="D48" s="306"/>
      <c r="E48" s="15"/>
      <c r="F48" s="15"/>
      <c r="G48" s="15"/>
      <c r="H48" s="15"/>
      <c r="I48" s="15"/>
      <c r="J48" s="15"/>
      <c r="K48" s="15"/>
      <c r="L48" s="15"/>
      <c r="M48" s="15"/>
      <c r="N48" s="15"/>
      <c r="O48" s="15"/>
    </row>
    <row r="49" spans="1:15" ht="20.25" x14ac:dyDescent="0.25">
      <c r="A49" s="296"/>
      <c r="B49" s="296"/>
      <c r="C49" s="306"/>
      <c r="D49" s="306"/>
      <c r="E49" s="15"/>
      <c r="F49" s="15"/>
      <c r="G49" s="15"/>
      <c r="H49" s="15"/>
      <c r="I49" s="15"/>
      <c r="J49" s="15"/>
      <c r="K49" s="15"/>
      <c r="L49" s="15"/>
      <c r="M49" s="15"/>
      <c r="N49" s="15"/>
      <c r="O49" s="15"/>
    </row>
    <row r="50" spans="1:15" ht="20.25" x14ac:dyDescent="0.25">
      <c r="A50" s="296"/>
      <c r="B50" s="296"/>
      <c r="C50" s="306"/>
      <c r="D50" s="306"/>
      <c r="E50" s="15"/>
      <c r="F50" s="15"/>
      <c r="G50" s="15"/>
      <c r="H50" s="15"/>
      <c r="I50" s="15"/>
      <c r="J50" s="15"/>
      <c r="K50" s="15"/>
      <c r="L50" s="15"/>
      <c r="M50" s="15"/>
      <c r="N50" s="15"/>
      <c r="O50" s="15"/>
    </row>
    <row r="51" spans="1:15" ht="20.25" x14ac:dyDescent="0.25">
      <c r="A51" s="296"/>
      <c r="B51" s="296"/>
      <c r="C51" s="306"/>
      <c r="D51" s="306"/>
      <c r="E51" s="15"/>
      <c r="F51" s="15"/>
      <c r="G51" s="15"/>
      <c r="H51" s="15"/>
      <c r="I51" s="15"/>
      <c r="J51" s="15"/>
      <c r="K51" s="15"/>
      <c r="L51" s="15"/>
      <c r="M51" s="15"/>
      <c r="N51" s="15"/>
      <c r="O51" s="15"/>
    </row>
    <row r="52" spans="1:15" ht="20.25" x14ac:dyDescent="0.25">
      <c r="A52" s="296"/>
      <c r="B52" s="307"/>
      <c r="C52" s="308"/>
      <c r="D52" s="308"/>
    </row>
    <row r="53" spans="1:15" ht="20.25" x14ac:dyDescent="0.25">
      <c r="A53" s="296"/>
      <c r="B53" s="307"/>
      <c r="C53" s="308"/>
      <c r="D53" s="308"/>
    </row>
    <row r="54" spans="1:15" ht="20.25" x14ac:dyDescent="0.25">
      <c r="A54" s="296"/>
      <c r="B54" s="307"/>
      <c r="C54" s="308"/>
      <c r="D54" s="308"/>
    </row>
    <row r="55" spans="1:15" ht="20.25" x14ac:dyDescent="0.25">
      <c r="A55" s="296"/>
      <c r="B55" s="307"/>
      <c r="C55" s="308"/>
      <c r="D55" s="308"/>
    </row>
    <row r="56" spans="1:15" ht="20.25" x14ac:dyDescent="0.25">
      <c r="A56" s="296"/>
      <c r="B56" s="307"/>
      <c r="C56" s="308"/>
      <c r="D56" s="308"/>
    </row>
    <row r="57" spans="1:15" ht="20.25" x14ac:dyDescent="0.25">
      <c r="A57" s="296"/>
      <c r="B57" s="307"/>
      <c r="C57" s="308"/>
      <c r="D57" s="308"/>
    </row>
    <row r="58" spans="1:15" ht="20.25" x14ac:dyDescent="0.25">
      <c r="A58" s="296"/>
      <c r="B58" s="307"/>
      <c r="C58" s="308"/>
      <c r="D58" s="308"/>
    </row>
    <row r="59" spans="1:15" ht="20.25" x14ac:dyDescent="0.25">
      <c r="A59" s="296"/>
      <c r="B59" s="307"/>
      <c r="C59" s="308"/>
      <c r="D59" s="308"/>
    </row>
    <row r="60" spans="1:15" ht="20.25" x14ac:dyDescent="0.25">
      <c r="A60" s="296"/>
      <c r="B60" s="307"/>
      <c r="C60" s="308"/>
      <c r="D60" s="308"/>
    </row>
    <row r="61" spans="1:15" ht="20.25" x14ac:dyDescent="0.25">
      <c r="A61" s="296"/>
      <c r="B61" s="307"/>
      <c r="C61" s="308"/>
      <c r="D61" s="308"/>
    </row>
    <row r="62" spans="1:15" ht="20.25" x14ac:dyDescent="0.25">
      <c r="A62" s="296"/>
      <c r="B62" s="307"/>
      <c r="C62" s="308"/>
      <c r="D62" s="308"/>
    </row>
    <row r="63" spans="1:15" ht="20.25" x14ac:dyDescent="0.25">
      <c r="A63" s="296"/>
      <c r="B63" s="307"/>
      <c r="C63" s="308"/>
      <c r="D63" s="308"/>
    </row>
    <row r="64" spans="1:15" ht="20.25" x14ac:dyDescent="0.25">
      <c r="A64" s="296"/>
      <c r="B64" s="307"/>
      <c r="C64" s="308"/>
      <c r="D64" s="308"/>
    </row>
    <row r="65" spans="1:4" ht="20.25" x14ac:dyDescent="0.25">
      <c r="A65" s="296"/>
      <c r="B65" s="307"/>
      <c r="C65" s="308"/>
      <c r="D65" s="308"/>
    </row>
    <row r="66" spans="1:4" ht="20.25" x14ac:dyDescent="0.25">
      <c r="A66" s="296"/>
      <c r="B66" s="307"/>
      <c r="C66" s="308"/>
      <c r="D66" s="308"/>
    </row>
    <row r="67" spans="1:4" ht="20.25" x14ac:dyDescent="0.25">
      <c r="A67" s="296"/>
      <c r="B67" s="307"/>
      <c r="C67" s="308"/>
      <c r="D67" s="308"/>
    </row>
    <row r="68" spans="1:4" ht="20.25" x14ac:dyDescent="0.25">
      <c r="A68" s="296"/>
      <c r="B68" s="307"/>
      <c r="C68" s="308"/>
      <c r="D68" s="308"/>
    </row>
    <row r="69" spans="1:4" ht="20.25" x14ac:dyDescent="0.25">
      <c r="A69" s="296"/>
      <c r="B69" s="307"/>
      <c r="C69" s="308"/>
      <c r="D69" s="308"/>
    </row>
    <row r="70" spans="1:4" ht="20.25" x14ac:dyDescent="0.25">
      <c r="A70" s="296"/>
      <c r="B70" s="307"/>
      <c r="C70" s="308"/>
      <c r="D70" s="308"/>
    </row>
    <row r="71" spans="1:4" ht="20.25" x14ac:dyDescent="0.25">
      <c r="A71" s="296"/>
      <c r="B71" s="307"/>
      <c r="C71" s="308"/>
      <c r="D71" s="308"/>
    </row>
    <row r="72" spans="1:4" ht="20.25" x14ac:dyDescent="0.25">
      <c r="A72" s="296"/>
      <c r="B72" s="307"/>
      <c r="C72" s="308"/>
      <c r="D72" s="308"/>
    </row>
    <row r="73" spans="1:4" ht="20.25" x14ac:dyDescent="0.25">
      <c r="A73" s="296"/>
      <c r="B73" s="307"/>
      <c r="C73" s="308"/>
      <c r="D73" s="308"/>
    </row>
    <row r="74" spans="1:4" ht="20.25" x14ac:dyDescent="0.25">
      <c r="A74" s="296"/>
      <c r="B74" s="307"/>
      <c r="C74" s="308"/>
      <c r="D74" s="308"/>
    </row>
    <row r="75" spans="1:4" ht="20.25" x14ac:dyDescent="0.25">
      <c r="A75" s="296"/>
      <c r="B75" s="307"/>
      <c r="C75" s="308"/>
      <c r="D75" s="308"/>
    </row>
    <row r="76" spans="1:4" ht="20.25" x14ac:dyDescent="0.25">
      <c r="A76" s="296"/>
      <c r="B76" s="307"/>
      <c r="C76" s="308"/>
      <c r="D76" s="308"/>
    </row>
    <row r="77" spans="1:4" ht="20.25" x14ac:dyDescent="0.25">
      <c r="A77" s="296"/>
      <c r="B77" s="307"/>
      <c r="C77" s="308"/>
      <c r="D77" s="308"/>
    </row>
    <row r="78" spans="1:4" ht="20.25" x14ac:dyDescent="0.25">
      <c r="A78" s="296"/>
      <c r="B78" s="307"/>
      <c r="C78" s="308"/>
      <c r="D78" s="308"/>
    </row>
    <row r="79" spans="1:4" ht="20.25" x14ac:dyDescent="0.25">
      <c r="A79" s="296"/>
      <c r="B79" s="307"/>
      <c r="C79" s="308"/>
      <c r="D79" s="308"/>
    </row>
    <row r="80" spans="1:4" ht="20.25" x14ac:dyDescent="0.25">
      <c r="A80" s="296"/>
      <c r="B80" s="307"/>
      <c r="C80" s="308"/>
      <c r="D80" s="308"/>
    </row>
    <row r="81" spans="1:4" ht="20.25" x14ac:dyDescent="0.25">
      <c r="A81" s="296"/>
      <c r="B81" s="307"/>
      <c r="C81" s="308"/>
      <c r="D81" s="308"/>
    </row>
    <row r="82" spans="1:4" ht="20.25" x14ac:dyDescent="0.25">
      <c r="A82" s="296"/>
      <c r="B82" s="307"/>
      <c r="C82" s="308"/>
      <c r="D82" s="308"/>
    </row>
    <row r="83" spans="1:4" ht="20.25" x14ac:dyDescent="0.25">
      <c r="A83" s="296"/>
      <c r="B83" s="307"/>
      <c r="C83" s="308"/>
      <c r="D83" s="308"/>
    </row>
    <row r="84" spans="1:4" ht="20.25" x14ac:dyDescent="0.25">
      <c r="A84" s="296"/>
      <c r="B84" s="307"/>
      <c r="C84" s="308"/>
      <c r="D84" s="308"/>
    </row>
    <row r="85" spans="1:4" ht="20.25" x14ac:dyDescent="0.25">
      <c r="A85" s="296"/>
      <c r="B85" s="307"/>
      <c r="C85" s="308"/>
      <c r="D85" s="308"/>
    </row>
    <row r="86" spans="1:4" ht="20.25" x14ac:dyDescent="0.25">
      <c r="A86" s="296"/>
      <c r="B86" s="307"/>
      <c r="C86" s="308"/>
      <c r="D86" s="308"/>
    </row>
    <row r="87" spans="1:4" ht="20.25" x14ac:dyDescent="0.25">
      <c r="A87" s="296"/>
      <c r="B87" s="307"/>
      <c r="C87" s="308"/>
      <c r="D87" s="308"/>
    </row>
    <row r="88" spans="1:4" ht="20.25" x14ac:dyDescent="0.25">
      <c r="A88" s="296"/>
      <c r="B88" s="307"/>
      <c r="C88" s="308"/>
      <c r="D88" s="308"/>
    </row>
    <row r="89" spans="1:4" ht="20.25" x14ac:dyDescent="0.25">
      <c r="A89" s="296"/>
      <c r="B89" s="307"/>
      <c r="C89" s="308"/>
      <c r="D89" s="308"/>
    </row>
    <row r="90" spans="1:4" ht="20.25" x14ac:dyDescent="0.25">
      <c r="A90" s="296"/>
      <c r="B90" s="307"/>
      <c r="C90" s="308"/>
      <c r="D90" s="308"/>
    </row>
    <row r="91" spans="1:4" ht="20.25" x14ac:dyDescent="0.25">
      <c r="A91" s="296"/>
      <c r="B91" s="307"/>
      <c r="C91" s="308"/>
      <c r="D91" s="308"/>
    </row>
    <row r="92" spans="1:4" ht="20.25" x14ac:dyDescent="0.25">
      <c r="A92" s="296"/>
      <c r="B92" s="307"/>
      <c r="C92" s="308"/>
      <c r="D92" s="308"/>
    </row>
    <row r="93" spans="1:4" ht="20.25" x14ac:dyDescent="0.25">
      <c r="A93" s="296"/>
      <c r="B93" s="307"/>
      <c r="C93" s="308"/>
      <c r="D93" s="308"/>
    </row>
    <row r="94" spans="1:4" ht="20.25" x14ac:dyDescent="0.25">
      <c r="A94" s="296"/>
      <c r="B94" s="307"/>
      <c r="C94" s="308"/>
      <c r="D94" s="308"/>
    </row>
    <row r="95" spans="1:4" ht="20.25" x14ac:dyDescent="0.25">
      <c r="A95" s="296"/>
      <c r="B95" s="307"/>
      <c r="C95" s="308"/>
      <c r="D95" s="308"/>
    </row>
    <row r="96" spans="1:4" ht="20.25" x14ac:dyDescent="0.25">
      <c r="A96" s="296"/>
      <c r="B96" s="307"/>
      <c r="C96" s="308"/>
      <c r="D96" s="308"/>
    </row>
    <row r="97" spans="1:4" ht="20.25" x14ac:dyDescent="0.25">
      <c r="A97" s="296"/>
      <c r="B97" s="307"/>
      <c r="C97" s="308"/>
      <c r="D97" s="308"/>
    </row>
    <row r="98" spans="1:4" ht="20.25" x14ac:dyDescent="0.25">
      <c r="A98" s="296"/>
      <c r="B98" s="307"/>
      <c r="C98" s="308"/>
      <c r="D98" s="308"/>
    </row>
    <row r="99" spans="1:4" ht="20.25" x14ac:dyDescent="0.25">
      <c r="A99" s="296"/>
      <c r="B99" s="307"/>
      <c r="C99" s="308"/>
      <c r="D99" s="308"/>
    </row>
    <row r="100" spans="1:4" ht="20.25" x14ac:dyDescent="0.25">
      <c r="A100" s="296"/>
      <c r="B100" s="307"/>
      <c r="C100" s="308"/>
      <c r="D100" s="308"/>
    </row>
    <row r="101" spans="1:4" ht="20.25" x14ac:dyDescent="0.25">
      <c r="A101" s="296"/>
      <c r="B101" s="307"/>
      <c r="C101" s="308"/>
      <c r="D101" s="308"/>
    </row>
    <row r="102" spans="1:4" ht="20.25" x14ac:dyDescent="0.25">
      <c r="A102" s="296"/>
      <c r="B102" s="307"/>
      <c r="C102" s="308"/>
      <c r="D102" s="308"/>
    </row>
    <row r="103" spans="1:4" ht="20.25" x14ac:dyDescent="0.25">
      <c r="A103" s="296"/>
      <c r="B103" s="307"/>
      <c r="C103" s="308"/>
      <c r="D103" s="308"/>
    </row>
    <row r="104" spans="1:4" ht="20.25" x14ac:dyDescent="0.25">
      <c r="A104" s="296"/>
      <c r="B104" s="307"/>
      <c r="C104" s="308"/>
      <c r="D104" s="308"/>
    </row>
    <row r="105" spans="1:4" ht="20.25" x14ac:dyDescent="0.25">
      <c r="A105" s="296"/>
      <c r="B105" s="307"/>
      <c r="C105" s="308"/>
      <c r="D105" s="308"/>
    </row>
    <row r="106" spans="1:4" ht="20.25" x14ac:dyDescent="0.25">
      <c r="A106" s="296"/>
      <c r="B106" s="307"/>
      <c r="C106" s="308"/>
      <c r="D106" s="308"/>
    </row>
    <row r="107" spans="1:4" ht="20.25" x14ac:dyDescent="0.25">
      <c r="A107" s="296"/>
      <c r="B107" s="307"/>
      <c r="C107" s="308"/>
      <c r="D107" s="308"/>
    </row>
    <row r="108" spans="1:4" ht="20.25" x14ac:dyDescent="0.25">
      <c r="A108" s="296"/>
      <c r="B108" s="307"/>
      <c r="C108" s="308"/>
      <c r="D108" s="308"/>
    </row>
    <row r="109" spans="1:4" ht="20.25" x14ac:dyDescent="0.25">
      <c r="A109" s="296"/>
      <c r="B109" s="307"/>
      <c r="C109" s="308"/>
      <c r="D109" s="308"/>
    </row>
    <row r="110" spans="1:4" ht="20.25" x14ac:dyDescent="0.25">
      <c r="A110" s="296"/>
      <c r="B110" s="307"/>
      <c r="C110" s="308"/>
      <c r="D110" s="308"/>
    </row>
    <row r="111" spans="1:4" ht="20.25" x14ac:dyDescent="0.25">
      <c r="A111" s="296"/>
      <c r="B111" s="307"/>
      <c r="C111" s="308"/>
      <c r="D111" s="308"/>
    </row>
    <row r="112" spans="1:4" ht="20.25" x14ac:dyDescent="0.25">
      <c r="A112" s="296"/>
      <c r="B112" s="307"/>
      <c r="C112" s="308"/>
      <c r="D112" s="308"/>
    </row>
    <row r="113" spans="1:4" ht="20.25" x14ac:dyDescent="0.25">
      <c r="A113" s="296"/>
      <c r="B113" s="307"/>
      <c r="C113" s="308"/>
      <c r="D113" s="308"/>
    </row>
    <row r="114" spans="1:4" ht="20.25" x14ac:dyDescent="0.25">
      <c r="A114" s="296"/>
      <c r="B114" s="307"/>
      <c r="C114" s="308"/>
      <c r="D114" s="308"/>
    </row>
    <row r="115" spans="1:4" ht="20.25" x14ac:dyDescent="0.25">
      <c r="A115" s="296"/>
      <c r="B115" s="307"/>
      <c r="C115" s="308"/>
      <c r="D115" s="308"/>
    </row>
    <row r="116" spans="1:4" ht="20.25" x14ac:dyDescent="0.25">
      <c r="A116" s="296"/>
      <c r="B116" s="307"/>
      <c r="C116" s="308"/>
      <c r="D116" s="308"/>
    </row>
    <row r="117" spans="1:4" ht="20.25" x14ac:dyDescent="0.25">
      <c r="A117" s="296"/>
      <c r="B117" s="307"/>
      <c r="C117" s="308"/>
      <c r="D117" s="308"/>
    </row>
    <row r="118" spans="1:4" ht="20.25" x14ac:dyDescent="0.25">
      <c r="A118" s="296"/>
      <c r="B118" s="307"/>
      <c r="C118" s="308"/>
      <c r="D118" s="308"/>
    </row>
    <row r="119" spans="1:4" ht="20.25" x14ac:dyDescent="0.25">
      <c r="A119" s="296"/>
      <c r="B119" s="307"/>
      <c r="C119" s="308"/>
      <c r="D119" s="308"/>
    </row>
    <row r="120" spans="1:4" ht="20.25" x14ac:dyDescent="0.25">
      <c r="A120" s="296"/>
      <c r="B120" s="307"/>
      <c r="C120" s="308"/>
      <c r="D120" s="308"/>
    </row>
    <row r="121" spans="1:4" ht="20.25" x14ac:dyDescent="0.25">
      <c r="A121" s="296"/>
      <c r="B121" s="307"/>
      <c r="C121" s="308"/>
      <c r="D121" s="308"/>
    </row>
    <row r="122" spans="1:4" ht="20.25" x14ac:dyDescent="0.25">
      <c r="A122" s="296"/>
      <c r="B122" s="307"/>
      <c r="C122" s="308"/>
      <c r="D122" s="308"/>
    </row>
    <row r="123" spans="1:4" ht="20.25" x14ac:dyDescent="0.25">
      <c r="A123" s="296"/>
      <c r="B123" s="307"/>
      <c r="C123" s="308"/>
      <c r="D123" s="308"/>
    </row>
    <row r="124" spans="1:4" ht="20.25" x14ac:dyDescent="0.25">
      <c r="A124" s="296"/>
      <c r="B124" s="307"/>
      <c r="C124" s="308"/>
      <c r="D124" s="308"/>
    </row>
    <row r="125" spans="1:4" ht="20.25" x14ac:dyDescent="0.25">
      <c r="A125" s="296"/>
      <c r="B125" s="307"/>
      <c r="C125" s="308"/>
      <c r="D125" s="308"/>
    </row>
    <row r="126" spans="1:4" ht="20.25" x14ac:dyDescent="0.25">
      <c r="A126" s="296"/>
      <c r="B126" s="307"/>
      <c r="C126" s="308"/>
      <c r="D126" s="308"/>
    </row>
    <row r="127" spans="1:4" ht="20.25" x14ac:dyDescent="0.25">
      <c r="A127" s="296"/>
      <c r="B127" s="307"/>
      <c r="C127" s="308"/>
      <c r="D127" s="308"/>
    </row>
    <row r="128" spans="1:4" ht="20.25" x14ac:dyDescent="0.25">
      <c r="A128" s="296"/>
      <c r="B128" s="307"/>
      <c r="C128" s="308"/>
      <c r="D128" s="308"/>
    </row>
    <row r="129" spans="1:4" ht="20.25" x14ac:dyDescent="0.25">
      <c r="A129" s="296"/>
      <c r="B129" s="307"/>
      <c r="C129" s="308"/>
      <c r="D129" s="308"/>
    </row>
    <row r="130" spans="1:4" ht="20.25" x14ac:dyDescent="0.25">
      <c r="A130" s="296"/>
      <c r="B130" s="307"/>
      <c r="C130" s="308"/>
      <c r="D130" s="308"/>
    </row>
    <row r="131" spans="1:4" ht="20.25" x14ac:dyDescent="0.25">
      <c r="A131" s="296"/>
      <c r="B131" s="307"/>
      <c r="C131" s="308"/>
      <c r="D131" s="308"/>
    </row>
    <row r="132" spans="1:4" ht="20.25" x14ac:dyDescent="0.25">
      <c r="A132" s="296"/>
      <c r="B132" s="307"/>
      <c r="C132" s="308"/>
      <c r="D132" s="308"/>
    </row>
    <row r="133" spans="1:4" ht="20.25" x14ac:dyDescent="0.25">
      <c r="A133" s="296"/>
      <c r="B133" s="307"/>
      <c r="C133" s="308"/>
      <c r="D133" s="308"/>
    </row>
    <row r="134" spans="1:4" ht="20.25" x14ac:dyDescent="0.25">
      <c r="A134" s="296"/>
      <c r="B134" s="307"/>
      <c r="C134" s="308"/>
      <c r="D134" s="308"/>
    </row>
    <row r="135" spans="1:4" ht="20.25" x14ac:dyDescent="0.25">
      <c r="A135" s="296"/>
      <c r="B135" s="307"/>
      <c r="C135" s="308"/>
      <c r="D135" s="308"/>
    </row>
    <row r="136" spans="1:4" ht="20.25" x14ac:dyDescent="0.25">
      <c r="A136" s="296"/>
      <c r="B136" s="307"/>
      <c r="C136" s="308"/>
      <c r="D136" s="308"/>
    </row>
    <row r="137" spans="1:4" ht="20.25" x14ac:dyDescent="0.25">
      <c r="A137" s="296"/>
      <c r="B137" s="307"/>
      <c r="C137" s="308"/>
      <c r="D137" s="308"/>
    </row>
    <row r="138" spans="1:4" ht="20.25" x14ac:dyDescent="0.25">
      <c r="A138" s="296"/>
      <c r="B138" s="307"/>
      <c r="C138" s="308"/>
      <c r="D138" s="308"/>
    </row>
    <row r="139" spans="1:4" ht="20.25" x14ac:dyDescent="0.25">
      <c r="A139" s="296"/>
      <c r="B139" s="307"/>
      <c r="C139" s="308"/>
      <c r="D139" s="308"/>
    </row>
    <row r="140" spans="1:4" ht="20.25" x14ac:dyDescent="0.25">
      <c r="A140" s="296"/>
      <c r="B140" s="307"/>
      <c r="C140" s="308"/>
      <c r="D140" s="308"/>
    </row>
    <row r="141" spans="1:4" ht="20.25" x14ac:dyDescent="0.25">
      <c r="A141" s="296"/>
      <c r="B141" s="307"/>
      <c r="C141" s="308"/>
      <c r="D141" s="308"/>
    </row>
    <row r="142" spans="1:4" ht="20.25" x14ac:dyDescent="0.25">
      <c r="A142" s="296"/>
      <c r="B142" s="307"/>
      <c r="C142" s="308"/>
      <c r="D142" s="308"/>
    </row>
    <row r="143" spans="1:4" ht="20.25" x14ac:dyDescent="0.25">
      <c r="A143" s="296"/>
      <c r="B143" s="307"/>
      <c r="C143" s="308"/>
      <c r="D143" s="308"/>
    </row>
    <row r="144" spans="1:4" ht="20.25" x14ac:dyDescent="0.25">
      <c r="A144" s="296"/>
      <c r="B144" s="307"/>
      <c r="C144" s="308"/>
      <c r="D144" s="308"/>
    </row>
    <row r="145" spans="1:4" ht="20.25" x14ac:dyDescent="0.25">
      <c r="A145" s="296"/>
      <c r="B145" s="307"/>
      <c r="C145" s="308"/>
      <c r="D145" s="308"/>
    </row>
    <row r="146" spans="1:4" ht="20.25" x14ac:dyDescent="0.25">
      <c r="A146" s="296"/>
      <c r="B146" s="307"/>
      <c r="C146" s="308"/>
      <c r="D146" s="308"/>
    </row>
    <row r="147" spans="1:4" ht="20.25" x14ac:dyDescent="0.25">
      <c r="A147" s="296"/>
      <c r="B147" s="307"/>
      <c r="C147" s="308"/>
      <c r="D147" s="308"/>
    </row>
    <row r="148" spans="1:4" ht="20.25" x14ac:dyDescent="0.25">
      <c r="A148" s="296"/>
      <c r="B148" s="307"/>
      <c r="C148" s="308"/>
      <c r="D148" s="308"/>
    </row>
    <row r="149" spans="1:4" ht="20.25" x14ac:dyDescent="0.25">
      <c r="A149" s="296"/>
      <c r="B149" s="307"/>
      <c r="C149" s="308"/>
      <c r="D149" s="308"/>
    </row>
    <row r="150" spans="1:4" ht="20.25" x14ac:dyDescent="0.25">
      <c r="A150" s="296"/>
      <c r="B150" s="307"/>
      <c r="C150" s="308"/>
      <c r="D150" s="308"/>
    </row>
    <row r="151" spans="1:4" ht="20.25" x14ac:dyDescent="0.25">
      <c r="A151" s="296"/>
      <c r="B151" s="307"/>
      <c r="C151" s="308"/>
      <c r="D151" s="308"/>
    </row>
    <row r="152" spans="1:4" ht="20.25" x14ac:dyDescent="0.25">
      <c r="A152" s="296"/>
      <c r="B152" s="307"/>
      <c r="C152" s="308"/>
      <c r="D152" s="308"/>
    </row>
    <row r="153" spans="1:4" ht="20.25" x14ac:dyDescent="0.25">
      <c r="A153" s="296"/>
      <c r="B153" s="307"/>
      <c r="C153" s="308"/>
      <c r="D153" s="308"/>
    </row>
    <row r="154" spans="1:4" ht="20.25" x14ac:dyDescent="0.25">
      <c r="A154" s="296"/>
      <c r="B154" s="307"/>
      <c r="C154" s="308"/>
      <c r="D154" s="308"/>
    </row>
    <row r="155" spans="1:4" ht="20.25" x14ac:dyDescent="0.25">
      <c r="A155" s="296"/>
      <c r="B155" s="307"/>
      <c r="C155" s="308"/>
      <c r="D155" s="308"/>
    </row>
    <row r="156" spans="1:4" ht="20.25" x14ac:dyDescent="0.25">
      <c r="A156" s="296"/>
      <c r="B156" s="307"/>
      <c r="C156" s="308"/>
      <c r="D156" s="308"/>
    </row>
    <row r="157" spans="1:4" ht="20.25" x14ac:dyDescent="0.25">
      <c r="A157" s="296"/>
      <c r="B157" s="307"/>
      <c r="C157" s="308"/>
      <c r="D157" s="308"/>
    </row>
    <row r="158" spans="1:4" ht="20.25" x14ac:dyDescent="0.25">
      <c r="A158" s="296"/>
      <c r="B158" s="307"/>
      <c r="C158" s="308"/>
      <c r="D158" s="308"/>
    </row>
    <row r="159" spans="1:4" ht="20.25" x14ac:dyDescent="0.25">
      <c r="A159" s="296"/>
      <c r="B159" s="307"/>
      <c r="C159" s="308"/>
      <c r="D159" s="308"/>
    </row>
    <row r="160" spans="1:4" ht="20.25" x14ac:dyDescent="0.25">
      <c r="A160" s="296"/>
      <c r="B160" s="307"/>
      <c r="C160" s="308"/>
      <c r="D160" s="308"/>
    </row>
    <row r="161" spans="1:4" ht="20.25" x14ac:dyDescent="0.25">
      <c r="A161" s="296"/>
      <c r="B161" s="307"/>
      <c r="C161" s="308"/>
      <c r="D161" s="308"/>
    </row>
    <row r="162" spans="1:4" ht="20.25" x14ac:dyDescent="0.25">
      <c r="A162" s="296"/>
      <c r="B162" s="307"/>
      <c r="C162" s="308"/>
      <c r="D162" s="308"/>
    </row>
    <row r="163" spans="1:4" ht="20.25" x14ac:dyDescent="0.25">
      <c r="A163" s="296"/>
      <c r="B163" s="307"/>
      <c r="C163" s="308"/>
      <c r="D163" s="308"/>
    </row>
    <row r="164" spans="1:4" ht="20.25" x14ac:dyDescent="0.25">
      <c r="A164" s="296"/>
      <c r="B164" s="307"/>
      <c r="C164" s="308"/>
      <c r="D164" s="308"/>
    </row>
    <row r="165" spans="1:4" ht="20.25" x14ac:dyDescent="0.25">
      <c r="A165" s="296"/>
      <c r="B165" s="307"/>
      <c r="C165" s="308"/>
      <c r="D165" s="308"/>
    </row>
    <row r="166" spans="1:4" ht="20.25" x14ac:dyDescent="0.25">
      <c r="A166" s="296"/>
      <c r="B166" s="307"/>
      <c r="C166" s="308"/>
      <c r="D166" s="308"/>
    </row>
    <row r="167" spans="1:4" ht="20.25" x14ac:dyDescent="0.25">
      <c r="A167" s="296"/>
      <c r="B167" s="307"/>
      <c r="C167" s="308"/>
      <c r="D167" s="308"/>
    </row>
    <row r="168" spans="1:4" ht="20.25" x14ac:dyDescent="0.25">
      <c r="A168" s="296"/>
      <c r="B168" s="307"/>
      <c r="C168" s="308"/>
      <c r="D168" s="308"/>
    </row>
    <row r="169" spans="1:4" ht="20.25" x14ac:dyDescent="0.25">
      <c r="A169" s="296"/>
      <c r="B169" s="307"/>
      <c r="C169" s="308"/>
      <c r="D169" s="308"/>
    </row>
    <row r="170" spans="1:4" ht="20.25" x14ac:dyDescent="0.25">
      <c r="A170" s="296"/>
      <c r="B170" s="307"/>
      <c r="C170" s="308"/>
      <c r="D170" s="308"/>
    </row>
    <row r="171" spans="1:4" ht="20.25" x14ac:dyDescent="0.25">
      <c r="A171" s="296"/>
      <c r="B171" s="307"/>
      <c r="C171" s="308"/>
      <c r="D171" s="308"/>
    </row>
    <row r="172" spans="1:4" ht="20.25" x14ac:dyDescent="0.25">
      <c r="A172" s="296"/>
      <c r="B172" s="307"/>
      <c r="C172" s="308"/>
      <c r="D172" s="308"/>
    </row>
    <row r="173" spans="1:4" ht="20.25" x14ac:dyDescent="0.25">
      <c r="A173" s="296"/>
      <c r="B173" s="307"/>
      <c r="C173" s="308"/>
      <c r="D173" s="308"/>
    </row>
    <row r="174" spans="1:4" ht="20.25" x14ac:dyDescent="0.25">
      <c r="A174" s="296"/>
      <c r="B174" s="307"/>
      <c r="C174" s="308"/>
      <c r="D174" s="308"/>
    </row>
    <row r="175" spans="1:4" ht="20.25" x14ac:dyDescent="0.25">
      <c r="A175" s="296"/>
      <c r="B175" s="307"/>
      <c r="C175" s="308"/>
      <c r="D175" s="308"/>
    </row>
    <row r="176" spans="1:4" ht="20.25" x14ac:dyDescent="0.25">
      <c r="A176" s="296"/>
      <c r="B176" s="307"/>
      <c r="C176" s="308"/>
      <c r="D176" s="308"/>
    </row>
    <row r="177" spans="1:4" ht="20.25" x14ac:dyDescent="0.25">
      <c r="A177" s="296"/>
      <c r="B177" s="307"/>
      <c r="C177" s="308"/>
      <c r="D177" s="308"/>
    </row>
    <row r="178" spans="1:4" ht="20.25" x14ac:dyDescent="0.25">
      <c r="A178" s="296"/>
      <c r="B178" s="307"/>
      <c r="C178" s="308"/>
      <c r="D178" s="308"/>
    </row>
    <row r="179" spans="1:4" ht="20.25" x14ac:dyDescent="0.25">
      <c r="A179" s="296"/>
      <c r="B179" s="307"/>
      <c r="C179" s="308"/>
      <c r="D179" s="308"/>
    </row>
    <row r="180" spans="1:4" ht="20.25" x14ac:dyDescent="0.25">
      <c r="A180" s="296"/>
      <c r="B180" s="307"/>
      <c r="C180" s="308"/>
      <c r="D180" s="308"/>
    </row>
    <row r="181" spans="1:4" ht="20.25" x14ac:dyDescent="0.25">
      <c r="A181" s="296"/>
      <c r="B181" s="307"/>
      <c r="C181" s="308"/>
      <c r="D181" s="308"/>
    </row>
    <row r="182" spans="1:4" ht="20.25" x14ac:dyDescent="0.25">
      <c r="A182" s="296"/>
      <c r="B182" s="307"/>
      <c r="C182" s="308"/>
      <c r="D182" s="308"/>
    </row>
    <row r="183" spans="1:4" ht="20.25" x14ac:dyDescent="0.25">
      <c r="A183" s="296"/>
      <c r="B183" s="307"/>
      <c r="C183" s="308"/>
      <c r="D183" s="308"/>
    </row>
    <row r="184" spans="1:4" ht="20.25" x14ac:dyDescent="0.25">
      <c r="A184" s="296"/>
      <c r="B184" s="307"/>
      <c r="C184" s="308"/>
      <c r="D184" s="308"/>
    </row>
    <row r="185" spans="1:4" ht="20.25" x14ac:dyDescent="0.25">
      <c r="A185" s="296"/>
      <c r="B185" s="307"/>
      <c r="C185" s="308"/>
      <c r="D185" s="308"/>
    </row>
    <row r="186" spans="1:4" ht="20.25" x14ac:dyDescent="0.25">
      <c r="A186" s="296"/>
      <c r="B186" s="307"/>
      <c r="C186" s="308"/>
      <c r="D186" s="308"/>
    </row>
    <row r="187" spans="1:4" ht="20.25" x14ac:dyDescent="0.25">
      <c r="A187" s="296"/>
      <c r="B187" s="307"/>
      <c r="C187" s="308"/>
      <c r="D187" s="308"/>
    </row>
    <row r="188" spans="1:4" ht="20.25" x14ac:dyDescent="0.25">
      <c r="A188" s="296"/>
      <c r="B188" s="307"/>
      <c r="C188" s="308"/>
      <c r="D188" s="308"/>
    </row>
    <row r="189" spans="1:4" ht="20.25" x14ac:dyDescent="0.25">
      <c r="A189" s="296"/>
      <c r="B189" s="307"/>
      <c r="C189" s="308"/>
      <c r="D189" s="308"/>
    </row>
    <row r="190" spans="1:4" ht="20.25" x14ac:dyDescent="0.25">
      <c r="A190" s="296"/>
      <c r="B190" s="307"/>
      <c r="C190" s="308"/>
      <c r="D190" s="308"/>
    </row>
    <row r="191" spans="1:4" ht="20.25" x14ac:dyDescent="0.25">
      <c r="A191" s="296"/>
      <c r="B191" s="307"/>
      <c r="C191" s="308"/>
      <c r="D191" s="308"/>
    </row>
    <row r="192" spans="1:4" ht="20.25" x14ac:dyDescent="0.25">
      <c r="A192" s="296"/>
      <c r="B192" s="307"/>
      <c r="C192" s="308"/>
      <c r="D192" s="308"/>
    </row>
    <row r="193" spans="1:4" ht="20.25" x14ac:dyDescent="0.25">
      <c r="A193" s="296"/>
      <c r="B193" s="307"/>
      <c r="C193" s="308"/>
      <c r="D193" s="308"/>
    </row>
    <row r="194" spans="1:4" ht="20.25" x14ac:dyDescent="0.25">
      <c r="A194" s="296"/>
      <c r="B194" s="307"/>
      <c r="C194" s="308"/>
      <c r="D194" s="308"/>
    </row>
    <row r="195" spans="1:4" ht="20.25" x14ac:dyDescent="0.25">
      <c r="A195" s="296"/>
      <c r="B195" s="307"/>
      <c r="C195" s="308"/>
      <c r="D195" s="308"/>
    </row>
    <row r="196" spans="1:4" ht="20.25" x14ac:dyDescent="0.25">
      <c r="A196" s="296"/>
      <c r="B196" s="307"/>
      <c r="C196" s="308"/>
      <c r="D196" s="308"/>
    </row>
    <row r="197" spans="1:4" ht="20.25" x14ac:dyDescent="0.25">
      <c r="A197" s="296"/>
      <c r="B197" s="307"/>
      <c r="C197" s="308"/>
      <c r="D197" s="308"/>
    </row>
    <row r="198" spans="1:4" ht="20.25" x14ac:dyDescent="0.25">
      <c r="A198" s="296"/>
      <c r="B198" s="307"/>
      <c r="C198" s="308"/>
      <c r="D198" s="308"/>
    </row>
    <row r="199" spans="1:4" ht="20.25" x14ac:dyDescent="0.25">
      <c r="A199" s="296"/>
      <c r="B199" s="307"/>
      <c r="C199" s="308"/>
      <c r="D199" s="308"/>
    </row>
    <row r="200" spans="1:4" ht="20.25" x14ac:dyDescent="0.25">
      <c r="A200" s="296"/>
      <c r="B200" s="307"/>
      <c r="C200" s="308"/>
      <c r="D200" s="308"/>
    </row>
    <row r="201" spans="1:4" ht="20.25" x14ac:dyDescent="0.25">
      <c r="A201" s="296"/>
      <c r="B201" s="307"/>
      <c r="C201" s="308"/>
      <c r="D201" s="308"/>
    </row>
    <row r="202" spans="1:4" ht="20.25" x14ac:dyDescent="0.25">
      <c r="A202" s="296"/>
      <c r="B202" s="307"/>
      <c r="C202" s="308"/>
      <c r="D202" s="308"/>
    </row>
    <row r="203" spans="1:4" ht="20.25" x14ac:dyDescent="0.25">
      <c r="A203" s="296"/>
      <c r="B203" s="307"/>
      <c r="C203" s="308"/>
      <c r="D203" s="308"/>
    </row>
    <row r="204" spans="1:4" ht="20.25" x14ac:dyDescent="0.25">
      <c r="A204" s="296"/>
      <c r="B204" s="307"/>
      <c r="C204" s="308"/>
      <c r="D204" s="308"/>
    </row>
    <row r="205" spans="1:4" ht="20.25" x14ac:dyDescent="0.25">
      <c r="A205" s="296"/>
      <c r="B205" s="307"/>
      <c r="C205" s="308"/>
      <c r="D205" s="308"/>
    </row>
    <row r="206" spans="1:4" ht="20.25" x14ac:dyDescent="0.25">
      <c r="A206" s="296"/>
      <c r="B206" s="307"/>
      <c r="C206" s="308"/>
      <c r="D206" s="308"/>
    </row>
    <row r="207" spans="1:4" ht="20.25" x14ac:dyDescent="0.25">
      <c r="A207" s="296"/>
      <c r="B207" s="307"/>
      <c r="C207" s="308"/>
      <c r="D207" s="308"/>
    </row>
    <row r="208" spans="1:4" x14ac:dyDescent="0.25">
      <c r="A208" s="15"/>
      <c r="B208" s="307"/>
      <c r="C208" s="307"/>
      <c r="D208" s="307"/>
    </row>
    <row r="209" spans="1:8" ht="20.25" x14ac:dyDescent="0.25">
      <c r="A209" s="15"/>
      <c r="B209" s="309" t="s">
        <v>1104</v>
      </c>
      <c r="C209" s="309" t="s">
        <v>1105</v>
      </c>
      <c r="D209" t="s">
        <v>1104</v>
      </c>
      <c r="E209" t="s">
        <v>1105</v>
      </c>
    </row>
    <row r="210" spans="1:8" ht="21" x14ac:dyDescent="0.35">
      <c r="A210" s="15"/>
      <c r="B210" s="310" t="s">
        <v>1106</v>
      </c>
      <c r="C210" s="310" t="s">
        <v>1107</v>
      </c>
      <c r="D210" t="s">
        <v>1106</v>
      </c>
      <c r="F210" t="str">
        <f>IF(NOT(ISBLANK(D210)),D210,IF(NOT(ISBLANK(E210)),"     "&amp;E210,FALSE))</f>
        <v>Afectación Económica o presupuestal</v>
      </c>
      <c r="G210" t="s">
        <v>1106</v>
      </c>
      <c r="H210" t="str">
        <f>IF(NOT(ISERROR(MATCH(G210,_xlfn.ANCHORARRAY(B221),0))),F223&amp;"Por favor no seleccionar los criterios de impacto",G210)</f>
        <v>❌Por favor no seleccionar los criterios de impacto</v>
      </c>
    </row>
    <row r="211" spans="1:8" ht="21" x14ac:dyDescent="0.35">
      <c r="A211" s="15"/>
      <c r="B211" s="310" t="s">
        <v>1106</v>
      </c>
      <c r="C211" s="310" t="s">
        <v>1084</v>
      </c>
      <c r="E211" t="s">
        <v>1107</v>
      </c>
      <c r="F211" t="str">
        <f t="shared" ref="F211:F221" si="0">IF(NOT(ISBLANK(D211)),D211,IF(NOT(ISBLANK(E211)),"     "&amp;E211,FALSE))</f>
        <v xml:space="preserve">     Afectación menor a 10 SMLMV .</v>
      </c>
    </row>
    <row r="212" spans="1:8" ht="21" x14ac:dyDescent="0.35">
      <c r="A212" s="15"/>
      <c r="B212" s="310" t="s">
        <v>1106</v>
      </c>
      <c r="C212" s="310" t="s">
        <v>1087</v>
      </c>
      <c r="E212" t="s">
        <v>1084</v>
      </c>
      <c r="F212" t="str">
        <f t="shared" si="0"/>
        <v xml:space="preserve">     Entre 10 y 50 SMLMV </v>
      </c>
    </row>
    <row r="213" spans="1:8" ht="21" x14ac:dyDescent="0.35">
      <c r="A213" s="15"/>
      <c r="B213" s="310" t="s">
        <v>1106</v>
      </c>
      <c r="C213" s="310" t="s">
        <v>1090</v>
      </c>
      <c r="E213" t="s">
        <v>1161</v>
      </c>
      <c r="F213" t="str">
        <f t="shared" si="0"/>
        <v xml:space="preserve">     Entre 51 y 100 SMLMV </v>
      </c>
    </row>
    <row r="214" spans="1:8" ht="21" x14ac:dyDescent="0.35">
      <c r="A214" s="15"/>
      <c r="B214" s="310" t="s">
        <v>1106</v>
      </c>
      <c r="C214" s="310" t="s">
        <v>1093</v>
      </c>
      <c r="E214" t="s">
        <v>1162</v>
      </c>
      <c r="F214" t="str">
        <f t="shared" si="0"/>
        <v xml:space="preserve">     Entre 101 y 500 SMLMV </v>
      </c>
    </row>
    <row r="215" spans="1:8" ht="21" x14ac:dyDescent="0.35">
      <c r="A215" s="15"/>
      <c r="B215" s="310" t="s">
        <v>1079</v>
      </c>
      <c r="C215" s="310" t="s">
        <v>1082</v>
      </c>
      <c r="E215" t="s">
        <v>1163</v>
      </c>
      <c r="F215" t="str">
        <f t="shared" si="0"/>
        <v xml:space="preserve">     Mayor a 501 SMLMV </v>
      </c>
    </row>
    <row r="216" spans="1:8" ht="21" x14ac:dyDescent="0.35">
      <c r="A216" s="15"/>
      <c r="B216" s="310" t="s">
        <v>1079</v>
      </c>
      <c r="C216" s="310" t="s">
        <v>1085</v>
      </c>
      <c r="D216" t="s">
        <v>1079</v>
      </c>
      <c r="F216" t="str">
        <f t="shared" si="0"/>
        <v>Pérdida Reputacional</v>
      </c>
    </row>
    <row r="217" spans="1:8" ht="21" x14ac:dyDescent="0.35">
      <c r="A217" s="15"/>
      <c r="B217" s="310" t="s">
        <v>1079</v>
      </c>
      <c r="C217" s="310" t="s">
        <v>1088</v>
      </c>
      <c r="E217" t="s">
        <v>1082</v>
      </c>
      <c r="F217" t="str">
        <f t="shared" si="0"/>
        <v xml:space="preserve">     El riesgo afecta la imagen de alguna área de la organización</v>
      </c>
    </row>
    <row r="218" spans="1:8" ht="21" x14ac:dyDescent="0.35">
      <c r="A218" s="15"/>
      <c r="B218" s="310" t="s">
        <v>1079</v>
      </c>
      <c r="C218" s="310" t="s">
        <v>1091</v>
      </c>
      <c r="E218" t="s">
        <v>1085</v>
      </c>
      <c r="F218" t="str">
        <f t="shared" si="0"/>
        <v xml:space="preserve">     El riesgo afecta la imagen de la entidad internamente, de conocimiento general, nivel interno, de junta dircetiva y accionistas y/o de provedores</v>
      </c>
    </row>
    <row r="219" spans="1:8" ht="21" x14ac:dyDescent="0.35">
      <c r="A219" s="15"/>
      <c r="B219" s="310" t="s">
        <v>1079</v>
      </c>
      <c r="C219" s="310" t="s">
        <v>1094</v>
      </c>
      <c r="E219" t="s">
        <v>1088</v>
      </c>
      <c r="F219" t="str">
        <f t="shared" si="0"/>
        <v xml:space="preserve">     El riesgo afecta la imagen de la entidad con algunos usuarios de relevancia frente al logro de los objetivos</v>
      </c>
    </row>
    <row r="220" spans="1:8" x14ac:dyDescent="0.25">
      <c r="A220" s="15"/>
      <c r="B220" s="311"/>
      <c r="C220" s="311"/>
      <c r="E220" t="s">
        <v>1091</v>
      </c>
      <c r="F220" t="str">
        <f t="shared" si="0"/>
        <v xml:space="preserve">     El riesgo afecta la imagen de de la entidad con efecto publicitario sostenido a nivel de sector administrativo, nivel departamental o municipal</v>
      </c>
    </row>
    <row r="221" spans="1:8" x14ac:dyDescent="0.25">
      <c r="A221" s="15"/>
      <c r="B221" s="311" t="str">
        <f t="array" ref="B221:B223">_xlfn.UNIQUE(Tabla112[[#All],[Criterios]])</f>
        <v>Criterios</v>
      </c>
      <c r="C221" s="311"/>
      <c r="E221" t="s">
        <v>1094</v>
      </c>
      <c r="F221" t="str">
        <f t="shared" si="0"/>
        <v xml:space="preserve">     El riesgo afecta la imagen de la entidad a nivel nacional, con efecto publicitarios sostenible a nivel país</v>
      </c>
    </row>
    <row r="222" spans="1:8" x14ac:dyDescent="0.25">
      <c r="A222" s="15"/>
      <c r="B222" s="311" t="str">
        <v>Afectación Económica o presupuestal</v>
      </c>
      <c r="C222" s="311"/>
    </row>
    <row r="223" spans="1:8" x14ac:dyDescent="0.25">
      <c r="B223" s="311" t="str">
        <v>Pérdida Reputacional</v>
      </c>
      <c r="C223" s="311"/>
      <c r="F223" s="312" t="s">
        <v>1108</v>
      </c>
    </row>
    <row r="224" spans="1:8" x14ac:dyDescent="0.25">
      <c r="B224" s="313"/>
      <c r="C224" s="313"/>
      <c r="F224" s="312" t="s">
        <v>1109</v>
      </c>
    </row>
    <row r="225" spans="2:4" x14ac:dyDescent="0.25">
      <c r="B225" s="313"/>
      <c r="C225" s="313"/>
    </row>
    <row r="226" spans="2:4" x14ac:dyDescent="0.25">
      <c r="B226" s="313"/>
      <c r="C226" s="313"/>
    </row>
    <row r="227" spans="2:4" x14ac:dyDescent="0.25">
      <c r="B227" s="313"/>
      <c r="C227" s="313"/>
      <c r="D227" s="313"/>
    </row>
    <row r="228" spans="2:4" x14ac:dyDescent="0.25">
      <c r="B228" s="313"/>
      <c r="C228" s="313"/>
      <c r="D228" s="313"/>
    </row>
    <row r="229" spans="2:4" x14ac:dyDescent="0.25">
      <c r="B229" s="313"/>
      <c r="C229" s="313"/>
      <c r="D229" s="313"/>
    </row>
    <row r="230" spans="2:4" x14ac:dyDescent="0.25">
      <c r="B230" s="313"/>
      <c r="C230" s="313"/>
      <c r="D230" s="313"/>
    </row>
    <row r="231" spans="2:4" x14ac:dyDescent="0.25">
      <c r="B231" s="313"/>
      <c r="C231" s="313"/>
      <c r="D231" s="313"/>
    </row>
    <row r="232" spans="2:4" x14ac:dyDescent="0.25">
      <c r="B232" s="313"/>
      <c r="C232" s="313"/>
      <c r="D232" s="313"/>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E46" sqref="E46"/>
    </sheetView>
  </sheetViews>
  <sheetFormatPr baseColWidth="10" defaultColWidth="14.28515625" defaultRowHeight="12.75" x14ac:dyDescent="0.2"/>
  <cols>
    <col min="1" max="2" width="14.28515625" style="314"/>
    <col min="3" max="3" width="17" style="314" customWidth="1"/>
    <col min="4" max="4" width="14.28515625" style="314"/>
    <col min="5" max="5" width="46" style="314" customWidth="1"/>
    <col min="6" max="16384" width="14.28515625" style="314"/>
  </cols>
  <sheetData>
    <row r="1" spans="2:6" ht="24" customHeight="1" thickBot="1" x14ac:dyDescent="0.25">
      <c r="B1" s="795" t="s">
        <v>1110</v>
      </c>
      <c r="C1" s="796"/>
      <c r="D1" s="796"/>
      <c r="E1" s="796"/>
      <c r="F1" s="797"/>
    </row>
    <row r="2" spans="2:6" ht="16.5" thickBot="1" x14ac:dyDescent="0.3">
      <c r="B2" s="315"/>
      <c r="C2" s="315"/>
      <c r="D2" s="315"/>
      <c r="E2" s="315"/>
      <c r="F2" s="315"/>
    </row>
    <row r="3" spans="2:6" ht="16.5" thickBot="1" x14ac:dyDescent="0.25">
      <c r="B3" s="798" t="s">
        <v>1111</v>
      </c>
      <c r="C3" s="799"/>
      <c r="D3" s="799"/>
      <c r="E3" s="316" t="s">
        <v>1112</v>
      </c>
      <c r="F3" s="317" t="s">
        <v>1113</v>
      </c>
    </row>
    <row r="4" spans="2:6" ht="31.5" x14ac:dyDescent="0.2">
      <c r="B4" s="800" t="s">
        <v>1114</v>
      </c>
      <c r="C4" s="802" t="s">
        <v>27</v>
      </c>
      <c r="D4" s="318" t="s">
        <v>1115</v>
      </c>
      <c r="E4" s="319" t="s">
        <v>1116</v>
      </c>
      <c r="F4" s="320">
        <v>0.25</v>
      </c>
    </row>
    <row r="5" spans="2:6" ht="47.25" x14ac:dyDescent="0.2">
      <c r="B5" s="801"/>
      <c r="C5" s="803"/>
      <c r="D5" s="321" t="s">
        <v>1117</v>
      </c>
      <c r="E5" s="322" t="s">
        <v>1118</v>
      </c>
      <c r="F5" s="323">
        <v>0.15</v>
      </c>
    </row>
    <row r="6" spans="2:6" ht="47.25" x14ac:dyDescent="0.2">
      <c r="B6" s="801"/>
      <c r="C6" s="803"/>
      <c r="D6" s="321" t="s">
        <v>1119</v>
      </c>
      <c r="E6" s="322" t="s">
        <v>1120</v>
      </c>
      <c r="F6" s="323">
        <v>0.1</v>
      </c>
    </row>
    <row r="7" spans="2:6" ht="63" x14ac:dyDescent="0.2">
      <c r="B7" s="801"/>
      <c r="C7" s="803" t="s">
        <v>1047</v>
      </c>
      <c r="D7" s="321" t="s">
        <v>1121</v>
      </c>
      <c r="E7" s="322" t="s">
        <v>1122</v>
      </c>
      <c r="F7" s="323">
        <v>0.25</v>
      </c>
    </row>
    <row r="8" spans="2:6" ht="31.5" x14ac:dyDescent="0.2">
      <c r="B8" s="801"/>
      <c r="C8" s="803"/>
      <c r="D8" s="321" t="s">
        <v>1123</v>
      </c>
      <c r="E8" s="322" t="s">
        <v>1124</v>
      </c>
      <c r="F8" s="323">
        <v>0.15</v>
      </c>
    </row>
    <row r="9" spans="2:6" ht="47.25" x14ac:dyDescent="0.2">
      <c r="B9" s="801" t="s">
        <v>1125</v>
      </c>
      <c r="C9" s="803" t="s">
        <v>1049</v>
      </c>
      <c r="D9" s="321" t="s">
        <v>1126</v>
      </c>
      <c r="E9" s="322" t="s">
        <v>1127</v>
      </c>
      <c r="F9" s="324" t="s">
        <v>1128</v>
      </c>
    </row>
    <row r="10" spans="2:6" ht="63" x14ac:dyDescent="0.2">
      <c r="B10" s="801"/>
      <c r="C10" s="803"/>
      <c r="D10" s="321" t="s">
        <v>1129</v>
      </c>
      <c r="E10" s="322" t="s">
        <v>1130</v>
      </c>
      <c r="F10" s="324" t="s">
        <v>1128</v>
      </c>
    </row>
    <row r="11" spans="2:6" ht="47.25" x14ac:dyDescent="0.2">
      <c r="B11" s="801"/>
      <c r="C11" s="803" t="s">
        <v>154</v>
      </c>
      <c r="D11" s="321" t="s">
        <v>1131</v>
      </c>
      <c r="E11" s="322" t="s">
        <v>1132</v>
      </c>
      <c r="F11" s="324" t="s">
        <v>1128</v>
      </c>
    </row>
    <row r="12" spans="2:6" ht="47.25" x14ac:dyDescent="0.2">
      <c r="B12" s="801"/>
      <c r="C12" s="803"/>
      <c r="D12" s="321" t="s">
        <v>1133</v>
      </c>
      <c r="E12" s="322" t="s">
        <v>1134</v>
      </c>
      <c r="F12" s="324" t="s">
        <v>1128</v>
      </c>
    </row>
    <row r="13" spans="2:6" ht="31.5" x14ac:dyDescent="0.2">
      <c r="B13" s="801"/>
      <c r="C13" s="803" t="s">
        <v>1050</v>
      </c>
      <c r="D13" s="321" t="s">
        <v>1135</v>
      </c>
      <c r="E13" s="322" t="s">
        <v>1136</v>
      </c>
      <c r="F13" s="324" t="s">
        <v>1128</v>
      </c>
    </row>
    <row r="14" spans="2:6" ht="32.25" thickBot="1" x14ac:dyDescent="0.25">
      <c r="B14" s="804"/>
      <c r="C14" s="805"/>
      <c r="D14" s="325" t="s">
        <v>1137</v>
      </c>
      <c r="E14" s="326" t="s">
        <v>1138</v>
      </c>
      <c r="F14" s="327" t="s">
        <v>1128</v>
      </c>
    </row>
    <row r="15" spans="2:6" ht="49.5" customHeight="1" x14ac:dyDescent="0.2">
      <c r="B15" s="794" t="s">
        <v>1139</v>
      </c>
      <c r="C15" s="794"/>
      <c r="D15" s="794"/>
      <c r="E15" s="794"/>
      <c r="F15" s="794"/>
    </row>
    <row r="16" spans="2:6" ht="27" customHeight="1" x14ac:dyDescent="0.25">
      <c r="B16" s="328"/>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B2:E19"/>
  <sheetViews>
    <sheetView workbookViewId="0">
      <selection activeCell="N29" sqref="N29"/>
    </sheetView>
  </sheetViews>
  <sheetFormatPr baseColWidth="10" defaultRowHeight="15" x14ac:dyDescent="0.25"/>
  <sheetData>
    <row r="2" spans="2:5" x14ac:dyDescent="0.25">
      <c r="B2" t="s">
        <v>1140</v>
      </c>
      <c r="E2" t="s">
        <v>1141</v>
      </c>
    </row>
    <row r="3" spans="2:5" x14ac:dyDescent="0.25">
      <c r="B3" t="s">
        <v>1142</v>
      </c>
      <c r="E3" t="s">
        <v>1143</v>
      </c>
    </row>
    <row r="4" spans="2:5" x14ac:dyDescent="0.25">
      <c r="B4" t="s">
        <v>1144</v>
      </c>
      <c r="E4" t="s">
        <v>1145</v>
      </c>
    </row>
    <row r="5" spans="2:5" x14ac:dyDescent="0.25">
      <c r="B5" t="s">
        <v>1146</v>
      </c>
    </row>
    <row r="8" spans="2:5" x14ac:dyDescent="0.25">
      <c r="B8" t="s">
        <v>1147</v>
      </c>
    </row>
    <row r="9" spans="2:5" x14ac:dyDescent="0.25">
      <c r="B9" t="s">
        <v>1148</v>
      </c>
    </row>
    <row r="10" spans="2:5" x14ac:dyDescent="0.25">
      <c r="B10" t="s">
        <v>1149</v>
      </c>
    </row>
    <row r="13" spans="2:5" x14ac:dyDescent="0.25">
      <c r="B13" t="s">
        <v>1150</v>
      </c>
    </row>
    <row r="14" spans="2:5" x14ac:dyDescent="0.25">
      <c r="B14" t="s">
        <v>1151</v>
      </c>
    </row>
    <row r="15" spans="2:5" x14ac:dyDescent="0.25">
      <c r="B15" t="s">
        <v>1152</v>
      </c>
    </row>
    <row r="16" spans="2:5" x14ac:dyDescent="0.25">
      <c r="B16" t="s">
        <v>1153</v>
      </c>
    </row>
    <row r="17" spans="2:2" x14ac:dyDescent="0.25">
      <c r="B17" t="s">
        <v>1154</v>
      </c>
    </row>
    <row r="18" spans="2:2" x14ac:dyDescent="0.25">
      <c r="B18" t="s">
        <v>1155</v>
      </c>
    </row>
    <row r="19" spans="2:2" x14ac:dyDescent="0.25">
      <c r="B19" t="s">
        <v>1156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sqref="A1:A14"/>
    </sheetView>
  </sheetViews>
  <sheetFormatPr baseColWidth="10" defaultRowHeight="15" x14ac:dyDescent="0.25"/>
  <sheetData>
    <row r="1" spans="1:10" x14ac:dyDescent="0.25">
      <c r="A1" s="341" t="s">
        <v>980</v>
      </c>
      <c r="I1" t="s">
        <v>191</v>
      </c>
      <c r="J1" t="s">
        <v>7</v>
      </c>
    </row>
    <row r="2" spans="1:10" x14ac:dyDescent="0.25">
      <c r="A2" s="342" t="s">
        <v>1189</v>
      </c>
      <c r="I2" t="s">
        <v>73</v>
      </c>
      <c r="J2" t="s">
        <v>8</v>
      </c>
    </row>
    <row r="3" spans="1:10" x14ac:dyDescent="0.25">
      <c r="A3" s="341" t="s">
        <v>172</v>
      </c>
      <c r="I3" t="s">
        <v>74</v>
      </c>
      <c r="J3" t="s">
        <v>9</v>
      </c>
    </row>
    <row r="4" spans="1:10" x14ac:dyDescent="0.25">
      <c r="A4" s="341" t="s">
        <v>1190</v>
      </c>
      <c r="I4" t="s">
        <v>75</v>
      </c>
      <c r="J4" t="s">
        <v>10</v>
      </c>
    </row>
    <row r="5" spans="1:10" x14ac:dyDescent="0.25">
      <c r="A5" s="341" t="s">
        <v>1191</v>
      </c>
      <c r="I5" t="s">
        <v>76</v>
      </c>
      <c r="J5" t="s">
        <v>11</v>
      </c>
    </row>
    <row r="6" spans="1:10" x14ac:dyDescent="0.25">
      <c r="A6" s="341" t="s">
        <v>1192</v>
      </c>
    </row>
    <row r="7" spans="1:10" x14ac:dyDescent="0.25">
      <c r="A7" s="341" t="s">
        <v>173</v>
      </c>
    </row>
    <row r="8" spans="1:10" x14ac:dyDescent="0.25">
      <c r="A8" s="341" t="s">
        <v>174</v>
      </c>
    </row>
    <row r="9" spans="1:10" x14ac:dyDescent="0.25">
      <c r="A9" s="341" t="s">
        <v>175</v>
      </c>
    </row>
    <row r="10" spans="1:10" x14ac:dyDescent="0.25">
      <c r="A10" s="341" t="s">
        <v>178</v>
      </c>
    </row>
    <row r="11" spans="1:10" x14ac:dyDescent="0.25">
      <c r="A11" s="341" t="s">
        <v>1193</v>
      </c>
    </row>
    <row r="12" spans="1:10" x14ac:dyDescent="0.25">
      <c r="A12" s="341" t="s">
        <v>979</v>
      </c>
    </row>
    <row r="13" spans="1:10" x14ac:dyDescent="0.25">
      <c r="A13" s="341" t="s">
        <v>180</v>
      </c>
    </row>
    <row r="14" spans="1:10" x14ac:dyDescent="0.25">
      <c r="A14" s="341" t="s">
        <v>1194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KN100"/>
  <sheetViews>
    <sheetView showGridLines="0" zoomScale="55" zoomScaleNormal="55" workbookViewId="0">
      <pane xSplit="3" ySplit="10" topLeftCell="BF11" activePane="bottomRight" state="frozen"/>
      <selection pane="topRight" activeCell="D1" sqref="D1"/>
      <selection pane="bottomLeft" activeCell="A11" sqref="A11"/>
      <selection pane="bottomRight" activeCell="BQ11" sqref="BQ11"/>
    </sheetView>
  </sheetViews>
  <sheetFormatPr baseColWidth="10" defaultColWidth="11.42578125" defaultRowHeight="15" x14ac:dyDescent="0.3"/>
  <cols>
    <col min="1" max="1" width="1.42578125" style="39" customWidth="1"/>
    <col min="2" max="2" width="16.7109375" style="39" customWidth="1"/>
    <col min="3" max="3" width="66.140625" style="64" customWidth="1"/>
    <col min="4" max="4" width="63.7109375" style="39" customWidth="1"/>
    <col min="5" max="5" width="30" style="39" customWidth="1"/>
    <col min="6" max="6" width="66.28515625"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7"/>
      <c r="C1" s="170"/>
      <c r="D1" s="812" t="s">
        <v>469</v>
      </c>
      <c r="E1" s="816" t="s">
        <v>1231</v>
      </c>
      <c r="F1" s="816"/>
      <c r="G1" s="816"/>
      <c r="H1" s="816"/>
      <c r="I1" s="816"/>
      <c r="J1" s="816"/>
      <c r="K1" s="816"/>
      <c r="L1" s="816"/>
      <c r="M1" s="816"/>
      <c r="N1" s="816"/>
      <c r="O1" s="816"/>
      <c r="P1" s="816"/>
      <c r="Q1" s="816"/>
      <c r="R1" s="816"/>
      <c r="S1" s="816"/>
      <c r="T1" s="816"/>
      <c r="U1" s="816"/>
      <c r="V1" s="816"/>
      <c r="W1" s="816"/>
      <c r="X1" s="816"/>
      <c r="Y1" s="816"/>
      <c r="Z1" s="816"/>
      <c r="AA1" s="816"/>
      <c r="AB1" s="816"/>
      <c r="AC1" s="816"/>
      <c r="AD1" s="816"/>
      <c r="AE1" s="816"/>
      <c r="AF1" s="816"/>
      <c r="AG1" s="816"/>
      <c r="AH1" s="816"/>
      <c r="AI1" s="816"/>
      <c r="AJ1" s="816"/>
      <c r="AK1" s="816"/>
      <c r="AL1" s="816"/>
      <c r="AM1" s="816"/>
      <c r="AN1" s="816"/>
      <c r="AO1" s="816"/>
      <c r="AP1" s="816"/>
      <c r="AQ1" s="816"/>
      <c r="AR1" s="816"/>
      <c r="AS1" s="816"/>
      <c r="AT1" s="816"/>
      <c r="AU1" s="816"/>
      <c r="AV1" s="816"/>
      <c r="AW1" s="816"/>
      <c r="AX1" s="816"/>
      <c r="AY1" s="816"/>
      <c r="AZ1" s="816"/>
      <c r="BA1" s="816"/>
      <c r="BB1" s="816"/>
      <c r="BC1" s="816"/>
      <c r="BD1" s="816"/>
      <c r="BE1" s="816"/>
      <c r="BF1" s="816"/>
      <c r="BG1" s="816"/>
      <c r="BH1" s="816"/>
      <c r="BI1" s="816"/>
      <c r="BJ1" s="816"/>
      <c r="BK1" s="816"/>
      <c r="BL1" s="817"/>
      <c r="BM1" s="154" t="s">
        <v>963</v>
      </c>
      <c r="BN1" s="155">
        <v>7</v>
      </c>
    </row>
    <row r="2" spans="1:300" ht="26.25" customHeight="1" x14ac:dyDescent="0.3">
      <c r="A2" s="52"/>
      <c r="B2" s="138"/>
      <c r="C2" s="171"/>
      <c r="D2" s="778"/>
      <c r="E2" s="818"/>
      <c r="F2" s="818"/>
      <c r="G2" s="818"/>
      <c r="H2" s="818"/>
      <c r="I2" s="818"/>
      <c r="J2" s="818"/>
      <c r="K2" s="818"/>
      <c r="L2" s="818"/>
      <c r="M2" s="818"/>
      <c r="N2" s="818"/>
      <c r="O2" s="818"/>
      <c r="P2" s="818"/>
      <c r="Q2" s="818"/>
      <c r="R2" s="818"/>
      <c r="S2" s="818"/>
      <c r="T2" s="818"/>
      <c r="U2" s="818"/>
      <c r="V2" s="818"/>
      <c r="W2" s="818"/>
      <c r="X2" s="818"/>
      <c r="Y2" s="818"/>
      <c r="Z2" s="818"/>
      <c r="AA2" s="818"/>
      <c r="AB2" s="818"/>
      <c r="AC2" s="818"/>
      <c r="AD2" s="818"/>
      <c r="AE2" s="818"/>
      <c r="AF2" s="818"/>
      <c r="AG2" s="818"/>
      <c r="AH2" s="818"/>
      <c r="AI2" s="818"/>
      <c r="AJ2" s="818"/>
      <c r="AK2" s="818"/>
      <c r="AL2" s="818"/>
      <c r="AM2" s="818"/>
      <c r="AN2" s="818"/>
      <c r="AO2" s="818"/>
      <c r="AP2" s="818"/>
      <c r="AQ2" s="818"/>
      <c r="AR2" s="818"/>
      <c r="AS2" s="818"/>
      <c r="AT2" s="818"/>
      <c r="AU2" s="818"/>
      <c r="AV2" s="818"/>
      <c r="AW2" s="818"/>
      <c r="AX2" s="818"/>
      <c r="AY2" s="818"/>
      <c r="AZ2" s="818"/>
      <c r="BA2" s="818"/>
      <c r="BB2" s="818"/>
      <c r="BC2" s="818"/>
      <c r="BD2" s="818"/>
      <c r="BE2" s="818"/>
      <c r="BF2" s="818"/>
      <c r="BG2" s="818"/>
      <c r="BH2" s="818"/>
      <c r="BI2" s="818"/>
      <c r="BJ2" s="818"/>
      <c r="BK2" s="818"/>
      <c r="BL2" s="778"/>
      <c r="BM2" s="154" t="s">
        <v>964</v>
      </c>
      <c r="BN2" s="156" t="s">
        <v>1235</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25"/>
      <c r="DL2" s="825"/>
    </row>
    <row r="3" spans="1:300" ht="18.75" customHeight="1" x14ac:dyDescent="0.3">
      <c r="A3" s="52"/>
      <c r="B3" s="138"/>
      <c r="C3" s="171"/>
      <c r="D3" s="813" t="s">
        <v>962</v>
      </c>
      <c r="E3" s="819" t="s">
        <v>1232</v>
      </c>
      <c r="F3" s="819"/>
      <c r="G3" s="819"/>
      <c r="H3" s="819"/>
      <c r="I3" s="819"/>
      <c r="J3" s="819"/>
      <c r="K3" s="819"/>
      <c r="L3" s="819"/>
      <c r="M3" s="819"/>
      <c r="N3" s="819"/>
      <c r="O3" s="819"/>
      <c r="P3" s="819"/>
      <c r="Q3" s="819"/>
      <c r="R3" s="819"/>
      <c r="S3" s="819"/>
      <c r="T3" s="819"/>
      <c r="U3" s="819"/>
      <c r="V3" s="819"/>
      <c r="W3" s="819"/>
      <c r="X3" s="819"/>
      <c r="Y3" s="819"/>
      <c r="Z3" s="819"/>
      <c r="AA3" s="819"/>
      <c r="AB3" s="819"/>
      <c r="AC3" s="819"/>
      <c r="AD3" s="819"/>
      <c r="AE3" s="819"/>
      <c r="AF3" s="819"/>
      <c r="AG3" s="819"/>
      <c r="AH3" s="819"/>
      <c r="AI3" s="819"/>
      <c r="AJ3" s="819"/>
      <c r="AK3" s="819"/>
      <c r="AL3" s="819"/>
      <c r="AM3" s="819"/>
      <c r="AN3" s="819"/>
      <c r="AO3" s="819"/>
      <c r="AP3" s="819"/>
      <c r="AQ3" s="819"/>
      <c r="AR3" s="819"/>
      <c r="AS3" s="819"/>
      <c r="AT3" s="819"/>
      <c r="AU3" s="819"/>
      <c r="AV3" s="819"/>
      <c r="AW3" s="819"/>
      <c r="AX3" s="819"/>
      <c r="AY3" s="819"/>
      <c r="AZ3" s="819"/>
      <c r="BA3" s="819"/>
      <c r="BB3" s="819"/>
      <c r="BC3" s="819"/>
      <c r="BD3" s="819"/>
      <c r="BE3" s="819"/>
      <c r="BF3" s="819"/>
      <c r="BG3" s="819"/>
      <c r="BH3" s="819"/>
      <c r="BI3" s="819"/>
      <c r="BJ3" s="819"/>
      <c r="BK3" s="819"/>
      <c r="BL3" s="813"/>
      <c r="BM3" s="814" t="s">
        <v>965</v>
      </c>
      <c r="BN3" s="820">
        <v>45139</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26"/>
      <c r="DL3" s="826"/>
    </row>
    <row r="4" spans="1:300" s="44" customFormat="1" ht="14.25" customHeight="1" x14ac:dyDescent="0.3">
      <c r="A4" s="52"/>
      <c r="B4" s="139"/>
      <c r="C4" s="172"/>
      <c r="D4" s="77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c r="AL4" s="818"/>
      <c r="AM4" s="818"/>
      <c r="AN4" s="818"/>
      <c r="AO4" s="818"/>
      <c r="AP4" s="818"/>
      <c r="AQ4" s="818"/>
      <c r="AR4" s="818"/>
      <c r="AS4" s="818"/>
      <c r="AT4" s="818"/>
      <c r="AU4" s="818"/>
      <c r="AV4" s="818"/>
      <c r="AW4" s="818"/>
      <c r="AX4" s="818"/>
      <c r="AY4" s="818"/>
      <c r="AZ4" s="818"/>
      <c r="BA4" s="818"/>
      <c r="BB4" s="818"/>
      <c r="BC4" s="818"/>
      <c r="BD4" s="818"/>
      <c r="BE4" s="818"/>
      <c r="BF4" s="818"/>
      <c r="BG4" s="818"/>
      <c r="BH4" s="818"/>
      <c r="BI4" s="818"/>
      <c r="BJ4" s="818"/>
      <c r="BK4" s="818"/>
      <c r="BL4" s="778"/>
      <c r="BM4" s="815"/>
      <c r="BN4" s="821"/>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407"/>
      <c r="C5" s="408"/>
      <c r="D5" s="408"/>
      <c r="E5" s="408" t="s">
        <v>961</v>
      </c>
      <c r="F5" s="408"/>
      <c r="G5" s="408"/>
      <c r="H5" s="408"/>
      <c r="I5" s="408"/>
      <c r="J5" s="408"/>
      <c r="K5" s="408"/>
      <c r="L5" s="408"/>
      <c r="M5" s="408"/>
      <c r="N5" s="408"/>
      <c r="O5" s="408"/>
      <c r="P5" s="408"/>
      <c r="Q5" s="408"/>
      <c r="R5" s="408"/>
      <c r="S5" s="408"/>
      <c r="T5" s="408"/>
      <c r="U5" s="408"/>
      <c r="V5" s="408"/>
      <c r="W5" s="408"/>
      <c r="X5" s="408"/>
      <c r="Y5" s="408"/>
      <c r="Z5" s="408"/>
      <c r="AA5" s="408"/>
      <c r="AB5" s="408"/>
      <c r="AC5" s="408"/>
      <c r="AD5" s="408"/>
      <c r="AE5" s="408"/>
      <c r="AF5" s="408"/>
      <c r="AG5" s="408"/>
      <c r="AH5" s="408"/>
      <c r="AI5" s="408"/>
      <c r="AJ5" s="408"/>
      <c r="AK5" s="408"/>
      <c r="AL5" s="408"/>
      <c r="AM5" s="408"/>
      <c r="AN5" s="408"/>
      <c r="AO5" s="408"/>
      <c r="AP5" s="408"/>
      <c r="AQ5" s="408"/>
      <c r="AR5" s="408"/>
      <c r="AS5" s="408"/>
      <c r="AT5" s="408"/>
      <c r="AU5" s="408"/>
      <c r="AV5" s="408"/>
      <c r="AW5" s="408"/>
      <c r="AX5" s="408"/>
      <c r="AY5" s="408"/>
      <c r="AZ5" s="408"/>
      <c r="BA5" s="408"/>
      <c r="BB5" s="408"/>
      <c r="BC5" s="408"/>
      <c r="BD5" s="408"/>
      <c r="BE5" s="408"/>
      <c r="BF5" s="408"/>
      <c r="BG5" s="408"/>
      <c r="BH5" s="408"/>
      <c r="BI5" s="408"/>
      <c r="BJ5" s="408"/>
      <c r="BK5" s="408"/>
      <c r="BL5" s="409"/>
      <c r="BM5" s="410"/>
      <c r="BN5" s="411"/>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232</v>
      </c>
      <c r="C6" s="129" t="s">
        <v>1189</v>
      </c>
      <c r="D6" s="68"/>
      <c r="E6" s="67" t="s">
        <v>456</v>
      </c>
      <c r="F6" s="827" t="str">
        <f>IFERROR(INDEX(Tabla10[],MATCH(C6,Tabla10[PROCESOS],0),2)," ")</f>
        <v>Consolidar la Gestión del Conocimiento e Innovación, mediante el desarrollo de instrumentos, herramientas y acciones con el objetivo de mitigar la fuga de capital intelectual y mejorar la prestación de los servicios del Ministerio del Interior.</v>
      </c>
      <c r="G6" s="828"/>
      <c r="H6" s="828"/>
      <c r="I6" s="828"/>
      <c r="J6" s="828"/>
      <c r="K6" s="828"/>
      <c r="L6" s="828"/>
      <c r="M6" s="828"/>
      <c r="N6" s="828"/>
      <c r="O6" s="828"/>
      <c r="P6" s="828"/>
      <c r="Q6" s="828"/>
      <c r="R6" s="828"/>
      <c r="S6" s="829"/>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48"/>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59" customFormat="1" ht="16.5" customHeight="1" x14ac:dyDescent="0.5">
      <c r="B8" s="806" t="s">
        <v>976</v>
      </c>
      <c r="C8" s="807"/>
      <c r="D8" s="807"/>
      <c r="E8" s="360"/>
      <c r="F8" s="360"/>
      <c r="G8" s="361"/>
      <c r="H8" s="362"/>
      <c r="I8" s="363"/>
      <c r="J8" s="363"/>
      <c r="K8" s="363"/>
      <c r="L8" s="363"/>
      <c r="M8" s="363"/>
      <c r="N8" s="363"/>
      <c r="O8" s="363"/>
      <c r="P8" s="363"/>
      <c r="Q8" s="363"/>
      <c r="R8" s="810" t="s">
        <v>167</v>
      </c>
      <c r="S8" s="810"/>
      <c r="T8" s="810"/>
      <c r="U8" s="810"/>
      <c r="V8" s="810"/>
      <c r="W8" s="810"/>
      <c r="X8" s="810"/>
      <c r="Y8" s="810"/>
      <c r="Z8" s="810"/>
      <c r="AA8" s="810"/>
      <c r="AB8" s="810"/>
      <c r="AC8" s="810"/>
      <c r="AD8" s="810"/>
      <c r="AE8" s="810"/>
      <c r="AF8" s="810"/>
      <c r="AG8" s="810"/>
      <c r="AH8" s="810"/>
      <c r="AI8" s="810"/>
      <c r="AJ8" s="810"/>
      <c r="AK8" s="810"/>
      <c r="AL8" s="810"/>
      <c r="AM8" s="810"/>
      <c r="AN8" s="810"/>
      <c r="AO8" s="810"/>
      <c r="AP8" s="810"/>
      <c r="AQ8" s="810"/>
      <c r="AR8" s="810"/>
      <c r="AS8" s="810"/>
      <c r="AT8" s="810"/>
      <c r="AU8" s="810"/>
      <c r="AV8" s="810"/>
      <c r="AW8" s="810"/>
      <c r="AX8" s="810"/>
      <c r="AY8" s="810"/>
      <c r="AZ8" s="810"/>
      <c r="BA8" s="810"/>
      <c r="BB8" s="810"/>
      <c r="BC8" s="810"/>
      <c r="BD8" s="810"/>
      <c r="BE8" s="810"/>
      <c r="BF8" s="810"/>
      <c r="BG8" s="363"/>
      <c r="BH8" s="363"/>
      <c r="BI8" s="363"/>
      <c r="BJ8" s="363"/>
      <c r="BK8" s="363"/>
      <c r="BL8" s="363"/>
      <c r="BM8" s="363"/>
      <c r="BN8" s="364"/>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59" customFormat="1" ht="17.25" customHeight="1" thickBot="1" x14ac:dyDescent="0.3">
      <c r="B9" s="808"/>
      <c r="C9" s="809"/>
      <c r="D9" s="809"/>
      <c r="E9" s="365"/>
      <c r="F9" s="365"/>
      <c r="G9" s="366"/>
      <c r="H9" s="367"/>
      <c r="I9" s="368"/>
      <c r="J9" s="822" t="s">
        <v>26</v>
      </c>
      <c r="K9" s="823"/>
      <c r="L9" s="823"/>
      <c r="M9" s="823"/>
      <c r="N9" s="823"/>
      <c r="O9" s="823"/>
      <c r="P9" s="824"/>
      <c r="Q9" s="369"/>
      <c r="R9" s="811"/>
      <c r="S9" s="811"/>
      <c r="T9" s="811"/>
      <c r="U9" s="811"/>
      <c r="V9" s="811"/>
      <c r="W9" s="811"/>
      <c r="X9" s="811"/>
      <c r="Y9" s="811"/>
      <c r="Z9" s="811"/>
      <c r="AA9" s="811"/>
      <c r="AB9" s="811"/>
      <c r="AC9" s="811"/>
      <c r="AD9" s="811"/>
      <c r="AE9" s="811"/>
      <c r="AF9" s="811"/>
      <c r="AG9" s="811"/>
      <c r="AH9" s="811"/>
      <c r="AI9" s="811"/>
      <c r="AJ9" s="811"/>
      <c r="AK9" s="811"/>
      <c r="AL9" s="811"/>
      <c r="AM9" s="811"/>
      <c r="AN9" s="811"/>
      <c r="AO9" s="811"/>
      <c r="AP9" s="811"/>
      <c r="AQ9" s="811"/>
      <c r="AR9" s="811"/>
      <c r="AS9" s="811"/>
      <c r="AT9" s="811"/>
      <c r="AU9" s="811"/>
      <c r="AV9" s="811"/>
      <c r="AW9" s="811"/>
      <c r="AX9" s="811"/>
      <c r="AY9" s="811"/>
      <c r="AZ9" s="811"/>
      <c r="BA9" s="811"/>
      <c r="BB9" s="811"/>
      <c r="BC9" s="811"/>
      <c r="BD9" s="811"/>
      <c r="BE9" s="811"/>
      <c r="BF9" s="811"/>
      <c r="BG9" s="370"/>
      <c r="BH9" s="370"/>
      <c r="BI9" s="370"/>
      <c r="BJ9" s="370"/>
      <c r="BK9" s="370"/>
      <c r="BL9" s="370"/>
      <c r="BM9" s="370"/>
      <c r="BN9" s="368"/>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71" customFormat="1" ht="87.75" customHeight="1" thickBot="1" x14ac:dyDescent="0.3">
      <c r="B10" s="28" t="s">
        <v>159</v>
      </c>
      <c r="C10" s="28" t="s">
        <v>25</v>
      </c>
      <c r="D10" s="372" t="s">
        <v>184</v>
      </c>
      <c r="E10" s="28" t="s">
        <v>418</v>
      </c>
      <c r="F10" s="28" t="s">
        <v>2</v>
      </c>
      <c r="G10" s="28" t="s">
        <v>28</v>
      </c>
      <c r="H10" s="28" t="s">
        <v>154</v>
      </c>
      <c r="I10" s="373" t="s">
        <v>4</v>
      </c>
      <c r="J10" s="28" t="s">
        <v>90</v>
      </c>
      <c r="K10" s="374"/>
      <c r="L10" s="28" t="s">
        <v>91</v>
      </c>
      <c r="M10" s="375"/>
      <c r="N10" s="28" t="s">
        <v>92</v>
      </c>
      <c r="O10" s="375"/>
      <c r="P10" s="28" t="s">
        <v>146</v>
      </c>
      <c r="Q10" s="376"/>
      <c r="R10" s="373" t="s">
        <v>470</v>
      </c>
      <c r="S10" s="377" t="s">
        <v>114</v>
      </c>
      <c r="T10" s="28" t="s">
        <v>481</v>
      </c>
      <c r="U10" s="373" t="s">
        <v>482</v>
      </c>
      <c r="V10" s="28" t="s">
        <v>124</v>
      </c>
      <c r="W10" s="373"/>
      <c r="X10" s="28" t="s">
        <v>125</v>
      </c>
      <c r="Y10" s="373"/>
      <c r="Z10" s="28" t="s">
        <v>126</v>
      </c>
      <c r="AA10" s="373"/>
      <c r="AB10" s="28" t="s">
        <v>127</v>
      </c>
      <c r="AC10" s="373"/>
      <c r="AD10" s="28" t="s">
        <v>977</v>
      </c>
      <c r="AE10" s="373"/>
      <c r="AF10" s="28" t="s">
        <v>128</v>
      </c>
      <c r="AG10" s="373"/>
      <c r="AH10" s="28" t="s">
        <v>129</v>
      </c>
      <c r="AI10" s="373"/>
      <c r="AJ10" s="28" t="s">
        <v>130</v>
      </c>
      <c r="AK10" s="373"/>
      <c r="AL10" s="28" t="s">
        <v>131</v>
      </c>
      <c r="AM10" s="373"/>
      <c r="AN10" s="28" t="s">
        <v>132</v>
      </c>
      <c r="AO10" s="373"/>
      <c r="AP10" s="28" t="s">
        <v>133</v>
      </c>
      <c r="AQ10" s="373"/>
      <c r="AR10" s="28" t="s">
        <v>134</v>
      </c>
      <c r="AS10" s="373"/>
      <c r="AT10" s="28" t="s">
        <v>135</v>
      </c>
      <c r="AU10" s="373"/>
      <c r="AV10" s="28" t="s">
        <v>136</v>
      </c>
      <c r="AW10" s="373"/>
      <c r="AX10" s="28" t="s">
        <v>137</v>
      </c>
      <c r="AY10" s="373"/>
      <c r="AZ10" s="28" t="s">
        <v>138</v>
      </c>
      <c r="BA10" s="373"/>
      <c r="BB10" s="28" t="s">
        <v>139</v>
      </c>
      <c r="BC10" s="373"/>
      <c r="BD10" s="28" t="s">
        <v>140</v>
      </c>
      <c r="BE10" s="373"/>
      <c r="BF10" s="28" t="s">
        <v>141</v>
      </c>
      <c r="BG10" s="373"/>
      <c r="BH10" s="373" t="s">
        <v>471</v>
      </c>
      <c r="BI10" s="378" t="s">
        <v>472</v>
      </c>
      <c r="BJ10" s="373" t="s">
        <v>6</v>
      </c>
      <c r="BK10" s="373" t="s">
        <v>960</v>
      </c>
      <c r="BL10" s="373" t="s">
        <v>155</v>
      </c>
      <c r="BM10" s="373" t="s">
        <v>157</v>
      </c>
      <c r="BN10" s="28" t="s">
        <v>421</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258" customHeight="1" x14ac:dyDescent="0.25">
      <c r="B11" s="445" t="s">
        <v>188</v>
      </c>
      <c r="C11" s="446" t="s">
        <v>1284</v>
      </c>
      <c r="D11" s="447" t="s">
        <v>1326</v>
      </c>
      <c r="E11" s="448" t="s">
        <v>419</v>
      </c>
      <c r="F11" s="449" t="s">
        <v>1309</v>
      </c>
      <c r="G11" s="450" t="s">
        <v>1310</v>
      </c>
      <c r="H11" s="23"/>
      <c r="I11" s="19" t="b">
        <f t="shared" ref="I11" si="0">IF(H11="Posible",3,IF(H11="Rara vez",1,IF(H11="Improbable",2,IF(H11="Probable",4,IF(H11="Casi seguro",5)))))</f>
        <v>0</v>
      </c>
      <c r="J11" s="24" t="s">
        <v>75</v>
      </c>
      <c r="K11" s="19">
        <v>2</v>
      </c>
      <c r="L11" s="24" t="s">
        <v>74</v>
      </c>
      <c r="M11" s="19">
        <v>3</v>
      </c>
      <c r="N11" s="24" t="s">
        <v>76</v>
      </c>
      <c r="O11" s="19">
        <v>1</v>
      </c>
      <c r="P11" s="24" t="s">
        <v>75</v>
      </c>
      <c r="Q11" s="19">
        <f t="shared" ref="Q11" si="1">IF(P11="Posible",3,IF(P11="Rara vez",1,IF(P11="Improbable",2,IF(P11="Probable",4,IF(P11="Casi seguro",5)))))</f>
        <v>2</v>
      </c>
      <c r="R11" s="22">
        <f t="shared" ref="R11" si="2">IFERROR(IF(I11=FALSE,ROUND(AVERAGE(K11,M11,O11,Q11),0),IF(I11&gt;0,I11)),"  ")</f>
        <v>2</v>
      </c>
      <c r="S11" s="25" t="str">
        <f t="shared" ref="S11" si="3">IF(AND(COUNTBLANK(H11)=1,COUNTBLANK(J11)=1)," ",IF(R11=1,"Rara vez",IF(R11=2,"Improbable",IF(R11=3,"Posible",IF(R11=4,"Probable",IF(R11=5,"Casi seguro"))))))</f>
        <v>Improbable</v>
      </c>
      <c r="T11" s="26"/>
      <c r="U11" s="22"/>
      <c r="V11" s="24" t="s">
        <v>1285</v>
      </c>
      <c r="W11" s="22">
        <v>1</v>
      </c>
      <c r="X11" s="24" t="s">
        <v>1285</v>
      </c>
      <c r="Y11" s="22">
        <v>1</v>
      </c>
      <c r="Z11" s="24" t="s">
        <v>1285</v>
      </c>
      <c r="AA11" s="22">
        <v>1</v>
      </c>
      <c r="AB11" s="24" t="s">
        <v>1285</v>
      </c>
      <c r="AC11" s="22">
        <v>1</v>
      </c>
      <c r="AD11" s="24" t="s">
        <v>1285</v>
      </c>
      <c r="AE11" s="22">
        <v>1</v>
      </c>
      <c r="AF11" s="24" t="s">
        <v>1285</v>
      </c>
      <c r="AG11" s="22">
        <v>1</v>
      </c>
      <c r="AH11" s="24" t="s">
        <v>1286</v>
      </c>
      <c r="AI11" s="22">
        <v>0</v>
      </c>
      <c r="AJ11" s="24" t="s">
        <v>1286</v>
      </c>
      <c r="AK11" s="22">
        <f t="shared" ref="AK11" si="4">IF(AJ11="SI",1,IF(AJ11="NO",0))</f>
        <v>0</v>
      </c>
      <c r="AL11" s="24" t="s">
        <v>1285</v>
      </c>
      <c r="AM11" s="22">
        <v>1</v>
      </c>
      <c r="AN11" s="24" t="s">
        <v>1285</v>
      </c>
      <c r="AO11" s="22">
        <v>1</v>
      </c>
      <c r="AP11" s="24" t="s">
        <v>1285</v>
      </c>
      <c r="AQ11" s="22">
        <v>1</v>
      </c>
      <c r="AR11" s="24" t="s">
        <v>1285</v>
      </c>
      <c r="AS11" s="22">
        <v>1</v>
      </c>
      <c r="AT11" s="24" t="s">
        <v>1285</v>
      </c>
      <c r="AU11" s="22">
        <v>1</v>
      </c>
      <c r="AV11" s="24" t="s">
        <v>1285</v>
      </c>
      <c r="AW11" s="22">
        <v>1</v>
      </c>
      <c r="AX11" s="24" t="s">
        <v>1286</v>
      </c>
      <c r="AY11" s="22">
        <v>0</v>
      </c>
      <c r="AZ11" s="24" t="s">
        <v>1285</v>
      </c>
      <c r="BA11" s="22">
        <f t="shared" ref="BA11" si="5">IF(AZ11="SI",1,IF(AZ11="NO",0))</f>
        <v>1</v>
      </c>
      <c r="BB11" s="24" t="s">
        <v>1285</v>
      </c>
      <c r="BC11" s="22">
        <v>1</v>
      </c>
      <c r="BD11" s="24" t="s">
        <v>1286</v>
      </c>
      <c r="BE11" s="22">
        <v>0</v>
      </c>
      <c r="BF11" s="24" t="s">
        <v>1286</v>
      </c>
      <c r="BG11" s="22">
        <f t="shared" ref="BG11" si="6">IF(BF11="SI",1,IF(BF11="NO",0))</f>
        <v>0</v>
      </c>
      <c r="BH11" s="22" t="str">
        <f t="shared" ref="BH11" si="7">IF(BJ11=FALSE," ",IF(BJ11&lt;6,"Moderado",IF(BJ11&gt;11,"Catastrófico",IF(BJ11&gt;5,"Mayor"))))</f>
        <v>Catastrófico</v>
      </c>
      <c r="BI11" s="22"/>
      <c r="BJ11" s="22">
        <f>IF(OR(E11="Corrupción ",E11="Conflicto de Intereses"),W11+Y11+AA11+AC11+AE11+AG11+AI11+AK11+AM11+AO11+AQ11+AS11+AU11+AW11+AY11+BA11+BC11+BE11+BG11)</f>
        <v>14</v>
      </c>
      <c r="BK11" s="22">
        <f t="shared" ref="BK11" si="8">IF(BL11="Moderado",3,IF(BL11="Mayor",4,IF(BL11="Catastrófico",5,IF(BL11=" "," "))))</f>
        <v>5</v>
      </c>
      <c r="BL11" s="22" t="str">
        <f t="shared" ref="BL11" si="9">IF(BJ11&gt;=0,BH11)</f>
        <v>Catastrófico</v>
      </c>
      <c r="BM11" s="22" t="str">
        <f t="shared" ref="BM11" si="10">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1287</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59"/>
      <c r="C12" s="182"/>
      <c r="D12" s="198"/>
      <c r="E12" s="196"/>
      <c r="F12" s="197"/>
      <c r="G12" s="176"/>
      <c r="H12" s="23"/>
      <c r="I12" s="19" t="b">
        <f t="shared" ref="I12" si="11">IF(H12="Posible",3,IF(H12="Rara vez",1,IF(H12="Improbable",2,IF(H12="Probable",4,IF(H12="Casi seguro",5)))))</f>
        <v>0</v>
      </c>
      <c r="J12" s="24"/>
      <c r="K12" s="19" t="b">
        <f t="shared" ref="K12" si="12">IF(J12="Posible",3,IF(J12="Rara vez",1,IF(J12="Improbable",2,IF(J12="Probable",4,IF(J12="Casi seguro",5)))))</f>
        <v>0</v>
      </c>
      <c r="L12" s="24"/>
      <c r="M12" s="19" t="b">
        <f t="shared" ref="M12" si="13">IF(L12="Posible",3,IF(L12="Rara vez",1,IF(L12="Improbable",2,IF(L12="Probable",4,IF(L12="Casi seguro",5)))))</f>
        <v>0</v>
      </c>
      <c r="N12" s="24"/>
      <c r="O12" s="19" t="b">
        <f t="shared" ref="O12" si="14">IF(N12="Posible",3,IF(N12="Rara vez",1,IF(N12="Improbable",2,IF(N12="Probable",4,IF(N12="Casi seguro",5)))))</f>
        <v>0</v>
      </c>
      <c r="P12" s="24"/>
      <c r="Q12" s="19" t="b">
        <f t="shared" ref="Q12" si="15">IF(P12="Posible",3,IF(P12="Rara vez",1,IF(P12="Improbable",2,IF(P12="Probable",4,IF(P12="Casi seguro",5)))))</f>
        <v>0</v>
      </c>
      <c r="R12" s="22" t="str">
        <f t="shared" ref="R12" si="16">IFERROR(IF(I12=FALSE,ROUND(AVERAGE(K12,M12,O12,Q12),0),IF(I12&gt;0,I12)),"  ")</f>
        <v xml:space="preserve">  </v>
      </c>
      <c r="S12" s="25" t="str">
        <f t="shared" ref="S12" si="17">IF(AND(COUNTBLANK(H12)=1,COUNTBLANK(J12)=1)," ",IF(R12=1,"Rara vez",IF(R12=2,"Improbable",IF(R12=3,"Posible",IF(R12=4,"Probable",IF(R12=5,"Casi seguro"))))))</f>
        <v xml:space="preserve"> </v>
      </c>
      <c r="T12" s="26"/>
      <c r="U12" s="22"/>
      <c r="V12" s="24"/>
      <c r="W12" s="22" t="b">
        <f t="shared" ref="W12" si="18">IF(V12="SI",1,IF(V12="NO",0))</f>
        <v>0</v>
      </c>
      <c r="X12" s="24"/>
      <c r="Y12" s="22" t="b">
        <f t="shared" ref="Y12" si="19">IF(X12="SI",1,IF(X12="NO",0))</f>
        <v>0</v>
      </c>
      <c r="Z12" s="24"/>
      <c r="AA12" s="22" t="b">
        <f t="shared" ref="AA12" si="20">IF(Z12="SI",1,IF(Z12="NO",0))</f>
        <v>0</v>
      </c>
      <c r="AB12" s="24"/>
      <c r="AC12" s="22" t="b">
        <f t="shared" ref="AC12" si="21">IF(AB12="SI",1,IF(AB12="NO",0))</f>
        <v>0</v>
      </c>
      <c r="AD12" s="24"/>
      <c r="AE12" s="22" t="b">
        <f t="shared" ref="AE12" si="22">IF(AD12="SI",1,IF(AD12="NO",0))</f>
        <v>0</v>
      </c>
      <c r="AF12" s="24"/>
      <c r="AG12" s="22" t="b">
        <f t="shared" ref="AG12" si="23">IF(AF12="SI",1,IF(AF12="NO",0))</f>
        <v>0</v>
      </c>
      <c r="AH12" s="24"/>
      <c r="AI12" s="22" t="b">
        <f t="shared" ref="AI12" si="24">IF(AH12="SI",1,IF(AH12="NO",0))</f>
        <v>0</v>
      </c>
      <c r="AJ12" s="24"/>
      <c r="AK12" s="22" t="b">
        <f t="shared" ref="AK12" si="25">IF(AJ12="SI",1,IF(AJ12="NO",0))</f>
        <v>0</v>
      </c>
      <c r="AL12" s="24"/>
      <c r="AM12" s="22" t="b">
        <f t="shared" ref="AM12" si="26">IF(AL12="SI",1,IF(AL12="NO",0))</f>
        <v>0</v>
      </c>
      <c r="AN12" s="24"/>
      <c r="AO12" s="22" t="b">
        <f t="shared" ref="AO12" si="27">IF(AN12="SI",1,IF(AN12="NO",0))</f>
        <v>0</v>
      </c>
      <c r="AP12" s="24"/>
      <c r="AQ12" s="22" t="b">
        <f t="shared" ref="AQ12" si="28">IF(AP12="SI",1,IF(AP12="NO",0))</f>
        <v>0</v>
      </c>
      <c r="AR12" s="24"/>
      <c r="AS12" s="22" t="b">
        <f t="shared" ref="AS12" si="29">IF(AR12="SI",1,IF(AR12="NO",0))</f>
        <v>0</v>
      </c>
      <c r="AT12" s="24"/>
      <c r="AU12" s="22" t="b">
        <f t="shared" ref="AU12" si="30">IF(AT12="SI",1,IF(AT12="NO",0))</f>
        <v>0</v>
      </c>
      <c r="AV12" s="24"/>
      <c r="AW12" s="22" t="b">
        <f t="shared" ref="AW12" si="31">IF(AV12="SI",1,IF(AV12="NO",0))</f>
        <v>0</v>
      </c>
      <c r="AX12" s="24"/>
      <c r="AY12" s="22" t="b">
        <f t="shared" ref="AY12" si="32">IF(AX12="SI",1,IF(AX12="NO",0))</f>
        <v>0</v>
      </c>
      <c r="AZ12" s="24"/>
      <c r="BA12" s="22" t="b">
        <f t="shared" ref="BA12" si="33">IF(AZ12="SI",1,IF(AZ12="NO",0))</f>
        <v>0</v>
      </c>
      <c r="BB12" s="24"/>
      <c r="BC12" s="22" t="b">
        <f t="shared" ref="BC12" si="34">IF(BB12="SI",1,IF(BB12="NO",0))</f>
        <v>0</v>
      </c>
      <c r="BD12" s="24"/>
      <c r="BE12" s="22" t="b">
        <f t="shared" ref="BE12" si="35">IF(BD12="SI",1,IF(BD12="NO",0))</f>
        <v>0</v>
      </c>
      <c r="BF12" s="24"/>
      <c r="BG12" s="22" t="b">
        <f t="shared" ref="BG12" si="36">IF(BF12="SI",1,IF(BF12="NO",0))</f>
        <v>0</v>
      </c>
      <c r="BH12" s="22" t="str">
        <f t="shared" ref="BH12" si="37">IF(BJ12=FALSE," ",IF(BJ12&lt;6,"Moderado",IF(BJ12&gt;11,"Catastrófico",IF(BJ12&gt;5,"Mayor"))))</f>
        <v xml:space="preserve"> </v>
      </c>
      <c r="BI12" s="22"/>
      <c r="BJ12" s="22" t="b">
        <f>IF(OR(E12="Corrupción ",E12="Conflicto de Intereses"),W12+Y12+AA12+AC12+AE12+AG12+AI12+AK12+AM12+AO12+AQ12+AS12+AU12+AW12+AY12+BA12+BC12+BE12+BG12)</f>
        <v>0</v>
      </c>
      <c r="BK12" s="22" t="str">
        <f t="shared" ref="BK12" si="38">IF(BL12="Moderado",3,IF(BL12="Mayor",4,IF(BL12="Catastrófico",5,IF(BL12=" "," "))))</f>
        <v xml:space="preserve"> </v>
      </c>
      <c r="BL12" s="22" t="str">
        <f t="shared" ref="BL12" si="39">IF(BJ12&gt;=0,BH12)</f>
        <v xml:space="preserve"> </v>
      </c>
      <c r="BM12" s="22" t="str">
        <f t="shared" ref="BM12" si="40">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59"/>
      <c r="C13" s="169"/>
      <c r="D13" s="168"/>
      <c r="E13" s="38"/>
      <c r="F13" s="189"/>
      <c r="G13" s="190"/>
      <c r="H13" s="23"/>
      <c r="I13" s="19" t="b">
        <f t="shared" ref="I13" si="41">IF(H13="Posible",3,IF(H13="Rara vez",1,IF(H13="Improbable",2,IF(H13="Probable",4,IF(H13="Casi seguro",5)))))</f>
        <v>0</v>
      </c>
      <c r="J13" s="24"/>
      <c r="K13" s="19" t="b">
        <f t="shared" ref="K13" si="42">IF(J13="Posible",3,IF(J13="Rara vez",1,IF(J13="Improbable",2,IF(J13="Probable",4,IF(J13="Casi seguro",5)))))</f>
        <v>0</v>
      </c>
      <c r="L13" s="24"/>
      <c r="M13" s="19" t="b">
        <f t="shared" ref="M13" si="43">IF(L13="Posible",3,IF(L13="Rara vez",1,IF(L13="Improbable",2,IF(L13="Probable",4,IF(L13="Casi seguro",5)))))</f>
        <v>0</v>
      </c>
      <c r="N13" s="24"/>
      <c r="O13" s="19" t="b">
        <f t="shared" ref="O13" si="44">IF(N13="Posible",3,IF(N13="Rara vez",1,IF(N13="Improbable",2,IF(N13="Probable",4,IF(N13="Casi seguro",5)))))</f>
        <v>0</v>
      </c>
      <c r="P13" s="24"/>
      <c r="Q13" s="19" t="b">
        <f t="shared" ref="Q13" si="45">IF(P13="Posible",3,IF(P13="Rara vez",1,IF(P13="Improbable",2,IF(P13="Probable",4,IF(P13="Casi seguro",5)))))</f>
        <v>0</v>
      </c>
      <c r="R13" s="22" t="str">
        <f t="shared" ref="R13" si="46">IFERROR(IF(I13=FALSE,ROUND(AVERAGE(K13,M13,O13,Q13),0),IF(I13&gt;0,I13)),"  ")</f>
        <v xml:space="preserve">  </v>
      </c>
      <c r="S13" s="25" t="str">
        <f t="shared" ref="S13" si="47">IF(AND(COUNTBLANK(H13)=1,COUNTBLANK(J13)=1)," ",IF(R13=1,"Rara vez",IF(R13=2,"Improbable",IF(R13=3,"Posible",IF(R13=4,"Probable",IF(R13=5,"Casi seguro"))))))</f>
        <v xml:space="preserve"> </v>
      </c>
      <c r="T13" s="23"/>
      <c r="U13" s="22"/>
      <c r="V13" s="24"/>
      <c r="W13" s="22" t="b">
        <f t="shared" ref="W13:W75" si="48">IF(V13="SI",1,IF(V13="NO",0))</f>
        <v>0</v>
      </c>
      <c r="X13" s="24"/>
      <c r="Y13" s="22" t="b">
        <f t="shared" ref="Y13:Y75" si="49">IF(X13="SI",1,IF(X13="NO",0))</f>
        <v>0</v>
      </c>
      <c r="Z13" s="24"/>
      <c r="AA13" s="22" t="b">
        <f t="shared" ref="AA13:AA75" si="50">IF(Z13="SI",1,IF(Z13="NO",0))</f>
        <v>0</v>
      </c>
      <c r="AB13" s="24"/>
      <c r="AC13" s="22" t="b">
        <f t="shared" ref="AC13:AC75" si="51">IF(AB13="SI",1,IF(AB13="NO",0))</f>
        <v>0</v>
      </c>
      <c r="AD13" s="24"/>
      <c r="AE13" s="22" t="b">
        <f t="shared" ref="AE13:AE75" si="52">IF(AD13="SI",1,IF(AD13="NO",0))</f>
        <v>0</v>
      </c>
      <c r="AF13" s="24"/>
      <c r="AG13" s="22" t="b">
        <f t="shared" ref="AG13:AG75" si="53">IF(AF13="SI",1,IF(AF13="NO",0))</f>
        <v>0</v>
      </c>
      <c r="AH13" s="24"/>
      <c r="AI13" s="22" t="b">
        <f t="shared" ref="AI13:AI75" si="54">IF(AH13="SI",1,IF(AH13="NO",0))</f>
        <v>0</v>
      </c>
      <c r="AJ13" s="24"/>
      <c r="AK13" s="22" t="b">
        <f t="shared" ref="AK13:AK75" si="55">IF(AJ13="SI",1,IF(AJ13="NO",0))</f>
        <v>0</v>
      </c>
      <c r="AL13" s="24"/>
      <c r="AM13" s="22" t="b">
        <f t="shared" ref="AM13:AM75" si="56">IF(AL13="SI",1,IF(AL13="NO",0))</f>
        <v>0</v>
      </c>
      <c r="AN13" s="24"/>
      <c r="AO13" s="22" t="b">
        <f t="shared" ref="AO13:AO75" si="57">IF(AN13="SI",1,IF(AN13="NO",0))</f>
        <v>0</v>
      </c>
      <c r="AP13" s="24"/>
      <c r="AQ13" s="22" t="b">
        <f t="shared" ref="AQ13:AQ75" si="58">IF(AP13="SI",1,IF(AP13="NO",0))</f>
        <v>0</v>
      </c>
      <c r="AR13" s="24"/>
      <c r="AS13" s="22" t="b">
        <f t="shared" ref="AS13:AS75" si="59">IF(AR13="SI",1,IF(AR13="NO",0))</f>
        <v>0</v>
      </c>
      <c r="AT13" s="24"/>
      <c r="AU13" s="22" t="b">
        <f t="shared" ref="AU13:AU75" si="60">IF(AT13="SI",1,IF(AT13="NO",0))</f>
        <v>0</v>
      </c>
      <c r="AV13" s="24"/>
      <c r="AW13" s="22" t="b">
        <f t="shared" ref="AW13:AW75" si="61">IF(AV13="SI",1,IF(AV13="NO",0))</f>
        <v>0</v>
      </c>
      <c r="AX13" s="24"/>
      <c r="AY13" s="22" t="b">
        <f t="shared" ref="AY13:AY75" si="62">IF(AX13="SI",1,IF(AX13="NO",0))</f>
        <v>0</v>
      </c>
      <c r="AZ13" s="24"/>
      <c r="BA13" s="22" t="b">
        <f t="shared" ref="BA13:BA75" si="63">IF(AZ13="SI",1,IF(AZ13="NO",0))</f>
        <v>0</v>
      </c>
      <c r="BB13" s="24"/>
      <c r="BC13" s="22" t="b">
        <f t="shared" ref="BC13:BC75" si="64">IF(BB13="SI",1,IF(BB13="NO",0))</f>
        <v>0</v>
      </c>
      <c r="BD13" s="24"/>
      <c r="BE13" s="22" t="b">
        <f t="shared" ref="BE13:BE75" si="65">IF(BD13="SI",1,IF(BD13="NO",0))</f>
        <v>0</v>
      </c>
      <c r="BF13" s="24"/>
      <c r="BG13" s="22" t="b">
        <f t="shared" ref="BG13:BG75" si="66">IF(BF13="SI",1,IF(BF13="NO",0))</f>
        <v>0</v>
      </c>
      <c r="BH13" s="22" t="str">
        <f t="shared" ref="BH13:BH75" si="67">IF(BJ13=FALSE," ",IF(BJ13&lt;6,"Moderado",IF(BJ13&gt;11,"Catastrófico",IF(BJ13&gt;5,"Mayor"))))</f>
        <v xml:space="preserve"> </v>
      </c>
      <c r="BI13" s="22"/>
      <c r="BJ13" s="22" t="b">
        <f>IF(OR(E13="Corrupción ",E13="Conflicto de Intereses"),W13+Y13+AA13+AC13+AE13+AG13+AI13+AK13+AM13+AO13+AQ13+AS13+AU13+AW13+AY13+BA13+BC13+BE13+BG13)</f>
        <v>0</v>
      </c>
      <c r="BK13" s="22" t="str">
        <f t="shared" ref="BK13:BK75" si="68">IF(BL13="Moderado",3,IF(BL13="Mayor",4,IF(BL13="Catastrófico",5,IF(BL13=" "," "))))</f>
        <v xml:space="preserve"> </v>
      </c>
      <c r="BL13" s="22" t="str">
        <f t="shared" ref="BL13:BL75" si="69">IF(BJ13&gt;=0,BH13)</f>
        <v xml:space="preserve"> </v>
      </c>
      <c r="BM13" s="22" t="str">
        <f t="shared" ref="BM13:BM75" si="70">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59"/>
      <c r="C14" s="187"/>
      <c r="D14" s="188"/>
      <c r="E14" s="38"/>
      <c r="F14" s="181"/>
      <c r="G14" s="160"/>
      <c r="H14" s="23"/>
      <c r="I14" s="19" t="b">
        <f t="shared" ref="I14:I75" si="71">IF(H14="Posible",3,IF(H14="Rara vez",1,IF(H14="Improbable",2,IF(H14="Probable",4,IF(H14="Casi seguro",5)))))</f>
        <v>0</v>
      </c>
      <c r="J14" s="24"/>
      <c r="K14" s="19" t="b">
        <f t="shared" ref="K14:K75" si="72">IF(J14="Posible",3,IF(J14="Rara vez",1,IF(J14="Improbable",2,IF(J14="Probable",4,IF(J14="Casi seguro",5)))))</f>
        <v>0</v>
      </c>
      <c r="L14" s="24"/>
      <c r="M14" s="19" t="b">
        <f t="shared" ref="M14:M75" si="73">IF(L14="Posible",3,IF(L14="Rara vez",1,IF(L14="Improbable",2,IF(L14="Probable",4,IF(L14="Casi seguro",5)))))</f>
        <v>0</v>
      </c>
      <c r="N14" s="24"/>
      <c r="O14" s="19" t="b">
        <f t="shared" ref="O14:O75" si="74">IF(N14="Posible",3,IF(N14="Rara vez",1,IF(N14="Improbable",2,IF(N14="Probable",4,IF(N14="Casi seguro",5)))))</f>
        <v>0</v>
      </c>
      <c r="P14" s="24"/>
      <c r="Q14" s="19" t="b">
        <f t="shared" ref="Q14:Q75" si="75">IF(P14="Posible",3,IF(P14="Rara vez",1,IF(P14="Improbable",2,IF(P14="Probable",4,IF(P14="Casi seguro",5)))))</f>
        <v>0</v>
      </c>
      <c r="R14" s="22" t="str">
        <f t="shared" ref="R14:R75" si="76">IFERROR(IF(I14=FALSE,ROUND(AVERAGE(K14,M14,O14,Q14),0),IF(I14&gt;0,I14)),"  ")</f>
        <v xml:space="preserve">  </v>
      </c>
      <c r="S14" s="25" t="str">
        <f t="shared" ref="S14:S75" si="77">IF(AND(COUNTBLANK(H14)=1,COUNTBLANK(J14)=1)," ",IF(R14=1,"Rara vez",IF(R14=2,"Improbable",IF(R14=3,"Posible",IF(R14=4,"Probable",IF(R14=5,"Casi seguro"))))))</f>
        <v xml:space="preserve"> </v>
      </c>
      <c r="T14" s="23"/>
      <c r="U14" s="22"/>
      <c r="V14" s="24"/>
      <c r="W14" s="22" t="b">
        <f t="shared" si="48"/>
        <v>0</v>
      </c>
      <c r="X14" s="24"/>
      <c r="Y14" s="22" t="b">
        <f t="shared" si="49"/>
        <v>0</v>
      </c>
      <c r="Z14" s="24"/>
      <c r="AA14" s="22" t="b">
        <f t="shared" si="50"/>
        <v>0</v>
      </c>
      <c r="AB14" s="24"/>
      <c r="AC14" s="22" t="b">
        <f t="shared" si="51"/>
        <v>0</v>
      </c>
      <c r="AD14" s="24"/>
      <c r="AE14" s="22" t="b">
        <f t="shared" si="52"/>
        <v>0</v>
      </c>
      <c r="AF14" s="24"/>
      <c r="AG14" s="22" t="b">
        <f t="shared" si="53"/>
        <v>0</v>
      </c>
      <c r="AH14" s="24"/>
      <c r="AI14" s="22" t="b">
        <f t="shared" si="54"/>
        <v>0</v>
      </c>
      <c r="AJ14" s="24"/>
      <c r="AK14" s="22" t="b">
        <f t="shared" si="55"/>
        <v>0</v>
      </c>
      <c r="AL14" s="24"/>
      <c r="AM14" s="22" t="b">
        <f t="shared" si="56"/>
        <v>0</v>
      </c>
      <c r="AN14" s="24"/>
      <c r="AO14" s="22" t="b">
        <f t="shared" si="57"/>
        <v>0</v>
      </c>
      <c r="AP14" s="24"/>
      <c r="AQ14" s="22" t="b">
        <f t="shared" si="58"/>
        <v>0</v>
      </c>
      <c r="AR14" s="24"/>
      <c r="AS14" s="22" t="b">
        <f t="shared" si="59"/>
        <v>0</v>
      </c>
      <c r="AT14" s="24"/>
      <c r="AU14" s="22" t="b">
        <f t="shared" si="60"/>
        <v>0</v>
      </c>
      <c r="AV14" s="24"/>
      <c r="AW14" s="22" t="b">
        <f t="shared" si="61"/>
        <v>0</v>
      </c>
      <c r="AX14" s="24"/>
      <c r="AY14" s="22" t="b">
        <f t="shared" si="62"/>
        <v>0</v>
      </c>
      <c r="AZ14" s="24"/>
      <c r="BA14" s="22" t="b">
        <f t="shared" si="63"/>
        <v>0</v>
      </c>
      <c r="BB14" s="24"/>
      <c r="BC14" s="22" t="b">
        <f t="shared" si="64"/>
        <v>0</v>
      </c>
      <c r="BD14" s="24"/>
      <c r="BE14" s="22" t="b">
        <f t="shared" si="65"/>
        <v>0</v>
      </c>
      <c r="BF14" s="24"/>
      <c r="BG14" s="22" t="b">
        <f t="shared" si="66"/>
        <v>0</v>
      </c>
      <c r="BH14" s="22" t="str">
        <f t="shared" si="67"/>
        <v xml:space="preserve"> </v>
      </c>
      <c r="BI14" s="22"/>
      <c r="BJ14" s="22" t="b">
        <f t="shared" ref="BJ14:BJ76" si="78">IF(OR(E14="Corrupción ",E14="Conflicto de Intereses"),W14+Y14+AA14+AC14+AE14+AG14+AI14+AK14+AM14+AO14+AQ14+AS14+AU14+AW14+AY14+BA14+BC14+BE14+BG14)</f>
        <v>0</v>
      </c>
      <c r="BK14" s="22" t="str">
        <f t="shared" si="68"/>
        <v xml:space="preserve"> </v>
      </c>
      <c r="BL14" s="22" t="str">
        <f t="shared" si="69"/>
        <v xml:space="preserve"> </v>
      </c>
      <c r="BM14" s="22" t="str">
        <f t="shared" si="70"/>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59"/>
      <c r="C15" s="161"/>
      <c r="D15" s="168"/>
      <c r="E15" s="38"/>
      <c r="F15" s="160"/>
      <c r="G15" s="160"/>
      <c r="H15" s="23"/>
      <c r="I15" s="19" t="b">
        <f t="shared" si="71"/>
        <v>0</v>
      </c>
      <c r="J15" s="24"/>
      <c r="K15" s="19" t="b">
        <f t="shared" si="72"/>
        <v>0</v>
      </c>
      <c r="L15" s="24"/>
      <c r="M15" s="19" t="b">
        <f t="shared" si="73"/>
        <v>0</v>
      </c>
      <c r="N15" s="24"/>
      <c r="O15" s="19" t="b">
        <f t="shared" si="74"/>
        <v>0</v>
      </c>
      <c r="P15" s="24"/>
      <c r="Q15" s="19" t="b">
        <f t="shared" si="75"/>
        <v>0</v>
      </c>
      <c r="R15" s="22" t="str">
        <f t="shared" si="76"/>
        <v xml:space="preserve">  </v>
      </c>
      <c r="S15" s="25" t="str">
        <f t="shared" si="77"/>
        <v xml:space="preserve"> </v>
      </c>
      <c r="T15" s="23"/>
      <c r="U15" s="22"/>
      <c r="V15" s="24"/>
      <c r="W15" s="22" t="b">
        <f t="shared" si="48"/>
        <v>0</v>
      </c>
      <c r="X15" s="24"/>
      <c r="Y15" s="22" t="b">
        <f t="shared" si="49"/>
        <v>0</v>
      </c>
      <c r="Z15" s="24"/>
      <c r="AA15" s="22" t="b">
        <f t="shared" si="50"/>
        <v>0</v>
      </c>
      <c r="AB15" s="24"/>
      <c r="AC15" s="22" t="b">
        <f t="shared" si="51"/>
        <v>0</v>
      </c>
      <c r="AD15" s="24"/>
      <c r="AE15" s="22" t="b">
        <f t="shared" si="52"/>
        <v>0</v>
      </c>
      <c r="AF15" s="24"/>
      <c r="AG15" s="22" t="b">
        <f t="shared" si="53"/>
        <v>0</v>
      </c>
      <c r="AH15" s="24"/>
      <c r="AI15" s="22" t="b">
        <f t="shared" si="54"/>
        <v>0</v>
      </c>
      <c r="AJ15" s="24"/>
      <c r="AK15" s="22" t="b">
        <f t="shared" si="55"/>
        <v>0</v>
      </c>
      <c r="AL15" s="24"/>
      <c r="AM15" s="22" t="b">
        <f t="shared" si="56"/>
        <v>0</v>
      </c>
      <c r="AN15" s="24"/>
      <c r="AO15" s="22" t="b">
        <f t="shared" si="57"/>
        <v>0</v>
      </c>
      <c r="AP15" s="24"/>
      <c r="AQ15" s="22" t="b">
        <f t="shared" si="58"/>
        <v>0</v>
      </c>
      <c r="AR15" s="24"/>
      <c r="AS15" s="22" t="b">
        <f t="shared" si="59"/>
        <v>0</v>
      </c>
      <c r="AT15" s="24"/>
      <c r="AU15" s="22" t="b">
        <f t="shared" si="60"/>
        <v>0</v>
      </c>
      <c r="AV15" s="24"/>
      <c r="AW15" s="22" t="b">
        <f t="shared" si="61"/>
        <v>0</v>
      </c>
      <c r="AX15" s="24"/>
      <c r="AY15" s="22" t="b">
        <f t="shared" si="62"/>
        <v>0</v>
      </c>
      <c r="AZ15" s="24"/>
      <c r="BA15" s="22" t="b">
        <f t="shared" si="63"/>
        <v>0</v>
      </c>
      <c r="BB15" s="24"/>
      <c r="BC15" s="22" t="b">
        <f t="shared" si="64"/>
        <v>0</v>
      </c>
      <c r="BD15" s="24"/>
      <c r="BE15" s="22" t="b">
        <f t="shared" si="65"/>
        <v>0</v>
      </c>
      <c r="BF15" s="24"/>
      <c r="BG15" s="22" t="b">
        <f t="shared" si="66"/>
        <v>0</v>
      </c>
      <c r="BH15" s="22" t="str">
        <f t="shared" si="67"/>
        <v xml:space="preserve"> </v>
      </c>
      <c r="BI15" s="22"/>
      <c r="BJ15" s="22" t="b">
        <f t="shared" si="78"/>
        <v>0</v>
      </c>
      <c r="BK15" s="22" t="str">
        <f t="shared" si="68"/>
        <v xml:space="preserve"> </v>
      </c>
      <c r="BL15" s="22" t="str">
        <f t="shared" si="69"/>
        <v xml:space="preserve"> </v>
      </c>
      <c r="BM15" s="22" t="str">
        <f t="shared" si="70"/>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59"/>
      <c r="C16" s="161"/>
      <c r="D16" s="168"/>
      <c r="E16" s="38"/>
      <c r="F16" s="181"/>
      <c r="G16" s="160"/>
      <c r="H16" s="23"/>
      <c r="I16" s="19" t="b">
        <f t="shared" si="71"/>
        <v>0</v>
      </c>
      <c r="J16" s="24"/>
      <c r="K16" s="19" t="b">
        <f t="shared" si="72"/>
        <v>0</v>
      </c>
      <c r="L16" s="24"/>
      <c r="M16" s="19" t="b">
        <f t="shared" si="73"/>
        <v>0</v>
      </c>
      <c r="N16" s="24"/>
      <c r="O16" s="19" t="b">
        <f t="shared" si="74"/>
        <v>0</v>
      </c>
      <c r="P16" s="24"/>
      <c r="Q16" s="19" t="b">
        <f t="shared" si="75"/>
        <v>0</v>
      </c>
      <c r="R16" s="22" t="str">
        <f t="shared" si="76"/>
        <v xml:space="preserve">  </v>
      </c>
      <c r="S16" s="25" t="str">
        <f t="shared" si="77"/>
        <v xml:space="preserve"> </v>
      </c>
      <c r="T16" s="23"/>
      <c r="U16" s="22"/>
      <c r="V16" s="24"/>
      <c r="W16" s="22" t="b">
        <f t="shared" si="48"/>
        <v>0</v>
      </c>
      <c r="X16" s="24"/>
      <c r="Y16" s="22" t="b">
        <f t="shared" si="49"/>
        <v>0</v>
      </c>
      <c r="Z16" s="24"/>
      <c r="AA16" s="22" t="b">
        <f t="shared" si="50"/>
        <v>0</v>
      </c>
      <c r="AB16" s="24"/>
      <c r="AC16" s="22" t="b">
        <f t="shared" si="51"/>
        <v>0</v>
      </c>
      <c r="AD16" s="24"/>
      <c r="AE16" s="22" t="b">
        <f t="shared" si="52"/>
        <v>0</v>
      </c>
      <c r="AF16" s="24"/>
      <c r="AG16" s="22" t="b">
        <f t="shared" si="53"/>
        <v>0</v>
      </c>
      <c r="AH16" s="24"/>
      <c r="AI16" s="22" t="b">
        <f t="shared" si="54"/>
        <v>0</v>
      </c>
      <c r="AJ16" s="24"/>
      <c r="AK16" s="22" t="b">
        <f t="shared" si="55"/>
        <v>0</v>
      </c>
      <c r="AL16" s="24"/>
      <c r="AM16" s="22" t="b">
        <f t="shared" si="56"/>
        <v>0</v>
      </c>
      <c r="AN16" s="24"/>
      <c r="AO16" s="22" t="b">
        <f t="shared" si="57"/>
        <v>0</v>
      </c>
      <c r="AP16" s="24"/>
      <c r="AQ16" s="22" t="b">
        <f t="shared" si="58"/>
        <v>0</v>
      </c>
      <c r="AR16" s="24"/>
      <c r="AS16" s="22" t="b">
        <f t="shared" si="59"/>
        <v>0</v>
      </c>
      <c r="AT16" s="24"/>
      <c r="AU16" s="22" t="b">
        <f t="shared" si="60"/>
        <v>0</v>
      </c>
      <c r="AV16" s="24"/>
      <c r="AW16" s="22" t="b">
        <f t="shared" si="61"/>
        <v>0</v>
      </c>
      <c r="AX16" s="24"/>
      <c r="AY16" s="22" t="b">
        <f t="shared" si="62"/>
        <v>0</v>
      </c>
      <c r="AZ16" s="24"/>
      <c r="BA16" s="22" t="b">
        <f t="shared" si="63"/>
        <v>0</v>
      </c>
      <c r="BB16" s="24"/>
      <c r="BC16" s="22" t="b">
        <f t="shared" si="64"/>
        <v>0</v>
      </c>
      <c r="BD16" s="24"/>
      <c r="BE16" s="22" t="b">
        <f t="shared" si="65"/>
        <v>0</v>
      </c>
      <c r="BF16" s="24"/>
      <c r="BG16" s="22" t="b">
        <f t="shared" si="66"/>
        <v>0</v>
      </c>
      <c r="BH16" s="22" t="str">
        <f t="shared" si="67"/>
        <v xml:space="preserve"> </v>
      </c>
      <c r="BI16" s="22"/>
      <c r="BJ16" s="22" t="b">
        <f t="shared" si="78"/>
        <v>0</v>
      </c>
      <c r="BK16" s="22" t="str">
        <f t="shared" si="68"/>
        <v xml:space="preserve"> </v>
      </c>
      <c r="BL16" s="22" t="str">
        <f t="shared" si="69"/>
        <v xml:space="preserve"> </v>
      </c>
      <c r="BM16" s="22" t="str">
        <f t="shared" si="70"/>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59"/>
      <c r="C17" s="191"/>
      <c r="D17" s="188"/>
      <c r="E17" s="38"/>
      <c r="F17" s="160"/>
      <c r="G17" s="160"/>
      <c r="H17" s="23"/>
      <c r="I17" s="19" t="b">
        <f t="shared" si="71"/>
        <v>0</v>
      </c>
      <c r="J17" s="24"/>
      <c r="K17" s="19" t="b">
        <f t="shared" si="72"/>
        <v>0</v>
      </c>
      <c r="L17" s="24"/>
      <c r="M17" s="19" t="b">
        <f t="shared" si="73"/>
        <v>0</v>
      </c>
      <c r="N17" s="24"/>
      <c r="O17" s="19" t="b">
        <f t="shared" si="74"/>
        <v>0</v>
      </c>
      <c r="P17" s="24"/>
      <c r="Q17" s="19" t="b">
        <f t="shared" si="75"/>
        <v>0</v>
      </c>
      <c r="R17" s="22" t="str">
        <f t="shared" si="76"/>
        <v xml:space="preserve">  </v>
      </c>
      <c r="S17" s="25" t="str">
        <f t="shared" si="77"/>
        <v xml:space="preserve"> </v>
      </c>
      <c r="T17" s="23"/>
      <c r="U17" s="22"/>
      <c r="V17" s="24"/>
      <c r="W17" s="22" t="b">
        <f t="shared" si="48"/>
        <v>0</v>
      </c>
      <c r="X17" s="24"/>
      <c r="Y17" s="22" t="b">
        <f t="shared" si="49"/>
        <v>0</v>
      </c>
      <c r="Z17" s="24"/>
      <c r="AA17" s="22" t="b">
        <f t="shared" si="50"/>
        <v>0</v>
      </c>
      <c r="AB17" s="24"/>
      <c r="AC17" s="22" t="b">
        <f t="shared" si="51"/>
        <v>0</v>
      </c>
      <c r="AD17" s="24"/>
      <c r="AE17" s="22" t="b">
        <f t="shared" si="52"/>
        <v>0</v>
      </c>
      <c r="AF17" s="24"/>
      <c r="AG17" s="22" t="b">
        <f t="shared" si="53"/>
        <v>0</v>
      </c>
      <c r="AH17" s="24"/>
      <c r="AI17" s="22" t="b">
        <f t="shared" si="54"/>
        <v>0</v>
      </c>
      <c r="AJ17" s="24"/>
      <c r="AK17" s="22" t="b">
        <f t="shared" si="55"/>
        <v>0</v>
      </c>
      <c r="AL17" s="24"/>
      <c r="AM17" s="22" t="b">
        <f t="shared" si="56"/>
        <v>0</v>
      </c>
      <c r="AN17" s="24"/>
      <c r="AO17" s="22" t="b">
        <f t="shared" si="57"/>
        <v>0</v>
      </c>
      <c r="AP17" s="24"/>
      <c r="AQ17" s="22" t="b">
        <f t="shared" si="58"/>
        <v>0</v>
      </c>
      <c r="AR17" s="24"/>
      <c r="AS17" s="22" t="b">
        <f t="shared" si="59"/>
        <v>0</v>
      </c>
      <c r="AT17" s="24"/>
      <c r="AU17" s="22" t="b">
        <f t="shared" si="60"/>
        <v>0</v>
      </c>
      <c r="AV17" s="24"/>
      <c r="AW17" s="22" t="b">
        <f t="shared" si="61"/>
        <v>0</v>
      </c>
      <c r="AX17" s="24"/>
      <c r="AY17" s="22" t="b">
        <f t="shared" si="62"/>
        <v>0</v>
      </c>
      <c r="AZ17" s="24"/>
      <c r="BA17" s="22" t="b">
        <f t="shared" si="63"/>
        <v>0</v>
      </c>
      <c r="BB17" s="24"/>
      <c r="BC17" s="22" t="b">
        <f t="shared" si="64"/>
        <v>0</v>
      </c>
      <c r="BD17" s="24"/>
      <c r="BE17" s="22" t="b">
        <f t="shared" si="65"/>
        <v>0</v>
      </c>
      <c r="BF17" s="24"/>
      <c r="BG17" s="22" t="b">
        <f t="shared" si="66"/>
        <v>0</v>
      </c>
      <c r="BH17" s="22" t="str">
        <f t="shared" si="67"/>
        <v xml:space="preserve"> </v>
      </c>
      <c r="BI17" s="22"/>
      <c r="BJ17" s="22" t="b">
        <f t="shared" si="78"/>
        <v>0</v>
      </c>
      <c r="BK17" s="22" t="str">
        <f t="shared" si="68"/>
        <v xml:space="preserve"> </v>
      </c>
      <c r="BL17" s="22" t="str">
        <f t="shared" si="69"/>
        <v xml:space="preserve"> </v>
      </c>
      <c r="BM17" s="22" t="str">
        <f t="shared" si="70"/>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59"/>
      <c r="C18" s="161"/>
      <c r="D18" s="195"/>
      <c r="E18" s="38"/>
      <c r="F18" s="160"/>
      <c r="G18" s="160"/>
      <c r="H18" s="23"/>
      <c r="I18" s="19" t="b">
        <f t="shared" si="71"/>
        <v>0</v>
      </c>
      <c r="J18" s="24"/>
      <c r="K18" s="19" t="b">
        <f t="shared" si="72"/>
        <v>0</v>
      </c>
      <c r="L18" s="24"/>
      <c r="M18" s="49" t="b">
        <f t="shared" si="73"/>
        <v>0</v>
      </c>
      <c r="N18" s="24"/>
      <c r="O18" s="49" t="b">
        <f t="shared" si="74"/>
        <v>0</v>
      </c>
      <c r="P18" s="24"/>
      <c r="Q18" s="49" t="b">
        <f t="shared" si="75"/>
        <v>0</v>
      </c>
      <c r="R18" s="22" t="str">
        <f t="shared" si="76"/>
        <v xml:space="preserve">  </v>
      </c>
      <c r="S18" s="25" t="str">
        <f t="shared" si="77"/>
        <v xml:space="preserve"> </v>
      </c>
      <c r="T18" s="23"/>
      <c r="U18" s="22"/>
      <c r="V18" s="24"/>
      <c r="W18" s="22" t="b">
        <f t="shared" si="48"/>
        <v>0</v>
      </c>
      <c r="X18" s="24"/>
      <c r="Y18" s="22" t="b">
        <f t="shared" si="49"/>
        <v>0</v>
      </c>
      <c r="Z18" s="24"/>
      <c r="AA18" s="22" t="b">
        <f t="shared" si="50"/>
        <v>0</v>
      </c>
      <c r="AB18" s="24"/>
      <c r="AC18" s="22" t="b">
        <f t="shared" si="51"/>
        <v>0</v>
      </c>
      <c r="AD18" s="24"/>
      <c r="AE18" s="22" t="b">
        <f t="shared" si="52"/>
        <v>0</v>
      </c>
      <c r="AF18" s="24"/>
      <c r="AG18" s="22" t="b">
        <f t="shared" si="53"/>
        <v>0</v>
      </c>
      <c r="AH18" s="24"/>
      <c r="AI18" s="22" t="b">
        <f t="shared" si="54"/>
        <v>0</v>
      </c>
      <c r="AJ18" s="24"/>
      <c r="AK18" s="22" t="b">
        <f t="shared" si="55"/>
        <v>0</v>
      </c>
      <c r="AL18" s="24"/>
      <c r="AM18" s="22" t="b">
        <f t="shared" si="56"/>
        <v>0</v>
      </c>
      <c r="AN18" s="24"/>
      <c r="AO18" s="22" t="b">
        <f t="shared" si="57"/>
        <v>0</v>
      </c>
      <c r="AP18" s="24"/>
      <c r="AQ18" s="22" t="b">
        <f t="shared" si="58"/>
        <v>0</v>
      </c>
      <c r="AR18" s="24"/>
      <c r="AS18" s="22" t="b">
        <f t="shared" si="59"/>
        <v>0</v>
      </c>
      <c r="AT18" s="24"/>
      <c r="AU18" s="22" t="b">
        <f t="shared" si="60"/>
        <v>0</v>
      </c>
      <c r="AV18" s="24"/>
      <c r="AW18" s="22" t="b">
        <f t="shared" si="61"/>
        <v>0</v>
      </c>
      <c r="AX18" s="24"/>
      <c r="AY18" s="22" t="b">
        <f t="shared" si="62"/>
        <v>0</v>
      </c>
      <c r="AZ18" s="24"/>
      <c r="BA18" s="22" t="b">
        <f t="shared" si="63"/>
        <v>0</v>
      </c>
      <c r="BB18" s="24"/>
      <c r="BC18" s="22" t="b">
        <f t="shared" si="64"/>
        <v>0</v>
      </c>
      <c r="BD18" s="24"/>
      <c r="BE18" s="22" t="b">
        <f t="shared" si="65"/>
        <v>0</v>
      </c>
      <c r="BF18" s="24"/>
      <c r="BG18" s="22" t="b">
        <f t="shared" si="66"/>
        <v>0</v>
      </c>
      <c r="BH18" s="22" t="str">
        <f t="shared" si="67"/>
        <v xml:space="preserve"> </v>
      </c>
      <c r="BI18" s="22"/>
      <c r="BJ18" s="22" t="b">
        <f t="shared" si="78"/>
        <v>0</v>
      </c>
      <c r="BK18" s="22" t="str">
        <f t="shared" si="68"/>
        <v xml:space="preserve"> </v>
      </c>
      <c r="BL18" s="22" t="str">
        <f t="shared" si="69"/>
        <v xml:space="preserve"> </v>
      </c>
      <c r="BM18" s="22" t="str">
        <f t="shared" si="70"/>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59"/>
      <c r="C19" s="130"/>
      <c r="D19" s="38"/>
      <c r="E19" s="38"/>
      <c r="F19" s="29"/>
      <c r="G19" s="29"/>
      <c r="H19" s="23"/>
      <c r="I19" s="19" t="b">
        <f t="shared" si="71"/>
        <v>0</v>
      </c>
      <c r="J19" s="24"/>
      <c r="K19" s="19" t="b">
        <f t="shared" si="72"/>
        <v>0</v>
      </c>
      <c r="L19" s="24"/>
      <c r="M19" s="49" t="b">
        <f t="shared" si="73"/>
        <v>0</v>
      </c>
      <c r="N19" s="24"/>
      <c r="O19" s="49" t="b">
        <f t="shared" si="74"/>
        <v>0</v>
      </c>
      <c r="P19" s="24"/>
      <c r="Q19" s="49" t="b">
        <f t="shared" si="75"/>
        <v>0</v>
      </c>
      <c r="R19" s="22" t="str">
        <f t="shared" si="76"/>
        <v xml:space="preserve">  </v>
      </c>
      <c r="S19" s="25" t="str">
        <f t="shared" si="77"/>
        <v xml:space="preserve"> </v>
      </c>
      <c r="T19" s="23"/>
      <c r="U19" s="22"/>
      <c r="V19" s="24"/>
      <c r="W19" s="22" t="b">
        <f t="shared" si="48"/>
        <v>0</v>
      </c>
      <c r="X19" s="24"/>
      <c r="Y19" s="22" t="b">
        <f t="shared" si="49"/>
        <v>0</v>
      </c>
      <c r="Z19" s="24"/>
      <c r="AA19" s="22" t="b">
        <f t="shared" si="50"/>
        <v>0</v>
      </c>
      <c r="AB19" s="24"/>
      <c r="AC19" s="22" t="b">
        <f t="shared" si="51"/>
        <v>0</v>
      </c>
      <c r="AD19" s="24"/>
      <c r="AE19" s="22" t="b">
        <f t="shared" si="52"/>
        <v>0</v>
      </c>
      <c r="AF19" s="24"/>
      <c r="AG19" s="22" t="b">
        <f t="shared" si="53"/>
        <v>0</v>
      </c>
      <c r="AH19" s="24"/>
      <c r="AI19" s="22" t="b">
        <f t="shared" si="54"/>
        <v>0</v>
      </c>
      <c r="AJ19" s="24"/>
      <c r="AK19" s="22" t="b">
        <f t="shared" si="55"/>
        <v>0</v>
      </c>
      <c r="AL19" s="24"/>
      <c r="AM19" s="22" t="b">
        <f t="shared" si="56"/>
        <v>0</v>
      </c>
      <c r="AN19" s="24"/>
      <c r="AO19" s="22" t="b">
        <f t="shared" si="57"/>
        <v>0</v>
      </c>
      <c r="AP19" s="24"/>
      <c r="AQ19" s="22" t="b">
        <f t="shared" si="58"/>
        <v>0</v>
      </c>
      <c r="AR19" s="24"/>
      <c r="AS19" s="22" t="b">
        <f t="shared" si="59"/>
        <v>0</v>
      </c>
      <c r="AT19" s="24"/>
      <c r="AU19" s="22" t="b">
        <f t="shared" si="60"/>
        <v>0</v>
      </c>
      <c r="AV19" s="24"/>
      <c r="AW19" s="22" t="b">
        <f t="shared" si="61"/>
        <v>0</v>
      </c>
      <c r="AX19" s="24"/>
      <c r="AY19" s="22" t="b">
        <f t="shared" si="62"/>
        <v>0</v>
      </c>
      <c r="AZ19" s="24"/>
      <c r="BA19" s="22" t="b">
        <f t="shared" si="63"/>
        <v>0</v>
      </c>
      <c r="BB19" s="24"/>
      <c r="BC19" s="22" t="b">
        <f t="shared" si="64"/>
        <v>0</v>
      </c>
      <c r="BD19" s="24"/>
      <c r="BE19" s="22" t="b">
        <f t="shared" si="65"/>
        <v>0</v>
      </c>
      <c r="BF19" s="24"/>
      <c r="BG19" s="22" t="b">
        <f t="shared" si="66"/>
        <v>0</v>
      </c>
      <c r="BH19" s="22" t="str">
        <f t="shared" si="67"/>
        <v xml:space="preserve"> </v>
      </c>
      <c r="BI19" s="22"/>
      <c r="BJ19" s="22" t="b">
        <f t="shared" si="78"/>
        <v>0</v>
      </c>
      <c r="BK19" s="22" t="str">
        <f t="shared" si="68"/>
        <v xml:space="preserve"> </v>
      </c>
      <c r="BL19" s="22" t="str">
        <f t="shared" si="69"/>
        <v xml:space="preserve"> </v>
      </c>
      <c r="BM19" s="22" t="str">
        <f t="shared" si="70"/>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59"/>
      <c r="C20" s="130"/>
      <c r="D20" s="38"/>
      <c r="E20" s="38"/>
      <c r="F20" s="29"/>
      <c r="G20" s="29"/>
      <c r="H20" s="23"/>
      <c r="I20" s="19" t="b">
        <f t="shared" si="71"/>
        <v>0</v>
      </c>
      <c r="J20" s="24"/>
      <c r="K20" s="19" t="b">
        <f t="shared" si="72"/>
        <v>0</v>
      </c>
      <c r="L20" s="24"/>
      <c r="M20" s="49" t="b">
        <f t="shared" si="73"/>
        <v>0</v>
      </c>
      <c r="N20" s="24"/>
      <c r="O20" s="49" t="b">
        <f t="shared" si="74"/>
        <v>0</v>
      </c>
      <c r="P20" s="24"/>
      <c r="Q20" s="49" t="b">
        <f t="shared" si="75"/>
        <v>0</v>
      </c>
      <c r="R20" s="22" t="str">
        <f t="shared" si="76"/>
        <v xml:space="preserve">  </v>
      </c>
      <c r="S20" s="25" t="str">
        <f t="shared" si="77"/>
        <v xml:space="preserve"> </v>
      </c>
      <c r="T20" s="23"/>
      <c r="U20" s="22"/>
      <c r="V20" s="24"/>
      <c r="W20" s="22" t="b">
        <f t="shared" si="48"/>
        <v>0</v>
      </c>
      <c r="X20" s="24"/>
      <c r="Y20" s="22" t="b">
        <f t="shared" si="49"/>
        <v>0</v>
      </c>
      <c r="Z20" s="24"/>
      <c r="AA20" s="22" t="b">
        <f t="shared" si="50"/>
        <v>0</v>
      </c>
      <c r="AB20" s="24"/>
      <c r="AC20" s="22" t="b">
        <f t="shared" si="51"/>
        <v>0</v>
      </c>
      <c r="AD20" s="24"/>
      <c r="AE20" s="22" t="b">
        <f t="shared" si="52"/>
        <v>0</v>
      </c>
      <c r="AF20" s="24"/>
      <c r="AG20" s="22" t="b">
        <f t="shared" si="53"/>
        <v>0</v>
      </c>
      <c r="AH20" s="24"/>
      <c r="AI20" s="22" t="b">
        <f t="shared" si="54"/>
        <v>0</v>
      </c>
      <c r="AJ20" s="24"/>
      <c r="AK20" s="22" t="b">
        <f t="shared" si="55"/>
        <v>0</v>
      </c>
      <c r="AL20" s="24"/>
      <c r="AM20" s="22" t="b">
        <f t="shared" si="56"/>
        <v>0</v>
      </c>
      <c r="AN20" s="24"/>
      <c r="AO20" s="22" t="b">
        <f t="shared" si="57"/>
        <v>0</v>
      </c>
      <c r="AP20" s="24"/>
      <c r="AQ20" s="22" t="b">
        <f t="shared" si="58"/>
        <v>0</v>
      </c>
      <c r="AR20" s="24"/>
      <c r="AS20" s="22" t="b">
        <f t="shared" si="59"/>
        <v>0</v>
      </c>
      <c r="AT20" s="24"/>
      <c r="AU20" s="22" t="b">
        <f t="shared" si="60"/>
        <v>0</v>
      </c>
      <c r="AV20" s="24"/>
      <c r="AW20" s="22" t="b">
        <f t="shared" si="61"/>
        <v>0</v>
      </c>
      <c r="AX20" s="24"/>
      <c r="AY20" s="22" t="b">
        <f t="shared" si="62"/>
        <v>0</v>
      </c>
      <c r="AZ20" s="24"/>
      <c r="BA20" s="22" t="b">
        <f t="shared" si="63"/>
        <v>0</v>
      </c>
      <c r="BB20" s="24"/>
      <c r="BC20" s="22" t="b">
        <f t="shared" si="64"/>
        <v>0</v>
      </c>
      <c r="BD20" s="24"/>
      <c r="BE20" s="22" t="b">
        <f t="shared" si="65"/>
        <v>0</v>
      </c>
      <c r="BF20" s="24"/>
      <c r="BG20" s="22" t="b">
        <f t="shared" si="66"/>
        <v>0</v>
      </c>
      <c r="BH20" s="22" t="str">
        <f t="shared" si="67"/>
        <v xml:space="preserve"> </v>
      </c>
      <c r="BI20" s="22"/>
      <c r="BJ20" s="22" t="b">
        <f t="shared" si="78"/>
        <v>0</v>
      </c>
      <c r="BK20" s="22" t="str">
        <f t="shared" si="68"/>
        <v xml:space="preserve"> </v>
      </c>
      <c r="BL20" s="22" t="str">
        <f t="shared" si="69"/>
        <v xml:space="preserve"> </v>
      </c>
      <c r="BM20" s="22" t="str">
        <f t="shared" si="70"/>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59"/>
      <c r="C21" s="130"/>
      <c r="D21" s="38"/>
      <c r="E21" s="38"/>
      <c r="F21" s="29"/>
      <c r="G21" s="29"/>
      <c r="H21" s="23"/>
      <c r="I21" s="19" t="b">
        <f t="shared" si="71"/>
        <v>0</v>
      </c>
      <c r="J21" s="24"/>
      <c r="K21" s="19" t="b">
        <f t="shared" si="72"/>
        <v>0</v>
      </c>
      <c r="L21" s="24"/>
      <c r="M21" s="49" t="b">
        <f t="shared" si="73"/>
        <v>0</v>
      </c>
      <c r="N21" s="24"/>
      <c r="O21" s="49" t="b">
        <f t="shared" si="74"/>
        <v>0</v>
      </c>
      <c r="P21" s="24"/>
      <c r="Q21" s="49" t="b">
        <f t="shared" si="75"/>
        <v>0</v>
      </c>
      <c r="R21" s="22" t="str">
        <f t="shared" si="76"/>
        <v xml:space="preserve">  </v>
      </c>
      <c r="S21" s="25" t="str">
        <f t="shared" si="77"/>
        <v xml:space="preserve"> </v>
      </c>
      <c r="T21" s="23"/>
      <c r="U21" s="22"/>
      <c r="V21" s="24"/>
      <c r="W21" s="22" t="b">
        <f t="shared" si="48"/>
        <v>0</v>
      </c>
      <c r="X21" s="24"/>
      <c r="Y21" s="22" t="b">
        <f t="shared" si="49"/>
        <v>0</v>
      </c>
      <c r="Z21" s="24"/>
      <c r="AA21" s="22" t="b">
        <f t="shared" si="50"/>
        <v>0</v>
      </c>
      <c r="AB21" s="24"/>
      <c r="AC21" s="22" t="b">
        <f t="shared" si="51"/>
        <v>0</v>
      </c>
      <c r="AD21" s="24"/>
      <c r="AE21" s="22" t="b">
        <f t="shared" si="52"/>
        <v>0</v>
      </c>
      <c r="AF21" s="24"/>
      <c r="AG21" s="22" t="b">
        <f t="shared" si="53"/>
        <v>0</v>
      </c>
      <c r="AH21" s="24"/>
      <c r="AI21" s="22" t="b">
        <f t="shared" si="54"/>
        <v>0</v>
      </c>
      <c r="AJ21" s="24"/>
      <c r="AK21" s="22" t="b">
        <f t="shared" si="55"/>
        <v>0</v>
      </c>
      <c r="AL21" s="24"/>
      <c r="AM21" s="22" t="b">
        <f t="shared" si="56"/>
        <v>0</v>
      </c>
      <c r="AN21" s="24"/>
      <c r="AO21" s="22" t="b">
        <f t="shared" si="57"/>
        <v>0</v>
      </c>
      <c r="AP21" s="24"/>
      <c r="AQ21" s="22" t="b">
        <f t="shared" si="58"/>
        <v>0</v>
      </c>
      <c r="AR21" s="24"/>
      <c r="AS21" s="22" t="b">
        <f t="shared" si="59"/>
        <v>0</v>
      </c>
      <c r="AT21" s="24"/>
      <c r="AU21" s="22" t="b">
        <f t="shared" si="60"/>
        <v>0</v>
      </c>
      <c r="AV21" s="24"/>
      <c r="AW21" s="22" t="b">
        <f t="shared" si="61"/>
        <v>0</v>
      </c>
      <c r="AX21" s="24"/>
      <c r="AY21" s="22" t="b">
        <f t="shared" si="62"/>
        <v>0</v>
      </c>
      <c r="AZ21" s="24"/>
      <c r="BA21" s="22" t="b">
        <f t="shared" si="63"/>
        <v>0</v>
      </c>
      <c r="BB21" s="24"/>
      <c r="BC21" s="22" t="b">
        <f t="shared" si="64"/>
        <v>0</v>
      </c>
      <c r="BD21" s="24"/>
      <c r="BE21" s="22" t="b">
        <f t="shared" si="65"/>
        <v>0</v>
      </c>
      <c r="BF21" s="24"/>
      <c r="BG21" s="22" t="b">
        <f t="shared" si="66"/>
        <v>0</v>
      </c>
      <c r="BH21" s="22" t="str">
        <f t="shared" si="67"/>
        <v xml:space="preserve"> </v>
      </c>
      <c r="BI21" s="22"/>
      <c r="BJ21" s="22" t="b">
        <f t="shared" si="78"/>
        <v>0</v>
      </c>
      <c r="BK21" s="22" t="str">
        <f t="shared" si="68"/>
        <v xml:space="preserve"> </v>
      </c>
      <c r="BL21" s="22" t="str">
        <f t="shared" si="69"/>
        <v xml:space="preserve"> </v>
      </c>
      <c r="BM21" s="22" t="str">
        <f t="shared" si="70"/>
        <v/>
      </c>
      <c r="BN21" s="47"/>
    </row>
    <row r="22" spans="2:299" ht="84" customHeight="1" x14ac:dyDescent="0.3">
      <c r="B22" s="159"/>
      <c r="C22" s="130"/>
      <c r="D22" s="38"/>
      <c r="E22" s="38"/>
      <c r="F22" s="29"/>
      <c r="G22" s="29"/>
      <c r="H22" s="23"/>
      <c r="I22" s="19" t="b">
        <f t="shared" si="71"/>
        <v>0</v>
      </c>
      <c r="J22" s="24"/>
      <c r="K22" s="19" t="b">
        <f t="shared" si="72"/>
        <v>0</v>
      </c>
      <c r="L22" s="24"/>
      <c r="M22" s="49" t="b">
        <f t="shared" si="73"/>
        <v>0</v>
      </c>
      <c r="N22" s="24"/>
      <c r="O22" s="49" t="b">
        <f t="shared" si="74"/>
        <v>0</v>
      </c>
      <c r="P22" s="24"/>
      <c r="Q22" s="49" t="b">
        <f t="shared" si="75"/>
        <v>0</v>
      </c>
      <c r="R22" s="22" t="str">
        <f t="shared" si="76"/>
        <v xml:space="preserve">  </v>
      </c>
      <c r="S22" s="25" t="str">
        <f t="shared" si="77"/>
        <v xml:space="preserve"> </v>
      </c>
      <c r="T22" s="23"/>
      <c r="U22" s="22"/>
      <c r="V22" s="24"/>
      <c r="W22" s="22" t="b">
        <f t="shared" si="48"/>
        <v>0</v>
      </c>
      <c r="X22" s="24"/>
      <c r="Y22" s="22" t="b">
        <f t="shared" si="49"/>
        <v>0</v>
      </c>
      <c r="Z22" s="24"/>
      <c r="AA22" s="22" t="b">
        <f t="shared" si="50"/>
        <v>0</v>
      </c>
      <c r="AB22" s="24"/>
      <c r="AC22" s="22" t="b">
        <f t="shared" si="51"/>
        <v>0</v>
      </c>
      <c r="AD22" s="24"/>
      <c r="AE22" s="22" t="b">
        <f t="shared" si="52"/>
        <v>0</v>
      </c>
      <c r="AF22" s="24"/>
      <c r="AG22" s="22" t="b">
        <f t="shared" si="53"/>
        <v>0</v>
      </c>
      <c r="AH22" s="24"/>
      <c r="AI22" s="22" t="b">
        <f t="shared" si="54"/>
        <v>0</v>
      </c>
      <c r="AJ22" s="24"/>
      <c r="AK22" s="22" t="b">
        <f t="shared" si="55"/>
        <v>0</v>
      </c>
      <c r="AL22" s="24"/>
      <c r="AM22" s="22" t="b">
        <f t="shared" si="56"/>
        <v>0</v>
      </c>
      <c r="AN22" s="24"/>
      <c r="AO22" s="22" t="b">
        <f t="shared" si="57"/>
        <v>0</v>
      </c>
      <c r="AP22" s="24"/>
      <c r="AQ22" s="22" t="b">
        <f t="shared" si="58"/>
        <v>0</v>
      </c>
      <c r="AR22" s="24"/>
      <c r="AS22" s="22" t="b">
        <f t="shared" si="59"/>
        <v>0</v>
      </c>
      <c r="AT22" s="24"/>
      <c r="AU22" s="22" t="b">
        <f t="shared" si="60"/>
        <v>0</v>
      </c>
      <c r="AV22" s="24"/>
      <c r="AW22" s="22" t="b">
        <f t="shared" si="61"/>
        <v>0</v>
      </c>
      <c r="AX22" s="24"/>
      <c r="AY22" s="22" t="b">
        <f t="shared" si="62"/>
        <v>0</v>
      </c>
      <c r="AZ22" s="24"/>
      <c r="BA22" s="22" t="b">
        <f t="shared" si="63"/>
        <v>0</v>
      </c>
      <c r="BB22" s="24"/>
      <c r="BC22" s="22" t="b">
        <f t="shared" si="64"/>
        <v>0</v>
      </c>
      <c r="BD22" s="24"/>
      <c r="BE22" s="22" t="b">
        <f t="shared" si="65"/>
        <v>0</v>
      </c>
      <c r="BF22" s="24"/>
      <c r="BG22" s="22" t="b">
        <f t="shared" si="66"/>
        <v>0</v>
      </c>
      <c r="BH22" s="22" t="str">
        <f t="shared" si="67"/>
        <v xml:space="preserve"> </v>
      </c>
      <c r="BI22" s="22"/>
      <c r="BJ22" s="22" t="b">
        <f t="shared" si="78"/>
        <v>0</v>
      </c>
      <c r="BK22" s="22" t="str">
        <f t="shared" si="68"/>
        <v xml:space="preserve"> </v>
      </c>
      <c r="BL22" s="22" t="str">
        <f t="shared" si="69"/>
        <v xml:space="preserve"> </v>
      </c>
      <c r="BM22" s="22" t="str">
        <f t="shared" si="70"/>
        <v/>
      </c>
      <c r="BN22" s="47"/>
    </row>
    <row r="23" spans="2:299" ht="63" customHeight="1" x14ac:dyDescent="0.3">
      <c r="B23" s="159"/>
      <c r="C23" s="130"/>
      <c r="D23" s="38"/>
      <c r="E23" s="38"/>
      <c r="F23" s="29"/>
      <c r="G23" s="29"/>
      <c r="H23" s="23"/>
      <c r="I23" s="19" t="b">
        <f t="shared" si="71"/>
        <v>0</v>
      </c>
      <c r="J23" s="24"/>
      <c r="K23" s="19" t="b">
        <f t="shared" si="72"/>
        <v>0</v>
      </c>
      <c r="L23" s="24"/>
      <c r="M23" s="49" t="b">
        <f t="shared" si="73"/>
        <v>0</v>
      </c>
      <c r="N23" s="24"/>
      <c r="O23" s="49" t="b">
        <f t="shared" si="74"/>
        <v>0</v>
      </c>
      <c r="P23" s="24"/>
      <c r="Q23" s="49" t="b">
        <f t="shared" si="75"/>
        <v>0</v>
      </c>
      <c r="R23" s="22" t="str">
        <f t="shared" si="76"/>
        <v xml:space="preserve">  </v>
      </c>
      <c r="S23" s="25" t="str">
        <f t="shared" si="77"/>
        <v xml:space="preserve"> </v>
      </c>
      <c r="T23" s="23"/>
      <c r="U23" s="22"/>
      <c r="V23" s="24"/>
      <c r="W23" s="22" t="b">
        <f t="shared" si="48"/>
        <v>0</v>
      </c>
      <c r="X23" s="24"/>
      <c r="Y23" s="22" t="b">
        <f t="shared" si="49"/>
        <v>0</v>
      </c>
      <c r="Z23" s="24"/>
      <c r="AA23" s="22" t="b">
        <f t="shared" si="50"/>
        <v>0</v>
      </c>
      <c r="AB23" s="24"/>
      <c r="AC23" s="22" t="b">
        <f t="shared" si="51"/>
        <v>0</v>
      </c>
      <c r="AD23" s="24"/>
      <c r="AE23" s="22" t="b">
        <f t="shared" si="52"/>
        <v>0</v>
      </c>
      <c r="AF23" s="24"/>
      <c r="AG23" s="22" t="b">
        <f t="shared" si="53"/>
        <v>0</v>
      </c>
      <c r="AH23" s="24"/>
      <c r="AI23" s="22" t="b">
        <f t="shared" si="54"/>
        <v>0</v>
      </c>
      <c r="AJ23" s="24"/>
      <c r="AK23" s="22" t="b">
        <f t="shared" si="55"/>
        <v>0</v>
      </c>
      <c r="AL23" s="24"/>
      <c r="AM23" s="22" t="b">
        <f t="shared" si="56"/>
        <v>0</v>
      </c>
      <c r="AN23" s="24"/>
      <c r="AO23" s="22" t="b">
        <f t="shared" si="57"/>
        <v>0</v>
      </c>
      <c r="AP23" s="24"/>
      <c r="AQ23" s="22" t="b">
        <f t="shared" si="58"/>
        <v>0</v>
      </c>
      <c r="AR23" s="24"/>
      <c r="AS23" s="22" t="b">
        <f t="shared" si="59"/>
        <v>0</v>
      </c>
      <c r="AT23" s="24"/>
      <c r="AU23" s="22" t="b">
        <f t="shared" si="60"/>
        <v>0</v>
      </c>
      <c r="AV23" s="24"/>
      <c r="AW23" s="22" t="b">
        <f t="shared" si="61"/>
        <v>0</v>
      </c>
      <c r="AX23" s="24"/>
      <c r="AY23" s="22" t="b">
        <f t="shared" si="62"/>
        <v>0</v>
      </c>
      <c r="AZ23" s="24"/>
      <c r="BA23" s="22" t="b">
        <f t="shared" si="63"/>
        <v>0</v>
      </c>
      <c r="BB23" s="24"/>
      <c r="BC23" s="22" t="b">
        <f t="shared" si="64"/>
        <v>0</v>
      </c>
      <c r="BD23" s="24"/>
      <c r="BE23" s="22" t="b">
        <f t="shared" si="65"/>
        <v>0</v>
      </c>
      <c r="BF23" s="24"/>
      <c r="BG23" s="22" t="b">
        <f t="shared" si="66"/>
        <v>0</v>
      </c>
      <c r="BH23" s="22" t="str">
        <f t="shared" si="67"/>
        <v xml:space="preserve"> </v>
      </c>
      <c r="BI23" s="22"/>
      <c r="BJ23" s="22" t="b">
        <f t="shared" si="78"/>
        <v>0</v>
      </c>
      <c r="BK23" s="22" t="str">
        <f t="shared" si="68"/>
        <v xml:space="preserve"> </v>
      </c>
      <c r="BL23" s="22" t="str">
        <f t="shared" si="69"/>
        <v xml:space="preserve"> </v>
      </c>
      <c r="BM23" s="22" t="str">
        <f t="shared" si="70"/>
        <v/>
      </c>
      <c r="BN23" s="47"/>
    </row>
    <row r="24" spans="2:299" ht="63" customHeight="1" x14ac:dyDescent="0.3">
      <c r="B24" s="159"/>
      <c r="C24" s="130"/>
      <c r="D24" s="38"/>
      <c r="E24" s="38"/>
      <c r="F24" s="29"/>
      <c r="G24" s="29"/>
      <c r="H24" s="23"/>
      <c r="I24" s="19" t="b">
        <f t="shared" si="71"/>
        <v>0</v>
      </c>
      <c r="J24" s="24"/>
      <c r="K24" s="19" t="b">
        <f t="shared" si="72"/>
        <v>0</v>
      </c>
      <c r="L24" s="24"/>
      <c r="M24" s="49" t="b">
        <f t="shared" si="73"/>
        <v>0</v>
      </c>
      <c r="N24" s="24"/>
      <c r="O24" s="49" t="b">
        <f t="shared" si="74"/>
        <v>0</v>
      </c>
      <c r="P24" s="24"/>
      <c r="Q24" s="49" t="b">
        <f t="shared" si="75"/>
        <v>0</v>
      </c>
      <c r="R24" s="22" t="str">
        <f t="shared" si="76"/>
        <v xml:space="preserve">  </v>
      </c>
      <c r="S24" s="25" t="str">
        <f t="shared" si="77"/>
        <v xml:space="preserve"> </v>
      </c>
      <c r="T24" s="23"/>
      <c r="U24" s="22"/>
      <c r="V24" s="24"/>
      <c r="W24" s="22" t="b">
        <f t="shared" si="48"/>
        <v>0</v>
      </c>
      <c r="X24" s="24"/>
      <c r="Y24" s="22" t="b">
        <f t="shared" si="49"/>
        <v>0</v>
      </c>
      <c r="Z24" s="24"/>
      <c r="AA24" s="22" t="b">
        <f t="shared" si="50"/>
        <v>0</v>
      </c>
      <c r="AB24" s="24"/>
      <c r="AC24" s="22" t="b">
        <f t="shared" si="51"/>
        <v>0</v>
      </c>
      <c r="AD24" s="24"/>
      <c r="AE24" s="22" t="b">
        <f t="shared" si="52"/>
        <v>0</v>
      </c>
      <c r="AF24" s="24"/>
      <c r="AG24" s="22" t="b">
        <f t="shared" si="53"/>
        <v>0</v>
      </c>
      <c r="AH24" s="24"/>
      <c r="AI24" s="22" t="b">
        <f t="shared" si="54"/>
        <v>0</v>
      </c>
      <c r="AJ24" s="24"/>
      <c r="AK24" s="22" t="b">
        <f t="shared" si="55"/>
        <v>0</v>
      </c>
      <c r="AL24" s="24"/>
      <c r="AM24" s="22" t="b">
        <f t="shared" si="56"/>
        <v>0</v>
      </c>
      <c r="AN24" s="24"/>
      <c r="AO24" s="22" t="b">
        <f t="shared" si="57"/>
        <v>0</v>
      </c>
      <c r="AP24" s="24"/>
      <c r="AQ24" s="22" t="b">
        <f t="shared" si="58"/>
        <v>0</v>
      </c>
      <c r="AR24" s="24"/>
      <c r="AS24" s="22" t="b">
        <f t="shared" si="59"/>
        <v>0</v>
      </c>
      <c r="AT24" s="24"/>
      <c r="AU24" s="22" t="b">
        <f t="shared" si="60"/>
        <v>0</v>
      </c>
      <c r="AV24" s="24"/>
      <c r="AW24" s="22" t="b">
        <f t="shared" si="61"/>
        <v>0</v>
      </c>
      <c r="AX24" s="24"/>
      <c r="AY24" s="22" t="b">
        <f t="shared" si="62"/>
        <v>0</v>
      </c>
      <c r="AZ24" s="24"/>
      <c r="BA24" s="22" t="b">
        <f t="shared" si="63"/>
        <v>0</v>
      </c>
      <c r="BB24" s="24"/>
      <c r="BC24" s="22" t="b">
        <f t="shared" si="64"/>
        <v>0</v>
      </c>
      <c r="BD24" s="24"/>
      <c r="BE24" s="22" t="b">
        <f t="shared" si="65"/>
        <v>0</v>
      </c>
      <c r="BF24" s="24"/>
      <c r="BG24" s="22" t="b">
        <f t="shared" si="66"/>
        <v>0</v>
      </c>
      <c r="BH24" s="22" t="str">
        <f t="shared" si="67"/>
        <v xml:space="preserve"> </v>
      </c>
      <c r="BI24" s="22"/>
      <c r="BJ24" s="22" t="b">
        <f t="shared" si="78"/>
        <v>0</v>
      </c>
      <c r="BK24" s="22" t="str">
        <f t="shared" si="68"/>
        <v xml:space="preserve"> </v>
      </c>
      <c r="BL24" s="22" t="str">
        <f t="shared" si="69"/>
        <v xml:space="preserve"> </v>
      </c>
      <c r="BM24" s="22" t="str">
        <f t="shared" si="70"/>
        <v/>
      </c>
      <c r="BN24" s="47"/>
    </row>
    <row r="25" spans="2:299" ht="63" customHeight="1" x14ac:dyDescent="0.3">
      <c r="B25" s="27"/>
      <c r="C25" s="130"/>
      <c r="D25" s="38"/>
      <c r="E25" s="38"/>
      <c r="F25" s="29"/>
      <c r="G25" s="29"/>
      <c r="H25" s="23"/>
      <c r="I25" s="19" t="b">
        <f t="shared" si="71"/>
        <v>0</v>
      </c>
      <c r="J25" s="24"/>
      <c r="K25" s="19" t="b">
        <f t="shared" si="72"/>
        <v>0</v>
      </c>
      <c r="L25" s="24"/>
      <c r="M25" s="49" t="b">
        <f t="shared" si="73"/>
        <v>0</v>
      </c>
      <c r="N25" s="24"/>
      <c r="O25" s="49" t="b">
        <f t="shared" si="74"/>
        <v>0</v>
      </c>
      <c r="P25" s="24"/>
      <c r="Q25" s="49" t="b">
        <f t="shared" si="75"/>
        <v>0</v>
      </c>
      <c r="R25" s="22" t="str">
        <f t="shared" si="76"/>
        <v xml:space="preserve">  </v>
      </c>
      <c r="S25" s="25" t="str">
        <f t="shared" si="77"/>
        <v xml:space="preserve"> </v>
      </c>
      <c r="T25" s="23"/>
      <c r="U25" s="22"/>
      <c r="V25" s="24"/>
      <c r="W25" s="22" t="b">
        <f t="shared" si="48"/>
        <v>0</v>
      </c>
      <c r="X25" s="24"/>
      <c r="Y25" s="22" t="b">
        <f t="shared" si="49"/>
        <v>0</v>
      </c>
      <c r="Z25" s="24"/>
      <c r="AA25" s="22" t="b">
        <f t="shared" si="50"/>
        <v>0</v>
      </c>
      <c r="AB25" s="24"/>
      <c r="AC25" s="22" t="b">
        <f t="shared" si="51"/>
        <v>0</v>
      </c>
      <c r="AD25" s="24"/>
      <c r="AE25" s="22" t="b">
        <f t="shared" si="52"/>
        <v>0</v>
      </c>
      <c r="AF25" s="24"/>
      <c r="AG25" s="22" t="b">
        <f t="shared" si="53"/>
        <v>0</v>
      </c>
      <c r="AH25" s="24"/>
      <c r="AI25" s="22" t="b">
        <f t="shared" si="54"/>
        <v>0</v>
      </c>
      <c r="AJ25" s="24"/>
      <c r="AK25" s="22" t="b">
        <f t="shared" si="55"/>
        <v>0</v>
      </c>
      <c r="AL25" s="24"/>
      <c r="AM25" s="22" t="b">
        <f t="shared" si="56"/>
        <v>0</v>
      </c>
      <c r="AN25" s="24"/>
      <c r="AO25" s="22" t="b">
        <f t="shared" si="57"/>
        <v>0</v>
      </c>
      <c r="AP25" s="24"/>
      <c r="AQ25" s="22" t="b">
        <f t="shared" si="58"/>
        <v>0</v>
      </c>
      <c r="AR25" s="24"/>
      <c r="AS25" s="22" t="b">
        <f t="shared" si="59"/>
        <v>0</v>
      </c>
      <c r="AT25" s="24"/>
      <c r="AU25" s="22" t="b">
        <f t="shared" si="60"/>
        <v>0</v>
      </c>
      <c r="AV25" s="24"/>
      <c r="AW25" s="22" t="b">
        <f t="shared" si="61"/>
        <v>0</v>
      </c>
      <c r="AX25" s="24"/>
      <c r="AY25" s="22" t="b">
        <f t="shared" si="62"/>
        <v>0</v>
      </c>
      <c r="AZ25" s="24"/>
      <c r="BA25" s="22" t="b">
        <f t="shared" si="63"/>
        <v>0</v>
      </c>
      <c r="BB25" s="24"/>
      <c r="BC25" s="22" t="b">
        <f t="shared" si="64"/>
        <v>0</v>
      </c>
      <c r="BD25" s="24"/>
      <c r="BE25" s="22" t="b">
        <f t="shared" si="65"/>
        <v>0</v>
      </c>
      <c r="BF25" s="24"/>
      <c r="BG25" s="22" t="b">
        <f t="shared" si="66"/>
        <v>0</v>
      </c>
      <c r="BH25" s="22" t="str">
        <f t="shared" si="67"/>
        <v xml:space="preserve"> </v>
      </c>
      <c r="BI25" s="22"/>
      <c r="BJ25" s="22" t="b">
        <f t="shared" si="78"/>
        <v>0</v>
      </c>
      <c r="BK25" s="22" t="str">
        <f t="shared" si="68"/>
        <v xml:space="preserve"> </v>
      </c>
      <c r="BL25" s="22" t="str">
        <f t="shared" si="69"/>
        <v xml:space="preserve"> </v>
      </c>
      <c r="BM25" s="22" t="str">
        <f t="shared" si="70"/>
        <v/>
      </c>
      <c r="BN25" s="47"/>
    </row>
    <row r="26" spans="2:299" ht="63" customHeight="1" x14ac:dyDescent="0.3">
      <c r="B26" s="27"/>
      <c r="C26" s="130"/>
      <c r="D26" s="38"/>
      <c r="E26" s="38"/>
      <c r="F26" s="29"/>
      <c r="G26" s="29"/>
      <c r="H26" s="23"/>
      <c r="I26" s="19" t="b">
        <f t="shared" si="71"/>
        <v>0</v>
      </c>
      <c r="J26" s="24"/>
      <c r="K26" s="19" t="b">
        <f t="shared" si="72"/>
        <v>0</v>
      </c>
      <c r="L26" s="24"/>
      <c r="M26" s="49" t="b">
        <f t="shared" si="73"/>
        <v>0</v>
      </c>
      <c r="N26" s="24"/>
      <c r="O26" s="49" t="b">
        <f t="shared" si="74"/>
        <v>0</v>
      </c>
      <c r="P26" s="24"/>
      <c r="Q26" s="49" t="b">
        <f t="shared" si="75"/>
        <v>0</v>
      </c>
      <c r="R26" s="22" t="str">
        <f t="shared" si="76"/>
        <v xml:space="preserve">  </v>
      </c>
      <c r="S26" s="25" t="str">
        <f t="shared" si="77"/>
        <v xml:space="preserve"> </v>
      </c>
      <c r="T26" s="23"/>
      <c r="U26" s="22"/>
      <c r="V26" s="24"/>
      <c r="W26" s="22" t="b">
        <f t="shared" si="48"/>
        <v>0</v>
      </c>
      <c r="X26" s="24"/>
      <c r="Y26" s="22" t="b">
        <f t="shared" si="49"/>
        <v>0</v>
      </c>
      <c r="Z26" s="24"/>
      <c r="AA26" s="22" t="b">
        <f t="shared" si="50"/>
        <v>0</v>
      </c>
      <c r="AB26" s="24"/>
      <c r="AC26" s="22" t="b">
        <f t="shared" si="51"/>
        <v>0</v>
      </c>
      <c r="AD26" s="24"/>
      <c r="AE26" s="22" t="b">
        <f t="shared" si="52"/>
        <v>0</v>
      </c>
      <c r="AF26" s="24"/>
      <c r="AG26" s="22" t="b">
        <f t="shared" si="53"/>
        <v>0</v>
      </c>
      <c r="AH26" s="24"/>
      <c r="AI26" s="22" t="b">
        <f t="shared" si="54"/>
        <v>0</v>
      </c>
      <c r="AJ26" s="24"/>
      <c r="AK26" s="22" t="b">
        <f t="shared" si="55"/>
        <v>0</v>
      </c>
      <c r="AL26" s="24"/>
      <c r="AM26" s="22" t="b">
        <f t="shared" si="56"/>
        <v>0</v>
      </c>
      <c r="AN26" s="24"/>
      <c r="AO26" s="22" t="b">
        <f t="shared" si="57"/>
        <v>0</v>
      </c>
      <c r="AP26" s="24"/>
      <c r="AQ26" s="22" t="b">
        <f t="shared" si="58"/>
        <v>0</v>
      </c>
      <c r="AR26" s="24"/>
      <c r="AS26" s="22" t="b">
        <f t="shared" si="59"/>
        <v>0</v>
      </c>
      <c r="AT26" s="24"/>
      <c r="AU26" s="22" t="b">
        <f t="shared" si="60"/>
        <v>0</v>
      </c>
      <c r="AV26" s="24"/>
      <c r="AW26" s="22" t="b">
        <f t="shared" si="61"/>
        <v>0</v>
      </c>
      <c r="AX26" s="24"/>
      <c r="AY26" s="22" t="b">
        <f t="shared" si="62"/>
        <v>0</v>
      </c>
      <c r="AZ26" s="24"/>
      <c r="BA26" s="22" t="b">
        <f t="shared" si="63"/>
        <v>0</v>
      </c>
      <c r="BB26" s="24"/>
      <c r="BC26" s="22" t="b">
        <f t="shared" si="64"/>
        <v>0</v>
      </c>
      <c r="BD26" s="24"/>
      <c r="BE26" s="22" t="b">
        <f t="shared" si="65"/>
        <v>0</v>
      </c>
      <c r="BF26" s="24"/>
      <c r="BG26" s="22" t="b">
        <f t="shared" si="66"/>
        <v>0</v>
      </c>
      <c r="BH26" s="22" t="str">
        <f t="shared" si="67"/>
        <v xml:space="preserve"> </v>
      </c>
      <c r="BI26" s="22"/>
      <c r="BJ26" s="22" t="b">
        <f t="shared" si="78"/>
        <v>0</v>
      </c>
      <c r="BK26" s="22" t="str">
        <f t="shared" si="68"/>
        <v xml:space="preserve"> </v>
      </c>
      <c r="BL26" s="22" t="str">
        <f t="shared" si="69"/>
        <v xml:space="preserve"> </v>
      </c>
      <c r="BM26" s="22" t="str">
        <f t="shared" si="70"/>
        <v/>
      </c>
      <c r="BN26" s="47"/>
    </row>
    <row r="27" spans="2:299" ht="63" customHeight="1" x14ac:dyDescent="0.3">
      <c r="B27" s="27"/>
      <c r="C27" s="130"/>
      <c r="D27" s="38"/>
      <c r="E27" s="38"/>
      <c r="F27" s="29"/>
      <c r="G27" s="29"/>
      <c r="H27" s="23"/>
      <c r="I27" s="19" t="b">
        <f t="shared" si="71"/>
        <v>0</v>
      </c>
      <c r="J27" s="24"/>
      <c r="K27" s="19" t="b">
        <f t="shared" si="72"/>
        <v>0</v>
      </c>
      <c r="L27" s="24"/>
      <c r="M27" s="49" t="b">
        <f t="shared" si="73"/>
        <v>0</v>
      </c>
      <c r="N27" s="24"/>
      <c r="O27" s="49" t="b">
        <f t="shared" si="74"/>
        <v>0</v>
      </c>
      <c r="P27" s="24"/>
      <c r="Q27" s="49" t="b">
        <f t="shared" si="75"/>
        <v>0</v>
      </c>
      <c r="R27" s="22" t="str">
        <f t="shared" si="76"/>
        <v xml:space="preserve">  </v>
      </c>
      <c r="S27" s="25" t="str">
        <f t="shared" si="77"/>
        <v xml:space="preserve"> </v>
      </c>
      <c r="T27" s="23"/>
      <c r="U27" s="22"/>
      <c r="V27" s="24"/>
      <c r="W27" s="22" t="b">
        <f t="shared" si="48"/>
        <v>0</v>
      </c>
      <c r="X27" s="24"/>
      <c r="Y27" s="22" t="b">
        <f t="shared" si="49"/>
        <v>0</v>
      </c>
      <c r="Z27" s="24"/>
      <c r="AA27" s="22" t="b">
        <f t="shared" si="50"/>
        <v>0</v>
      </c>
      <c r="AB27" s="24"/>
      <c r="AC27" s="22" t="b">
        <f t="shared" si="51"/>
        <v>0</v>
      </c>
      <c r="AD27" s="24"/>
      <c r="AE27" s="22" t="b">
        <f t="shared" si="52"/>
        <v>0</v>
      </c>
      <c r="AF27" s="24"/>
      <c r="AG27" s="22" t="b">
        <f t="shared" si="53"/>
        <v>0</v>
      </c>
      <c r="AH27" s="24"/>
      <c r="AI27" s="22" t="b">
        <f t="shared" si="54"/>
        <v>0</v>
      </c>
      <c r="AJ27" s="24"/>
      <c r="AK27" s="22" t="b">
        <f t="shared" si="55"/>
        <v>0</v>
      </c>
      <c r="AL27" s="24"/>
      <c r="AM27" s="22" t="b">
        <f t="shared" si="56"/>
        <v>0</v>
      </c>
      <c r="AN27" s="24"/>
      <c r="AO27" s="22" t="b">
        <f t="shared" si="57"/>
        <v>0</v>
      </c>
      <c r="AP27" s="24"/>
      <c r="AQ27" s="22" t="b">
        <f t="shared" si="58"/>
        <v>0</v>
      </c>
      <c r="AR27" s="24"/>
      <c r="AS27" s="22" t="b">
        <f t="shared" si="59"/>
        <v>0</v>
      </c>
      <c r="AT27" s="24"/>
      <c r="AU27" s="22" t="b">
        <f t="shared" si="60"/>
        <v>0</v>
      </c>
      <c r="AV27" s="24"/>
      <c r="AW27" s="22" t="b">
        <f t="shared" si="61"/>
        <v>0</v>
      </c>
      <c r="AX27" s="24"/>
      <c r="AY27" s="22" t="b">
        <f t="shared" si="62"/>
        <v>0</v>
      </c>
      <c r="AZ27" s="24"/>
      <c r="BA27" s="22" t="b">
        <f t="shared" si="63"/>
        <v>0</v>
      </c>
      <c r="BB27" s="24"/>
      <c r="BC27" s="22" t="b">
        <f t="shared" si="64"/>
        <v>0</v>
      </c>
      <c r="BD27" s="24"/>
      <c r="BE27" s="22" t="b">
        <f t="shared" si="65"/>
        <v>0</v>
      </c>
      <c r="BF27" s="24"/>
      <c r="BG27" s="22" t="b">
        <f t="shared" si="66"/>
        <v>0</v>
      </c>
      <c r="BH27" s="22" t="str">
        <f t="shared" si="67"/>
        <v xml:space="preserve"> </v>
      </c>
      <c r="BI27" s="22"/>
      <c r="BJ27" s="22" t="b">
        <f t="shared" si="78"/>
        <v>0</v>
      </c>
      <c r="BK27" s="22" t="str">
        <f t="shared" si="68"/>
        <v xml:space="preserve"> </v>
      </c>
      <c r="BL27" s="22" t="str">
        <f t="shared" si="69"/>
        <v xml:space="preserve"> </v>
      </c>
      <c r="BM27" s="22" t="str">
        <f t="shared" si="70"/>
        <v/>
      </c>
      <c r="BN27" s="47"/>
    </row>
    <row r="28" spans="2:299" ht="63" customHeight="1" x14ac:dyDescent="0.3">
      <c r="B28" s="27"/>
      <c r="C28" s="130"/>
      <c r="D28" s="38"/>
      <c r="E28" s="38"/>
      <c r="F28" s="29"/>
      <c r="G28" s="29"/>
      <c r="H28" s="23"/>
      <c r="I28" s="19" t="b">
        <f t="shared" si="71"/>
        <v>0</v>
      </c>
      <c r="J28" s="24"/>
      <c r="K28" s="19" t="b">
        <f t="shared" si="72"/>
        <v>0</v>
      </c>
      <c r="L28" s="24"/>
      <c r="M28" s="49" t="b">
        <f t="shared" si="73"/>
        <v>0</v>
      </c>
      <c r="N28" s="24"/>
      <c r="O28" s="49" t="b">
        <f t="shared" si="74"/>
        <v>0</v>
      </c>
      <c r="P28" s="24"/>
      <c r="Q28" s="49" t="b">
        <f t="shared" si="75"/>
        <v>0</v>
      </c>
      <c r="R28" s="22" t="str">
        <f t="shared" si="76"/>
        <v xml:space="preserve">  </v>
      </c>
      <c r="S28" s="25" t="str">
        <f t="shared" si="77"/>
        <v xml:space="preserve"> </v>
      </c>
      <c r="T28" s="23"/>
      <c r="U28" s="22"/>
      <c r="V28" s="24"/>
      <c r="W28" s="22" t="b">
        <f t="shared" si="48"/>
        <v>0</v>
      </c>
      <c r="X28" s="24"/>
      <c r="Y28" s="22" t="b">
        <f t="shared" si="49"/>
        <v>0</v>
      </c>
      <c r="Z28" s="24"/>
      <c r="AA28" s="22" t="b">
        <f t="shared" si="50"/>
        <v>0</v>
      </c>
      <c r="AB28" s="24"/>
      <c r="AC28" s="22" t="b">
        <f t="shared" si="51"/>
        <v>0</v>
      </c>
      <c r="AD28" s="24"/>
      <c r="AE28" s="22" t="b">
        <f t="shared" si="52"/>
        <v>0</v>
      </c>
      <c r="AF28" s="24"/>
      <c r="AG28" s="22" t="b">
        <f t="shared" si="53"/>
        <v>0</v>
      </c>
      <c r="AH28" s="24"/>
      <c r="AI28" s="22" t="b">
        <f t="shared" si="54"/>
        <v>0</v>
      </c>
      <c r="AJ28" s="24"/>
      <c r="AK28" s="22" t="b">
        <f t="shared" si="55"/>
        <v>0</v>
      </c>
      <c r="AL28" s="24"/>
      <c r="AM28" s="22" t="b">
        <f t="shared" si="56"/>
        <v>0</v>
      </c>
      <c r="AN28" s="24"/>
      <c r="AO28" s="22" t="b">
        <f t="shared" si="57"/>
        <v>0</v>
      </c>
      <c r="AP28" s="24"/>
      <c r="AQ28" s="22" t="b">
        <f t="shared" si="58"/>
        <v>0</v>
      </c>
      <c r="AR28" s="24"/>
      <c r="AS28" s="22" t="b">
        <f t="shared" si="59"/>
        <v>0</v>
      </c>
      <c r="AT28" s="24"/>
      <c r="AU28" s="22" t="b">
        <f t="shared" si="60"/>
        <v>0</v>
      </c>
      <c r="AV28" s="24"/>
      <c r="AW28" s="22" t="b">
        <f t="shared" si="61"/>
        <v>0</v>
      </c>
      <c r="AX28" s="24"/>
      <c r="AY28" s="22" t="b">
        <f t="shared" si="62"/>
        <v>0</v>
      </c>
      <c r="AZ28" s="24"/>
      <c r="BA28" s="22" t="b">
        <f t="shared" si="63"/>
        <v>0</v>
      </c>
      <c r="BB28" s="24"/>
      <c r="BC28" s="22" t="b">
        <f t="shared" si="64"/>
        <v>0</v>
      </c>
      <c r="BD28" s="24"/>
      <c r="BE28" s="22" t="b">
        <f t="shared" si="65"/>
        <v>0</v>
      </c>
      <c r="BF28" s="24"/>
      <c r="BG28" s="22" t="b">
        <f t="shared" si="66"/>
        <v>0</v>
      </c>
      <c r="BH28" s="22" t="str">
        <f t="shared" si="67"/>
        <v xml:space="preserve"> </v>
      </c>
      <c r="BI28" s="22"/>
      <c r="BJ28" s="22" t="b">
        <f t="shared" si="78"/>
        <v>0</v>
      </c>
      <c r="BK28" s="22" t="str">
        <f t="shared" si="68"/>
        <v xml:space="preserve"> </v>
      </c>
      <c r="BL28" s="22" t="str">
        <f t="shared" si="69"/>
        <v xml:space="preserve"> </v>
      </c>
      <c r="BM28" s="22" t="str">
        <f t="shared" si="70"/>
        <v/>
      </c>
      <c r="BN28" s="47"/>
    </row>
    <row r="29" spans="2:299" ht="63" customHeight="1" x14ac:dyDescent="0.3">
      <c r="B29" s="27"/>
      <c r="C29" s="130"/>
      <c r="D29" s="38"/>
      <c r="E29" s="38"/>
      <c r="F29" s="29"/>
      <c r="G29" s="29"/>
      <c r="H29" s="23"/>
      <c r="I29" s="19" t="b">
        <f t="shared" si="71"/>
        <v>0</v>
      </c>
      <c r="J29" s="24"/>
      <c r="K29" s="19" t="b">
        <f t="shared" si="72"/>
        <v>0</v>
      </c>
      <c r="L29" s="24"/>
      <c r="M29" s="49" t="b">
        <f t="shared" si="73"/>
        <v>0</v>
      </c>
      <c r="N29" s="24"/>
      <c r="O29" s="49" t="b">
        <f t="shared" si="74"/>
        <v>0</v>
      </c>
      <c r="P29" s="24"/>
      <c r="Q29" s="49" t="b">
        <f t="shared" si="75"/>
        <v>0</v>
      </c>
      <c r="R29" s="22" t="str">
        <f t="shared" si="76"/>
        <v xml:space="preserve">  </v>
      </c>
      <c r="S29" s="25" t="str">
        <f t="shared" si="77"/>
        <v xml:space="preserve"> </v>
      </c>
      <c r="T29" s="23"/>
      <c r="U29" s="22"/>
      <c r="V29" s="24"/>
      <c r="W29" s="22" t="b">
        <f t="shared" si="48"/>
        <v>0</v>
      </c>
      <c r="X29" s="24"/>
      <c r="Y29" s="22" t="b">
        <f t="shared" si="49"/>
        <v>0</v>
      </c>
      <c r="Z29" s="24"/>
      <c r="AA29" s="22" t="b">
        <f t="shared" si="50"/>
        <v>0</v>
      </c>
      <c r="AB29" s="24"/>
      <c r="AC29" s="22" t="b">
        <f t="shared" si="51"/>
        <v>0</v>
      </c>
      <c r="AD29" s="24"/>
      <c r="AE29" s="22" t="b">
        <f t="shared" si="52"/>
        <v>0</v>
      </c>
      <c r="AF29" s="24"/>
      <c r="AG29" s="22" t="b">
        <f t="shared" si="53"/>
        <v>0</v>
      </c>
      <c r="AH29" s="24"/>
      <c r="AI29" s="22" t="b">
        <f t="shared" si="54"/>
        <v>0</v>
      </c>
      <c r="AJ29" s="24"/>
      <c r="AK29" s="22" t="b">
        <f t="shared" si="55"/>
        <v>0</v>
      </c>
      <c r="AL29" s="24"/>
      <c r="AM29" s="22" t="b">
        <f t="shared" si="56"/>
        <v>0</v>
      </c>
      <c r="AN29" s="24"/>
      <c r="AO29" s="22" t="b">
        <f t="shared" si="57"/>
        <v>0</v>
      </c>
      <c r="AP29" s="24"/>
      <c r="AQ29" s="22" t="b">
        <f t="shared" si="58"/>
        <v>0</v>
      </c>
      <c r="AR29" s="24"/>
      <c r="AS29" s="22" t="b">
        <f t="shared" si="59"/>
        <v>0</v>
      </c>
      <c r="AT29" s="24"/>
      <c r="AU29" s="22" t="b">
        <f t="shared" si="60"/>
        <v>0</v>
      </c>
      <c r="AV29" s="24"/>
      <c r="AW29" s="22" t="b">
        <f t="shared" si="61"/>
        <v>0</v>
      </c>
      <c r="AX29" s="24"/>
      <c r="AY29" s="22" t="b">
        <f t="shared" si="62"/>
        <v>0</v>
      </c>
      <c r="AZ29" s="24"/>
      <c r="BA29" s="22" t="b">
        <f t="shared" si="63"/>
        <v>0</v>
      </c>
      <c r="BB29" s="24"/>
      <c r="BC29" s="22" t="b">
        <f t="shared" si="64"/>
        <v>0</v>
      </c>
      <c r="BD29" s="24"/>
      <c r="BE29" s="22" t="b">
        <f t="shared" si="65"/>
        <v>0</v>
      </c>
      <c r="BF29" s="24"/>
      <c r="BG29" s="22" t="b">
        <f t="shared" si="66"/>
        <v>0</v>
      </c>
      <c r="BH29" s="22" t="str">
        <f t="shared" si="67"/>
        <v xml:space="preserve"> </v>
      </c>
      <c r="BI29" s="22"/>
      <c r="BJ29" s="22" t="b">
        <f t="shared" si="78"/>
        <v>0</v>
      </c>
      <c r="BK29" s="22" t="str">
        <f t="shared" si="68"/>
        <v xml:space="preserve"> </v>
      </c>
      <c r="BL29" s="22" t="str">
        <f t="shared" si="69"/>
        <v xml:space="preserve"> </v>
      </c>
      <c r="BM29" s="22" t="str">
        <f t="shared" si="70"/>
        <v/>
      </c>
      <c r="BN29" s="47"/>
    </row>
    <row r="30" spans="2:299" ht="63" customHeight="1" x14ac:dyDescent="0.3">
      <c r="B30" s="27"/>
      <c r="C30" s="130"/>
      <c r="D30" s="38"/>
      <c r="E30" s="38"/>
      <c r="F30" s="29"/>
      <c r="G30" s="29"/>
      <c r="H30" s="23"/>
      <c r="I30" s="19" t="b">
        <f t="shared" si="71"/>
        <v>0</v>
      </c>
      <c r="J30" s="24"/>
      <c r="K30" s="19" t="b">
        <f t="shared" si="72"/>
        <v>0</v>
      </c>
      <c r="L30" s="24"/>
      <c r="M30" s="49" t="b">
        <f t="shared" si="73"/>
        <v>0</v>
      </c>
      <c r="N30" s="24"/>
      <c r="O30" s="49" t="b">
        <f t="shared" si="74"/>
        <v>0</v>
      </c>
      <c r="P30" s="24"/>
      <c r="Q30" s="49" t="b">
        <f t="shared" si="75"/>
        <v>0</v>
      </c>
      <c r="R30" s="22" t="str">
        <f t="shared" si="76"/>
        <v xml:space="preserve">  </v>
      </c>
      <c r="S30" s="25" t="str">
        <f t="shared" si="77"/>
        <v xml:space="preserve"> </v>
      </c>
      <c r="T30" s="23"/>
      <c r="U30" s="22"/>
      <c r="V30" s="24"/>
      <c r="W30" s="22" t="b">
        <f t="shared" si="48"/>
        <v>0</v>
      </c>
      <c r="X30" s="24"/>
      <c r="Y30" s="22" t="b">
        <f t="shared" si="49"/>
        <v>0</v>
      </c>
      <c r="Z30" s="24"/>
      <c r="AA30" s="22" t="b">
        <f t="shared" si="50"/>
        <v>0</v>
      </c>
      <c r="AB30" s="24"/>
      <c r="AC30" s="22" t="b">
        <f t="shared" si="51"/>
        <v>0</v>
      </c>
      <c r="AD30" s="24"/>
      <c r="AE30" s="22" t="b">
        <f t="shared" si="52"/>
        <v>0</v>
      </c>
      <c r="AF30" s="24"/>
      <c r="AG30" s="22" t="b">
        <f t="shared" si="53"/>
        <v>0</v>
      </c>
      <c r="AH30" s="24"/>
      <c r="AI30" s="22" t="b">
        <f t="shared" si="54"/>
        <v>0</v>
      </c>
      <c r="AJ30" s="24"/>
      <c r="AK30" s="22" t="b">
        <f t="shared" si="55"/>
        <v>0</v>
      </c>
      <c r="AL30" s="24"/>
      <c r="AM30" s="22" t="b">
        <f t="shared" si="56"/>
        <v>0</v>
      </c>
      <c r="AN30" s="24"/>
      <c r="AO30" s="22" t="b">
        <f t="shared" si="57"/>
        <v>0</v>
      </c>
      <c r="AP30" s="24"/>
      <c r="AQ30" s="22" t="b">
        <f t="shared" si="58"/>
        <v>0</v>
      </c>
      <c r="AR30" s="24"/>
      <c r="AS30" s="22" t="b">
        <f t="shared" si="59"/>
        <v>0</v>
      </c>
      <c r="AT30" s="24"/>
      <c r="AU30" s="22" t="b">
        <f t="shared" si="60"/>
        <v>0</v>
      </c>
      <c r="AV30" s="24"/>
      <c r="AW30" s="22" t="b">
        <f t="shared" si="61"/>
        <v>0</v>
      </c>
      <c r="AX30" s="24"/>
      <c r="AY30" s="22" t="b">
        <f t="shared" si="62"/>
        <v>0</v>
      </c>
      <c r="AZ30" s="24"/>
      <c r="BA30" s="22" t="b">
        <f t="shared" si="63"/>
        <v>0</v>
      </c>
      <c r="BB30" s="24"/>
      <c r="BC30" s="22" t="b">
        <f t="shared" si="64"/>
        <v>0</v>
      </c>
      <c r="BD30" s="24"/>
      <c r="BE30" s="22" t="b">
        <f t="shared" si="65"/>
        <v>0</v>
      </c>
      <c r="BF30" s="24"/>
      <c r="BG30" s="22" t="b">
        <f t="shared" si="66"/>
        <v>0</v>
      </c>
      <c r="BH30" s="22" t="str">
        <f t="shared" si="67"/>
        <v xml:space="preserve"> </v>
      </c>
      <c r="BI30" s="22"/>
      <c r="BJ30" s="22" t="b">
        <f t="shared" si="78"/>
        <v>0</v>
      </c>
      <c r="BK30" s="22" t="str">
        <f t="shared" si="68"/>
        <v xml:space="preserve"> </v>
      </c>
      <c r="BL30" s="22" t="str">
        <f t="shared" si="69"/>
        <v xml:space="preserve"> </v>
      </c>
      <c r="BM30" s="22" t="str">
        <f t="shared" si="70"/>
        <v/>
      </c>
      <c r="BN30" s="47"/>
    </row>
    <row r="31" spans="2:299" ht="63" customHeight="1" x14ac:dyDescent="0.3">
      <c r="B31" s="27"/>
      <c r="C31" s="130"/>
      <c r="D31" s="38"/>
      <c r="E31" s="38"/>
      <c r="F31" s="29"/>
      <c r="G31" s="29"/>
      <c r="H31" s="23"/>
      <c r="I31" s="19" t="b">
        <f t="shared" si="71"/>
        <v>0</v>
      </c>
      <c r="J31" s="24"/>
      <c r="K31" s="19" t="b">
        <f t="shared" si="72"/>
        <v>0</v>
      </c>
      <c r="L31" s="24"/>
      <c r="M31" s="49" t="b">
        <f t="shared" si="73"/>
        <v>0</v>
      </c>
      <c r="N31" s="24"/>
      <c r="O31" s="49" t="b">
        <f t="shared" si="74"/>
        <v>0</v>
      </c>
      <c r="P31" s="24"/>
      <c r="Q31" s="49" t="b">
        <f t="shared" si="75"/>
        <v>0</v>
      </c>
      <c r="R31" s="22" t="str">
        <f t="shared" si="76"/>
        <v xml:space="preserve">  </v>
      </c>
      <c r="S31" s="25" t="str">
        <f t="shared" si="77"/>
        <v xml:space="preserve"> </v>
      </c>
      <c r="T31" s="23"/>
      <c r="U31" s="22"/>
      <c r="V31" s="24"/>
      <c r="W31" s="22" t="b">
        <f t="shared" si="48"/>
        <v>0</v>
      </c>
      <c r="X31" s="24"/>
      <c r="Y31" s="22" t="b">
        <f t="shared" si="49"/>
        <v>0</v>
      </c>
      <c r="Z31" s="24"/>
      <c r="AA31" s="22" t="b">
        <f t="shared" si="50"/>
        <v>0</v>
      </c>
      <c r="AB31" s="24"/>
      <c r="AC31" s="22" t="b">
        <f t="shared" si="51"/>
        <v>0</v>
      </c>
      <c r="AD31" s="24"/>
      <c r="AE31" s="22" t="b">
        <f t="shared" si="52"/>
        <v>0</v>
      </c>
      <c r="AF31" s="24"/>
      <c r="AG31" s="22" t="b">
        <f t="shared" si="53"/>
        <v>0</v>
      </c>
      <c r="AH31" s="24"/>
      <c r="AI31" s="22" t="b">
        <f t="shared" si="54"/>
        <v>0</v>
      </c>
      <c r="AJ31" s="24"/>
      <c r="AK31" s="22" t="b">
        <f t="shared" si="55"/>
        <v>0</v>
      </c>
      <c r="AL31" s="24"/>
      <c r="AM31" s="22" t="b">
        <f t="shared" si="56"/>
        <v>0</v>
      </c>
      <c r="AN31" s="24"/>
      <c r="AO31" s="22" t="b">
        <f t="shared" si="57"/>
        <v>0</v>
      </c>
      <c r="AP31" s="24"/>
      <c r="AQ31" s="22" t="b">
        <f t="shared" si="58"/>
        <v>0</v>
      </c>
      <c r="AR31" s="24"/>
      <c r="AS31" s="22" t="b">
        <f t="shared" si="59"/>
        <v>0</v>
      </c>
      <c r="AT31" s="24"/>
      <c r="AU31" s="22" t="b">
        <f t="shared" si="60"/>
        <v>0</v>
      </c>
      <c r="AV31" s="24"/>
      <c r="AW31" s="22" t="b">
        <f t="shared" si="61"/>
        <v>0</v>
      </c>
      <c r="AX31" s="24"/>
      <c r="AY31" s="22" t="b">
        <f t="shared" si="62"/>
        <v>0</v>
      </c>
      <c r="AZ31" s="24"/>
      <c r="BA31" s="22" t="b">
        <f t="shared" si="63"/>
        <v>0</v>
      </c>
      <c r="BB31" s="24"/>
      <c r="BC31" s="22" t="b">
        <f t="shared" si="64"/>
        <v>0</v>
      </c>
      <c r="BD31" s="24"/>
      <c r="BE31" s="22" t="b">
        <f t="shared" si="65"/>
        <v>0</v>
      </c>
      <c r="BF31" s="24"/>
      <c r="BG31" s="22" t="b">
        <f t="shared" si="66"/>
        <v>0</v>
      </c>
      <c r="BH31" s="22" t="str">
        <f t="shared" si="67"/>
        <v xml:space="preserve"> </v>
      </c>
      <c r="BI31" s="22"/>
      <c r="BJ31" s="22" t="b">
        <f t="shared" si="78"/>
        <v>0</v>
      </c>
      <c r="BK31" s="22" t="str">
        <f t="shared" si="68"/>
        <v xml:space="preserve"> </v>
      </c>
      <c r="BL31" s="22" t="str">
        <f t="shared" si="69"/>
        <v xml:space="preserve"> </v>
      </c>
      <c r="BM31" s="22" t="str">
        <f t="shared" si="70"/>
        <v/>
      </c>
      <c r="BN31" s="47"/>
    </row>
    <row r="32" spans="2:299" ht="63" customHeight="1" x14ac:dyDescent="0.3">
      <c r="B32" s="27"/>
      <c r="C32" s="130"/>
      <c r="D32" s="38"/>
      <c r="E32" s="38"/>
      <c r="F32" s="29"/>
      <c r="G32" s="29"/>
      <c r="H32" s="23"/>
      <c r="I32" s="19" t="b">
        <f t="shared" si="71"/>
        <v>0</v>
      </c>
      <c r="J32" s="24"/>
      <c r="K32" s="19" t="b">
        <f t="shared" si="72"/>
        <v>0</v>
      </c>
      <c r="L32" s="24"/>
      <c r="M32" s="49" t="b">
        <f t="shared" si="73"/>
        <v>0</v>
      </c>
      <c r="N32" s="24"/>
      <c r="O32" s="49" t="b">
        <f t="shared" si="74"/>
        <v>0</v>
      </c>
      <c r="P32" s="24"/>
      <c r="Q32" s="49" t="b">
        <f t="shared" si="75"/>
        <v>0</v>
      </c>
      <c r="R32" s="22" t="str">
        <f t="shared" si="76"/>
        <v xml:space="preserve">  </v>
      </c>
      <c r="S32" s="25" t="str">
        <f t="shared" si="77"/>
        <v xml:space="preserve"> </v>
      </c>
      <c r="T32" s="23"/>
      <c r="U32" s="22"/>
      <c r="V32" s="24"/>
      <c r="W32" s="22" t="b">
        <f t="shared" si="48"/>
        <v>0</v>
      </c>
      <c r="X32" s="24"/>
      <c r="Y32" s="22" t="b">
        <f t="shared" si="49"/>
        <v>0</v>
      </c>
      <c r="Z32" s="24"/>
      <c r="AA32" s="22" t="b">
        <f t="shared" si="50"/>
        <v>0</v>
      </c>
      <c r="AB32" s="24"/>
      <c r="AC32" s="22" t="b">
        <f t="shared" si="51"/>
        <v>0</v>
      </c>
      <c r="AD32" s="24"/>
      <c r="AE32" s="22" t="b">
        <f t="shared" si="52"/>
        <v>0</v>
      </c>
      <c r="AF32" s="24"/>
      <c r="AG32" s="22" t="b">
        <f t="shared" si="53"/>
        <v>0</v>
      </c>
      <c r="AH32" s="24"/>
      <c r="AI32" s="22" t="b">
        <f t="shared" si="54"/>
        <v>0</v>
      </c>
      <c r="AJ32" s="24"/>
      <c r="AK32" s="22" t="b">
        <f t="shared" si="55"/>
        <v>0</v>
      </c>
      <c r="AL32" s="24"/>
      <c r="AM32" s="22" t="b">
        <f t="shared" si="56"/>
        <v>0</v>
      </c>
      <c r="AN32" s="24"/>
      <c r="AO32" s="22" t="b">
        <f t="shared" si="57"/>
        <v>0</v>
      </c>
      <c r="AP32" s="24"/>
      <c r="AQ32" s="22" t="b">
        <f t="shared" si="58"/>
        <v>0</v>
      </c>
      <c r="AR32" s="24"/>
      <c r="AS32" s="22" t="b">
        <f t="shared" si="59"/>
        <v>0</v>
      </c>
      <c r="AT32" s="24"/>
      <c r="AU32" s="22" t="b">
        <f t="shared" si="60"/>
        <v>0</v>
      </c>
      <c r="AV32" s="24"/>
      <c r="AW32" s="22" t="b">
        <f t="shared" si="61"/>
        <v>0</v>
      </c>
      <c r="AX32" s="24"/>
      <c r="AY32" s="22" t="b">
        <f t="shared" si="62"/>
        <v>0</v>
      </c>
      <c r="AZ32" s="24"/>
      <c r="BA32" s="22" t="b">
        <f t="shared" si="63"/>
        <v>0</v>
      </c>
      <c r="BB32" s="24"/>
      <c r="BC32" s="22" t="b">
        <f t="shared" si="64"/>
        <v>0</v>
      </c>
      <c r="BD32" s="24"/>
      <c r="BE32" s="22" t="b">
        <f t="shared" si="65"/>
        <v>0</v>
      </c>
      <c r="BF32" s="24"/>
      <c r="BG32" s="22" t="b">
        <f t="shared" si="66"/>
        <v>0</v>
      </c>
      <c r="BH32" s="22" t="str">
        <f t="shared" si="67"/>
        <v xml:space="preserve"> </v>
      </c>
      <c r="BI32" s="22"/>
      <c r="BJ32" s="22" t="b">
        <f t="shared" si="78"/>
        <v>0</v>
      </c>
      <c r="BK32" s="22" t="str">
        <f t="shared" si="68"/>
        <v xml:space="preserve"> </v>
      </c>
      <c r="BL32" s="22" t="str">
        <f t="shared" si="69"/>
        <v xml:space="preserve"> </v>
      </c>
      <c r="BM32" s="22" t="str">
        <f t="shared" si="70"/>
        <v/>
      </c>
      <c r="BN32" s="47"/>
    </row>
    <row r="33" spans="2:66" ht="63" customHeight="1" x14ac:dyDescent="0.3">
      <c r="B33" s="27"/>
      <c r="C33" s="130"/>
      <c r="D33" s="38"/>
      <c r="E33" s="38"/>
      <c r="F33" s="29"/>
      <c r="G33" s="29"/>
      <c r="H33" s="23"/>
      <c r="I33" s="19" t="b">
        <f t="shared" si="71"/>
        <v>0</v>
      </c>
      <c r="J33" s="24"/>
      <c r="K33" s="19" t="b">
        <f t="shared" si="72"/>
        <v>0</v>
      </c>
      <c r="L33" s="24"/>
      <c r="M33" s="49" t="b">
        <f t="shared" si="73"/>
        <v>0</v>
      </c>
      <c r="N33" s="24"/>
      <c r="O33" s="49" t="b">
        <f t="shared" si="74"/>
        <v>0</v>
      </c>
      <c r="P33" s="24"/>
      <c r="Q33" s="49" t="b">
        <f t="shared" si="75"/>
        <v>0</v>
      </c>
      <c r="R33" s="22" t="str">
        <f t="shared" si="76"/>
        <v xml:space="preserve">  </v>
      </c>
      <c r="S33" s="25" t="str">
        <f t="shared" si="77"/>
        <v xml:space="preserve"> </v>
      </c>
      <c r="T33" s="23"/>
      <c r="U33" s="22"/>
      <c r="V33" s="24"/>
      <c r="W33" s="22" t="b">
        <f t="shared" si="48"/>
        <v>0</v>
      </c>
      <c r="X33" s="24"/>
      <c r="Y33" s="22" t="b">
        <f t="shared" si="49"/>
        <v>0</v>
      </c>
      <c r="Z33" s="24"/>
      <c r="AA33" s="22" t="b">
        <f t="shared" si="50"/>
        <v>0</v>
      </c>
      <c r="AB33" s="24"/>
      <c r="AC33" s="22" t="b">
        <f t="shared" si="51"/>
        <v>0</v>
      </c>
      <c r="AD33" s="24"/>
      <c r="AE33" s="22" t="b">
        <f t="shared" si="52"/>
        <v>0</v>
      </c>
      <c r="AF33" s="24"/>
      <c r="AG33" s="22" t="b">
        <f t="shared" si="53"/>
        <v>0</v>
      </c>
      <c r="AH33" s="24"/>
      <c r="AI33" s="22" t="b">
        <f t="shared" si="54"/>
        <v>0</v>
      </c>
      <c r="AJ33" s="24"/>
      <c r="AK33" s="22" t="b">
        <f t="shared" si="55"/>
        <v>0</v>
      </c>
      <c r="AL33" s="24"/>
      <c r="AM33" s="22" t="b">
        <f t="shared" si="56"/>
        <v>0</v>
      </c>
      <c r="AN33" s="24"/>
      <c r="AO33" s="22" t="b">
        <f t="shared" si="57"/>
        <v>0</v>
      </c>
      <c r="AP33" s="24"/>
      <c r="AQ33" s="22" t="b">
        <f t="shared" si="58"/>
        <v>0</v>
      </c>
      <c r="AR33" s="24"/>
      <c r="AS33" s="22" t="b">
        <f t="shared" si="59"/>
        <v>0</v>
      </c>
      <c r="AT33" s="24"/>
      <c r="AU33" s="22" t="b">
        <f t="shared" si="60"/>
        <v>0</v>
      </c>
      <c r="AV33" s="24"/>
      <c r="AW33" s="22" t="b">
        <f t="shared" si="61"/>
        <v>0</v>
      </c>
      <c r="AX33" s="24"/>
      <c r="AY33" s="22" t="b">
        <f t="shared" si="62"/>
        <v>0</v>
      </c>
      <c r="AZ33" s="24"/>
      <c r="BA33" s="22" t="b">
        <f t="shared" si="63"/>
        <v>0</v>
      </c>
      <c r="BB33" s="24"/>
      <c r="BC33" s="22" t="b">
        <f t="shared" si="64"/>
        <v>0</v>
      </c>
      <c r="BD33" s="24"/>
      <c r="BE33" s="22" t="b">
        <f t="shared" si="65"/>
        <v>0</v>
      </c>
      <c r="BF33" s="24"/>
      <c r="BG33" s="22" t="b">
        <f t="shared" si="66"/>
        <v>0</v>
      </c>
      <c r="BH33" s="22" t="str">
        <f t="shared" si="67"/>
        <v xml:space="preserve"> </v>
      </c>
      <c r="BI33" s="22"/>
      <c r="BJ33" s="22" t="b">
        <f t="shared" si="78"/>
        <v>0</v>
      </c>
      <c r="BK33" s="22" t="str">
        <f t="shared" si="68"/>
        <v xml:space="preserve"> </v>
      </c>
      <c r="BL33" s="22" t="str">
        <f t="shared" si="69"/>
        <v xml:space="preserve"> </v>
      </c>
      <c r="BM33" s="22" t="str">
        <f t="shared" si="70"/>
        <v/>
      </c>
      <c r="BN33" s="47"/>
    </row>
    <row r="34" spans="2:66" ht="63" customHeight="1" x14ac:dyDescent="0.3">
      <c r="B34" s="27"/>
      <c r="C34" s="130"/>
      <c r="D34" s="38"/>
      <c r="E34" s="38"/>
      <c r="F34" s="29"/>
      <c r="G34" s="29"/>
      <c r="H34" s="23"/>
      <c r="I34" s="19" t="b">
        <f t="shared" si="71"/>
        <v>0</v>
      </c>
      <c r="J34" s="24"/>
      <c r="K34" s="19" t="b">
        <f t="shared" si="72"/>
        <v>0</v>
      </c>
      <c r="L34" s="24"/>
      <c r="M34" s="49" t="b">
        <f t="shared" si="73"/>
        <v>0</v>
      </c>
      <c r="N34" s="24"/>
      <c r="O34" s="49" t="b">
        <f t="shared" si="74"/>
        <v>0</v>
      </c>
      <c r="P34" s="24"/>
      <c r="Q34" s="49" t="b">
        <f t="shared" si="75"/>
        <v>0</v>
      </c>
      <c r="R34" s="22" t="str">
        <f t="shared" si="76"/>
        <v xml:space="preserve">  </v>
      </c>
      <c r="S34" s="25" t="str">
        <f t="shared" si="77"/>
        <v xml:space="preserve"> </v>
      </c>
      <c r="T34" s="23"/>
      <c r="U34" s="22"/>
      <c r="V34" s="24"/>
      <c r="W34" s="22" t="b">
        <f t="shared" si="48"/>
        <v>0</v>
      </c>
      <c r="X34" s="24"/>
      <c r="Y34" s="22" t="b">
        <f t="shared" si="49"/>
        <v>0</v>
      </c>
      <c r="Z34" s="24"/>
      <c r="AA34" s="22" t="b">
        <f t="shared" si="50"/>
        <v>0</v>
      </c>
      <c r="AB34" s="24"/>
      <c r="AC34" s="22" t="b">
        <f t="shared" si="51"/>
        <v>0</v>
      </c>
      <c r="AD34" s="24"/>
      <c r="AE34" s="22" t="b">
        <f t="shared" si="52"/>
        <v>0</v>
      </c>
      <c r="AF34" s="24"/>
      <c r="AG34" s="22" t="b">
        <f t="shared" si="53"/>
        <v>0</v>
      </c>
      <c r="AH34" s="24"/>
      <c r="AI34" s="22" t="b">
        <f t="shared" si="54"/>
        <v>0</v>
      </c>
      <c r="AJ34" s="24"/>
      <c r="AK34" s="22" t="b">
        <f t="shared" si="55"/>
        <v>0</v>
      </c>
      <c r="AL34" s="24"/>
      <c r="AM34" s="22" t="b">
        <f t="shared" si="56"/>
        <v>0</v>
      </c>
      <c r="AN34" s="24"/>
      <c r="AO34" s="22" t="b">
        <f t="shared" si="57"/>
        <v>0</v>
      </c>
      <c r="AP34" s="24"/>
      <c r="AQ34" s="22" t="b">
        <f t="shared" si="58"/>
        <v>0</v>
      </c>
      <c r="AR34" s="24"/>
      <c r="AS34" s="22" t="b">
        <f t="shared" si="59"/>
        <v>0</v>
      </c>
      <c r="AT34" s="24"/>
      <c r="AU34" s="22" t="b">
        <f t="shared" si="60"/>
        <v>0</v>
      </c>
      <c r="AV34" s="24"/>
      <c r="AW34" s="22" t="b">
        <f t="shared" si="61"/>
        <v>0</v>
      </c>
      <c r="AX34" s="24"/>
      <c r="AY34" s="22" t="b">
        <f t="shared" si="62"/>
        <v>0</v>
      </c>
      <c r="AZ34" s="24"/>
      <c r="BA34" s="22" t="b">
        <f t="shared" si="63"/>
        <v>0</v>
      </c>
      <c r="BB34" s="24"/>
      <c r="BC34" s="22" t="b">
        <f t="shared" si="64"/>
        <v>0</v>
      </c>
      <c r="BD34" s="24"/>
      <c r="BE34" s="22" t="b">
        <f t="shared" si="65"/>
        <v>0</v>
      </c>
      <c r="BF34" s="24"/>
      <c r="BG34" s="22" t="b">
        <f t="shared" si="66"/>
        <v>0</v>
      </c>
      <c r="BH34" s="22" t="str">
        <f t="shared" si="67"/>
        <v xml:space="preserve"> </v>
      </c>
      <c r="BI34" s="22"/>
      <c r="BJ34" s="22" t="b">
        <f t="shared" si="78"/>
        <v>0</v>
      </c>
      <c r="BK34" s="22" t="str">
        <f t="shared" si="68"/>
        <v xml:space="preserve"> </v>
      </c>
      <c r="BL34" s="22" t="str">
        <f t="shared" si="69"/>
        <v xml:space="preserve"> </v>
      </c>
      <c r="BM34" s="22" t="str">
        <f t="shared" si="70"/>
        <v/>
      </c>
      <c r="BN34" s="47"/>
    </row>
    <row r="35" spans="2:66" ht="63" customHeight="1" x14ac:dyDescent="0.3">
      <c r="B35" s="27"/>
      <c r="C35" s="130"/>
      <c r="D35" s="38"/>
      <c r="E35" s="38"/>
      <c r="F35" s="29"/>
      <c r="G35" s="29"/>
      <c r="H35" s="23"/>
      <c r="I35" s="19" t="b">
        <f t="shared" si="71"/>
        <v>0</v>
      </c>
      <c r="J35" s="24"/>
      <c r="K35" s="19" t="b">
        <f t="shared" si="72"/>
        <v>0</v>
      </c>
      <c r="L35" s="24"/>
      <c r="M35" s="49" t="b">
        <f t="shared" si="73"/>
        <v>0</v>
      </c>
      <c r="N35" s="24"/>
      <c r="O35" s="49" t="b">
        <f t="shared" si="74"/>
        <v>0</v>
      </c>
      <c r="P35" s="24"/>
      <c r="Q35" s="49" t="b">
        <f t="shared" si="75"/>
        <v>0</v>
      </c>
      <c r="R35" s="22" t="str">
        <f t="shared" si="76"/>
        <v xml:space="preserve">  </v>
      </c>
      <c r="S35" s="25" t="str">
        <f t="shared" si="77"/>
        <v xml:space="preserve"> </v>
      </c>
      <c r="T35" s="23"/>
      <c r="U35" s="22"/>
      <c r="V35" s="24"/>
      <c r="W35" s="22" t="b">
        <f t="shared" si="48"/>
        <v>0</v>
      </c>
      <c r="X35" s="24"/>
      <c r="Y35" s="22" t="b">
        <f t="shared" si="49"/>
        <v>0</v>
      </c>
      <c r="Z35" s="24"/>
      <c r="AA35" s="22" t="b">
        <f t="shared" si="50"/>
        <v>0</v>
      </c>
      <c r="AB35" s="24"/>
      <c r="AC35" s="22" t="b">
        <f t="shared" si="51"/>
        <v>0</v>
      </c>
      <c r="AD35" s="24"/>
      <c r="AE35" s="22" t="b">
        <f t="shared" si="52"/>
        <v>0</v>
      </c>
      <c r="AF35" s="24"/>
      <c r="AG35" s="22" t="b">
        <f t="shared" si="53"/>
        <v>0</v>
      </c>
      <c r="AH35" s="24"/>
      <c r="AI35" s="22" t="b">
        <f t="shared" si="54"/>
        <v>0</v>
      </c>
      <c r="AJ35" s="24"/>
      <c r="AK35" s="22" t="b">
        <f t="shared" si="55"/>
        <v>0</v>
      </c>
      <c r="AL35" s="24"/>
      <c r="AM35" s="22" t="b">
        <f t="shared" si="56"/>
        <v>0</v>
      </c>
      <c r="AN35" s="24"/>
      <c r="AO35" s="22" t="b">
        <f t="shared" si="57"/>
        <v>0</v>
      </c>
      <c r="AP35" s="24"/>
      <c r="AQ35" s="22" t="b">
        <f t="shared" si="58"/>
        <v>0</v>
      </c>
      <c r="AR35" s="24"/>
      <c r="AS35" s="22" t="b">
        <f t="shared" si="59"/>
        <v>0</v>
      </c>
      <c r="AT35" s="24"/>
      <c r="AU35" s="22" t="b">
        <f t="shared" si="60"/>
        <v>0</v>
      </c>
      <c r="AV35" s="24"/>
      <c r="AW35" s="22" t="b">
        <f t="shared" si="61"/>
        <v>0</v>
      </c>
      <c r="AX35" s="24"/>
      <c r="AY35" s="22" t="b">
        <f t="shared" si="62"/>
        <v>0</v>
      </c>
      <c r="AZ35" s="24"/>
      <c r="BA35" s="22" t="b">
        <f t="shared" si="63"/>
        <v>0</v>
      </c>
      <c r="BB35" s="24"/>
      <c r="BC35" s="22" t="b">
        <f t="shared" si="64"/>
        <v>0</v>
      </c>
      <c r="BD35" s="24"/>
      <c r="BE35" s="22" t="b">
        <f t="shared" si="65"/>
        <v>0</v>
      </c>
      <c r="BF35" s="24"/>
      <c r="BG35" s="22" t="b">
        <f t="shared" si="66"/>
        <v>0</v>
      </c>
      <c r="BH35" s="22" t="str">
        <f t="shared" si="67"/>
        <v xml:space="preserve"> </v>
      </c>
      <c r="BI35" s="22"/>
      <c r="BJ35" s="22" t="b">
        <f t="shared" si="78"/>
        <v>0</v>
      </c>
      <c r="BK35" s="22" t="str">
        <f t="shared" si="68"/>
        <v xml:space="preserve"> </v>
      </c>
      <c r="BL35" s="22" t="str">
        <f t="shared" si="69"/>
        <v xml:space="preserve"> </v>
      </c>
      <c r="BM35" s="22" t="str">
        <f t="shared" si="70"/>
        <v/>
      </c>
      <c r="BN35" s="47"/>
    </row>
    <row r="36" spans="2:66" ht="63" customHeight="1" x14ac:dyDescent="0.3">
      <c r="B36" s="27"/>
      <c r="C36" s="130"/>
      <c r="D36" s="38"/>
      <c r="E36" s="38"/>
      <c r="F36" s="29"/>
      <c r="G36" s="29"/>
      <c r="H36" s="23"/>
      <c r="I36" s="19" t="b">
        <f t="shared" si="71"/>
        <v>0</v>
      </c>
      <c r="J36" s="24"/>
      <c r="K36" s="19" t="b">
        <f t="shared" si="72"/>
        <v>0</v>
      </c>
      <c r="L36" s="24"/>
      <c r="M36" s="49" t="b">
        <f t="shared" si="73"/>
        <v>0</v>
      </c>
      <c r="N36" s="24"/>
      <c r="O36" s="49" t="b">
        <f t="shared" si="74"/>
        <v>0</v>
      </c>
      <c r="P36" s="24"/>
      <c r="Q36" s="49" t="b">
        <f t="shared" si="75"/>
        <v>0</v>
      </c>
      <c r="R36" s="22" t="str">
        <f t="shared" si="76"/>
        <v xml:space="preserve">  </v>
      </c>
      <c r="S36" s="25" t="str">
        <f t="shared" si="77"/>
        <v xml:space="preserve"> </v>
      </c>
      <c r="T36" s="23"/>
      <c r="U36" s="22"/>
      <c r="V36" s="24"/>
      <c r="W36" s="22" t="b">
        <f t="shared" si="48"/>
        <v>0</v>
      </c>
      <c r="X36" s="24"/>
      <c r="Y36" s="22" t="b">
        <f t="shared" si="49"/>
        <v>0</v>
      </c>
      <c r="Z36" s="24"/>
      <c r="AA36" s="22" t="b">
        <f t="shared" si="50"/>
        <v>0</v>
      </c>
      <c r="AB36" s="24"/>
      <c r="AC36" s="22" t="b">
        <f t="shared" si="51"/>
        <v>0</v>
      </c>
      <c r="AD36" s="24"/>
      <c r="AE36" s="22" t="b">
        <f t="shared" si="52"/>
        <v>0</v>
      </c>
      <c r="AF36" s="24"/>
      <c r="AG36" s="22" t="b">
        <f t="shared" si="53"/>
        <v>0</v>
      </c>
      <c r="AH36" s="24"/>
      <c r="AI36" s="22" t="b">
        <f t="shared" si="54"/>
        <v>0</v>
      </c>
      <c r="AJ36" s="24"/>
      <c r="AK36" s="22" t="b">
        <f t="shared" si="55"/>
        <v>0</v>
      </c>
      <c r="AL36" s="24"/>
      <c r="AM36" s="22" t="b">
        <f t="shared" si="56"/>
        <v>0</v>
      </c>
      <c r="AN36" s="24"/>
      <c r="AO36" s="22" t="b">
        <f t="shared" si="57"/>
        <v>0</v>
      </c>
      <c r="AP36" s="24"/>
      <c r="AQ36" s="22" t="b">
        <f t="shared" si="58"/>
        <v>0</v>
      </c>
      <c r="AR36" s="24"/>
      <c r="AS36" s="22" t="b">
        <f t="shared" si="59"/>
        <v>0</v>
      </c>
      <c r="AT36" s="24"/>
      <c r="AU36" s="22" t="b">
        <f t="shared" si="60"/>
        <v>0</v>
      </c>
      <c r="AV36" s="24"/>
      <c r="AW36" s="22" t="b">
        <f t="shared" si="61"/>
        <v>0</v>
      </c>
      <c r="AX36" s="24"/>
      <c r="AY36" s="22" t="b">
        <f t="shared" si="62"/>
        <v>0</v>
      </c>
      <c r="AZ36" s="24"/>
      <c r="BA36" s="22" t="b">
        <f t="shared" si="63"/>
        <v>0</v>
      </c>
      <c r="BB36" s="24"/>
      <c r="BC36" s="22" t="b">
        <f t="shared" si="64"/>
        <v>0</v>
      </c>
      <c r="BD36" s="24"/>
      <c r="BE36" s="22" t="b">
        <f t="shared" si="65"/>
        <v>0</v>
      </c>
      <c r="BF36" s="24"/>
      <c r="BG36" s="22" t="b">
        <f t="shared" si="66"/>
        <v>0</v>
      </c>
      <c r="BH36" s="22" t="str">
        <f t="shared" si="67"/>
        <v xml:space="preserve"> </v>
      </c>
      <c r="BI36" s="22"/>
      <c r="BJ36" s="22" t="b">
        <f t="shared" si="78"/>
        <v>0</v>
      </c>
      <c r="BK36" s="22" t="str">
        <f t="shared" si="68"/>
        <v xml:space="preserve"> </v>
      </c>
      <c r="BL36" s="22" t="str">
        <f t="shared" si="69"/>
        <v xml:space="preserve"> </v>
      </c>
      <c r="BM36" s="22" t="str">
        <f t="shared" si="70"/>
        <v/>
      </c>
      <c r="BN36" s="47"/>
    </row>
    <row r="37" spans="2:66" ht="63" customHeight="1" x14ac:dyDescent="0.3">
      <c r="B37" s="27"/>
      <c r="C37" s="130"/>
      <c r="D37" s="38"/>
      <c r="E37" s="38"/>
      <c r="F37" s="29"/>
      <c r="G37" s="29"/>
      <c r="H37" s="23"/>
      <c r="I37" s="19" t="b">
        <f t="shared" si="71"/>
        <v>0</v>
      </c>
      <c r="J37" s="24"/>
      <c r="K37" s="19" t="b">
        <f t="shared" si="72"/>
        <v>0</v>
      </c>
      <c r="L37" s="24"/>
      <c r="M37" s="49" t="b">
        <f t="shared" si="73"/>
        <v>0</v>
      </c>
      <c r="N37" s="24"/>
      <c r="O37" s="49" t="b">
        <f t="shared" si="74"/>
        <v>0</v>
      </c>
      <c r="P37" s="24"/>
      <c r="Q37" s="49" t="b">
        <f t="shared" si="75"/>
        <v>0</v>
      </c>
      <c r="R37" s="22" t="str">
        <f t="shared" si="76"/>
        <v xml:space="preserve">  </v>
      </c>
      <c r="S37" s="25" t="str">
        <f t="shared" si="77"/>
        <v xml:space="preserve"> </v>
      </c>
      <c r="T37" s="23"/>
      <c r="U37" s="22"/>
      <c r="V37" s="24"/>
      <c r="W37" s="22" t="b">
        <f t="shared" si="48"/>
        <v>0</v>
      </c>
      <c r="X37" s="24"/>
      <c r="Y37" s="22" t="b">
        <f t="shared" si="49"/>
        <v>0</v>
      </c>
      <c r="Z37" s="24"/>
      <c r="AA37" s="22" t="b">
        <f t="shared" si="50"/>
        <v>0</v>
      </c>
      <c r="AB37" s="24"/>
      <c r="AC37" s="22" t="b">
        <f t="shared" si="51"/>
        <v>0</v>
      </c>
      <c r="AD37" s="24"/>
      <c r="AE37" s="22" t="b">
        <f t="shared" si="52"/>
        <v>0</v>
      </c>
      <c r="AF37" s="24"/>
      <c r="AG37" s="22" t="b">
        <f t="shared" si="53"/>
        <v>0</v>
      </c>
      <c r="AH37" s="24"/>
      <c r="AI37" s="22" t="b">
        <f t="shared" si="54"/>
        <v>0</v>
      </c>
      <c r="AJ37" s="24"/>
      <c r="AK37" s="22" t="b">
        <f t="shared" si="55"/>
        <v>0</v>
      </c>
      <c r="AL37" s="24"/>
      <c r="AM37" s="22" t="b">
        <f t="shared" si="56"/>
        <v>0</v>
      </c>
      <c r="AN37" s="24"/>
      <c r="AO37" s="22" t="b">
        <f t="shared" si="57"/>
        <v>0</v>
      </c>
      <c r="AP37" s="24"/>
      <c r="AQ37" s="22" t="b">
        <f t="shared" si="58"/>
        <v>0</v>
      </c>
      <c r="AR37" s="24"/>
      <c r="AS37" s="22" t="b">
        <f t="shared" si="59"/>
        <v>0</v>
      </c>
      <c r="AT37" s="24"/>
      <c r="AU37" s="22" t="b">
        <f t="shared" si="60"/>
        <v>0</v>
      </c>
      <c r="AV37" s="24"/>
      <c r="AW37" s="22" t="b">
        <f t="shared" si="61"/>
        <v>0</v>
      </c>
      <c r="AX37" s="24"/>
      <c r="AY37" s="22" t="b">
        <f t="shared" si="62"/>
        <v>0</v>
      </c>
      <c r="AZ37" s="24"/>
      <c r="BA37" s="22" t="b">
        <f t="shared" si="63"/>
        <v>0</v>
      </c>
      <c r="BB37" s="24"/>
      <c r="BC37" s="22" t="b">
        <f t="shared" si="64"/>
        <v>0</v>
      </c>
      <c r="BD37" s="24"/>
      <c r="BE37" s="22" t="b">
        <f t="shared" si="65"/>
        <v>0</v>
      </c>
      <c r="BF37" s="24"/>
      <c r="BG37" s="22" t="b">
        <f t="shared" si="66"/>
        <v>0</v>
      </c>
      <c r="BH37" s="22" t="str">
        <f t="shared" si="67"/>
        <v xml:space="preserve"> </v>
      </c>
      <c r="BI37" s="22"/>
      <c r="BJ37" s="22" t="b">
        <f t="shared" si="78"/>
        <v>0</v>
      </c>
      <c r="BK37" s="22" t="str">
        <f t="shared" si="68"/>
        <v xml:space="preserve"> </v>
      </c>
      <c r="BL37" s="22" t="str">
        <f t="shared" si="69"/>
        <v xml:space="preserve"> </v>
      </c>
      <c r="BM37" s="22" t="str">
        <f t="shared" si="70"/>
        <v/>
      </c>
      <c r="BN37" s="47"/>
    </row>
    <row r="38" spans="2:66" ht="63" customHeight="1" x14ac:dyDescent="0.3">
      <c r="B38" s="27"/>
      <c r="C38" s="130"/>
      <c r="D38" s="38"/>
      <c r="E38" s="38"/>
      <c r="F38" s="29"/>
      <c r="G38" s="29"/>
      <c r="H38" s="23"/>
      <c r="I38" s="19" t="b">
        <f t="shared" si="71"/>
        <v>0</v>
      </c>
      <c r="J38" s="24"/>
      <c r="K38" s="19" t="b">
        <f t="shared" si="72"/>
        <v>0</v>
      </c>
      <c r="L38" s="24"/>
      <c r="M38" s="49" t="b">
        <f t="shared" si="73"/>
        <v>0</v>
      </c>
      <c r="N38" s="24"/>
      <c r="O38" s="49" t="b">
        <f t="shared" si="74"/>
        <v>0</v>
      </c>
      <c r="P38" s="24"/>
      <c r="Q38" s="49" t="b">
        <f t="shared" si="75"/>
        <v>0</v>
      </c>
      <c r="R38" s="22" t="str">
        <f t="shared" si="76"/>
        <v xml:space="preserve">  </v>
      </c>
      <c r="S38" s="25" t="str">
        <f t="shared" si="77"/>
        <v xml:space="preserve"> </v>
      </c>
      <c r="T38" s="23"/>
      <c r="U38" s="22"/>
      <c r="V38" s="24"/>
      <c r="W38" s="22" t="b">
        <f t="shared" si="48"/>
        <v>0</v>
      </c>
      <c r="X38" s="24"/>
      <c r="Y38" s="22" t="b">
        <f t="shared" si="49"/>
        <v>0</v>
      </c>
      <c r="Z38" s="24"/>
      <c r="AA38" s="22" t="b">
        <f t="shared" si="50"/>
        <v>0</v>
      </c>
      <c r="AB38" s="24"/>
      <c r="AC38" s="22" t="b">
        <f t="shared" si="51"/>
        <v>0</v>
      </c>
      <c r="AD38" s="24"/>
      <c r="AE38" s="22" t="b">
        <f t="shared" si="52"/>
        <v>0</v>
      </c>
      <c r="AF38" s="24"/>
      <c r="AG38" s="22" t="b">
        <f t="shared" si="53"/>
        <v>0</v>
      </c>
      <c r="AH38" s="24"/>
      <c r="AI38" s="22" t="b">
        <f t="shared" si="54"/>
        <v>0</v>
      </c>
      <c r="AJ38" s="24"/>
      <c r="AK38" s="22" t="b">
        <f t="shared" si="55"/>
        <v>0</v>
      </c>
      <c r="AL38" s="24"/>
      <c r="AM38" s="22" t="b">
        <f t="shared" si="56"/>
        <v>0</v>
      </c>
      <c r="AN38" s="24"/>
      <c r="AO38" s="22" t="b">
        <f t="shared" si="57"/>
        <v>0</v>
      </c>
      <c r="AP38" s="24"/>
      <c r="AQ38" s="22" t="b">
        <f t="shared" si="58"/>
        <v>0</v>
      </c>
      <c r="AR38" s="24"/>
      <c r="AS38" s="22" t="b">
        <f t="shared" si="59"/>
        <v>0</v>
      </c>
      <c r="AT38" s="24"/>
      <c r="AU38" s="22" t="b">
        <f t="shared" si="60"/>
        <v>0</v>
      </c>
      <c r="AV38" s="24"/>
      <c r="AW38" s="22" t="b">
        <f t="shared" si="61"/>
        <v>0</v>
      </c>
      <c r="AX38" s="24"/>
      <c r="AY38" s="22" t="b">
        <f t="shared" si="62"/>
        <v>0</v>
      </c>
      <c r="AZ38" s="24"/>
      <c r="BA38" s="22" t="b">
        <f t="shared" si="63"/>
        <v>0</v>
      </c>
      <c r="BB38" s="24"/>
      <c r="BC38" s="22" t="b">
        <f t="shared" si="64"/>
        <v>0</v>
      </c>
      <c r="BD38" s="24"/>
      <c r="BE38" s="22" t="b">
        <f t="shared" si="65"/>
        <v>0</v>
      </c>
      <c r="BF38" s="24"/>
      <c r="BG38" s="22" t="b">
        <f t="shared" si="66"/>
        <v>0</v>
      </c>
      <c r="BH38" s="22" t="str">
        <f t="shared" si="67"/>
        <v xml:space="preserve"> </v>
      </c>
      <c r="BI38" s="22"/>
      <c r="BJ38" s="22" t="b">
        <f t="shared" si="78"/>
        <v>0</v>
      </c>
      <c r="BK38" s="22" t="str">
        <f t="shared" si="68"/>
        <v xml:space="preserve"> </v>
      </c>
      <c r="BL38" s="22" t="str">
        <f t="shared" si="69"/>
        <v xml:space="preserve"> </v>
      </c>
      <c r="BM38" s="22" t="str">
        <f t="shared" si="70"/>
        <v/>
      </c>
      <c r="BN38" s="47"/>
    </row>
    <row r="39" spans="2:66" ht="63" customHeight="1" x14ac:dyDescent="0.3">
      <c r="B39" s="27"/>
      <c r="C39" s="130"/>
      <c r="D39" s="38"/>
      <c r="E39" s="38"/>
      <c r="F39" s="29"/>
      <c r="G39" s="29"/>
      <c r="H39" s="23"/>
      <c r="I39" s="19" t="b">
        <f t="shared" si="71"/>
        <v>0</v>
      </c>
      <c r="J39" s="24"/>
      <c r="K39" s="19" t="b">
        <f t="shared" si="72"/>
        <v>0</v>
      </c>
      <c r="L39" s="24"/>
      <c r="M39" s="49" t="b">
        <f t="shared" si="73"/>
        <v>0</v>
      </c>
      <c r="N39" s="24"/>
      <c r="O39" s="49" t="b">
        <f t="shared" si="74"/>
        <v>0</v>
      </c>
      <c r="P39" s="24"/>
      <c r="Q39" s="49" t="b">
        <f t="shared" si="75"/>
        <v>0</v>
      </c>
      <c r="R39" s="22" t="str">
        <f t="shared" si="76"/>
        <v xml:space="preserve">  </v>
      </c>
      <c r="S39" s="25" t="str">
        <f t="shared" si="77"/>
        <v xml:space="preserve"> </v>
      </c>
      <c r="T39" s="23"/>
      <c r="U39" s="22"/>
      <c r="V39" s="24"/>
      <c r="W39" s="22" t="b">
        <f t="shared" si="48"/>
        <v>0</v>
      </c>
      <c r="X39" s="24"/>
      <c r="Y39" s="22" t="b">
        <f t="shared" si="49"/>
        <v>0</v>
      </c>
      <c r="Z39" s="24"/>
      <c r="AA39" s="22" t="b">
        <f t="shared" si="50"/>
        <v>0</v>
      </c>
      <c r="AB39" s="24"/>
      <c r="AC39" s="22" t="b">
        <f t="shared" si="51"/>
        <v>0</v>
      </c>
      <c r="AD39" s="24"/>
      <c r="AE39" s="22" t="b">
        <f t="shared" si="52"/>
        <v>0</v>
      </c>
      <c r="AF39" s="24"/>
      <c r="AG39" s="22" t="b">
        <f t="shared" si="53"/>
        <v>0</v>
      </c>
      <c r="AH39" s="24"/>
      <c r="AI39" s="22" t="b">
        <f t="shared" si="54"/>
        <v>0</v>
      </c>
      <c r="AJ39" s="24"/>
      <c r="AK39" s="22" t="b">
        <f t="shared" si="55"/>
        <v>0</v>
      </c>
      <c r="AL39" s="24"/>
      <c r="AM39" s="22" t="b">
        <f t="shared" si="56"/>
        <v>0</v>
      </c>
      <c r="AN39" s="24"/>
      <c r="AO39" s="22" t="b">
        <f t="shared" si="57"/>
        <v>0</v>
      </c>
      <c r="AP39" s="24"/>
      <c r="AQ39" s="22" t="b">
        <f t="shared" si="58"/>
        <v>0</v>
      </c>
      <c r="AR39" s="24"/>
      <c r="AS39" s="22" t="b">
        <f t="shared" si="59"/>
        <v>0</v>
      </c>
      <c r="AT39" s="24"/>
      <c r="AU39" s="22" t="b">
        <f t="shared" si="60"/>
        <v>0</v>
      </c>
      <c r="AV39" s="24"/>
      <c r="AW39" s="22" t="b">
        <f t="shared" si="61"/>
        <v>0</v>
      </c>
      <c r="AX39" s="24"/>
      <c r="AY39" s="22" t="b">
        <f t="shared" si="62"/>
        <v>0</v>
      </c>
      <c r="AZ39" s="24"/>
      <c r="BA39" s="22" t="b">
        <f t="shared" si="63"/>
        <v>0</v>
      </c>
      <c r="BB39" s="24"/>
      <c r="BC39" s="22" t="b">
        <f t="shared" si="64"/>
        <v>0</v>
      </c>
      <c r="BD39" s="24"/>
      <c r="BE39" s="22" t="b">
        <f t="shared" si="65"/>
        <v>0</v>
      </c>
      <c r="BF39" s="24"/>
      <c r="BG39" s="22" t="b">
        <f t="shared" si="66"/>
        <v>0</v>
      </c>
      <c r="BH39" s="22" t="str">
        <f t="shared" si="67"/>
        <v xml:space="preserve"> </v>
      </c>
      <c r="BI39" s="22"/>
      <c r="BJ39" s="22" t="b">
        <f t="shared" si="78"/>
        <v>0</v>
      </c>
      <c r="BK39" s="22" t="str">
        <f t="shared" si="68"/>
        <v xml:space="preserve"> </v>
      </c>
      <c r="BL39" s="22" t="str">
        <f t="shared" si="69"/>
        <v xml:space="preserve"> </v>
      </c>
      <c r="BM39" s="22" t="str">
        <f t="shared" si="70"/>
        <v/>
      </c>
      <c r="BN39" s="47"/>
    </row>
    <row r="40" spans="2:66" ht="63" customHeight="1" x14ac:dyDescent="0.3">
      <c r="B40" s="27"/>
      <c r="C40" s="130"/>
      <c r="D40" s="38"/>
      <c r="E40" s="38"/>
      <c r="F40" s="29"/>
      <c r="G40" s="29"/>
      <c r="H40" s="23"/>
      <c r="I40" s="19" t="b">
        <f t="shared" si="71"/>
        <v>0</v>
      </c>
      <c r="J40" s="24"/>
      <c r="K40" s="19" t="b">
        <f t="shared" si="72"/>
        <v>0</v>
      </c>
      <c r="L40" s="24"/>
      <c r="M40" s="49" t="b">
        <f t="shared" si="73"/>
        <v>0</v>
      </c>
      <c r="N40" s="24"/>
      <c r="O40" s="49" t="b">
        <f t="shared" si="74"/>
        <v>0</v>
      </c>
      <c r="P40" s="24"/>
      <c r="Q40" s="49" t="b">
        <f t="shared" si="75"/>
        <v>0</v>
      </c>
      <c r="R40" s="22" t="str">
        <f t="shared" si="76"/>
        <v xml:space="preserve">  </v>
      </c>
      <c r="S40" s="25" t="str">
        <f t="shared" si="77"/>
        <v xml:space="preserve"> </v>
      </c>
      <c r="T40" s="23"/>
      <c r="U40" s="22"/>
      <c r="V40" s="24"/>
      <c r="W40" s="22" t="b">
        <f t="shared" si="48"/>
        <v>0</v>
      </c>
      <c r="X40" s="24"/>
      <c r="Y40" s="22" t="b">
        <f t="shared" si="49"/>
        <v>0</v>
      </c>
      <c r="Z40" s="24"/>
      <c r="AA40" s="22" t="b">
        <f t="shared" si="50"/>
        <v>0</v>
      </c>
      <c r="AB40" s="24"/>
      <c r="AC40" s="22" t="b">
        <f t="shared" si="51"/>
        <v>0</v>
      </c>
      <c r="AD40" s="24"/>
      <c r="AE40" s="22" t="b">
        <f t="shared" si="52"/>
        <v>0</v>
      </c>
      <c r="AF40" s="24"/>
      <c r="AG40" s="22" t="b">
        <f t="shared" si="53"/>
        <v>0</v>
      </c>
      <c r="AH40" s="24"/>
      <c r="AI40" s="22" t="b">
        <f t="shared" si="54"/>
        <v>0</v>
      </c>
      <c r="AJ40" s="24"/>
      <c r="AK40" s="22" t="b">
        <f t="shared" si="55"/>
        <v>0</v>
      </c>
      <c r="AL40" s="24"/>
      <c r="AM40" s="22" t="b">
        <f t="shared" si="56"/>
        <v>0</v>
      </c>
      <c r="AN40" s="24"/>
      <c r="AO40" s="22" t="b">
        <f t="shared" si="57"/>
        <v>0</v>
      </c>
      <c r="AP40" s="24"/>
      <c r="AQ40" s="22" t="b">
        <f t="shared" si="58"/>
        <v>0</v>
      </c>
      <c r="AR40" s="24"/>
      <c r="AS40" s="22" t="b">
        <f t="shared" si="59"/>
        <v>0</v>
      </c>
      <c r="AT40" s="24"/>
      <c r="AU40" s="22" t="b">
        <f t="shared" si="60"/>
        <v>0</v>
      </c>
      <c r="AV40" s="24"/>
      <c r="AW40" s="22" t="b">
        <f t="shared" si="61"/>
        <v>0</v>
      </c>
      <c r="AX40" s="24"/>
      <c r="AY40" s="22" t="b">
        <f t="shared" si="62"/>
        <v>0</v>
      </c>
      <c r="AZ40" s="24"/>
      <c r="BA40" s="22" t="b">
        <f t="shared" si="63"/>
        <v>0</v>
      </c>
      <c r="BB40" s="24"/>
      <c r="BC40" s="22" t="b">
        <f t="shared" si="64"/>
        <v>0</v>
      </c>
      <c r="BD40" s="24"/>
      <c r="BE40" s="22" t="b">
        <f t="shared" si="65"/>
        <v>0</v>
      </c>
      <c r="BF40" s="24"/>
      <c r="BG40" s="22" t="b">
        <f t="shared" si="66"/>
        <v>0</v>
      </c>
      <c r="BH40" s="22" t="str">
        <f t="shared" si="67"/>
        <v xml:space="preserve"> </v>
      </c>
      <c r="BI40" s="22"/>
      <c r="BJ40" s="22" t="b">
        <f t="shared" si="78"/>
        <v>0</v>
      </c>
      <c r="BK40" s="22" t="str">
        <f t="shared" si="68"/>
        <v xml:space="preserve"> </v>
      </c>
      <c r="BL40" s="22" t="str">
        <f t="shared" si="69"/>
        <v xml:space="preserve"> </v>
      </c>
      <c r="BM40" s="22" t="str">
        <f t="shared" si="70"/>
        <v/>
      </c>
      <c r="BN40" s="47"/>
    </row>
    <row r="41" spans="2:66" ht="63" customHeight="1" x14ac:dyDescent="0.3">
      <c r="B41" s="27"/>
      <c r="C41" s="130"/>
      <c r="D41" s="38"/>
      <c r="E41" s="38"/>
      <c r="F41" s="29"/>
      <c r="G41" s="29"/>
      <c r="H41" s="23"/>
      <c r="I41" s="19" t="b">
        <f t="shared" si="71"/>
        <v>0</v>
      </c>
      <c r="J41" s="24"/>
      <c r="K41" s="19" t="b">
        <f t="shared" si="72"/>
        <v>0</v>
      </c>
      <c r="L41" s="24"/>
      <c r="M41" s="49" t="b">
        <f t="shared" si="73"/>
        <v>0</v>
      </c>
      <c r="N41" s="24"/>
      <c r="O41" s="49" t="b">
        <f t="shared" si="74"/>
        <v>0</v>
      </c>
      <c r="P41" s="24"/>
      <c r="Q41" s="49" t="b">
        <f t="shared" si="75"/>
        <v>0</v>
      </c>
      <c r="R41" s="22" t="str">
        <f t="shared" si="76"/>
        <v xml:space="preserve">  </v>
      </c>
      <c r="S41" s="25" t="str">
        <f t="shared" si="77"/>
        <v xml:space="preserve"> </v>
      </c>
      <c r="T41" s="23"/>
      <c r="U41" s="22"/>
      <c r="V41" s="24"/>
      <c r="W41" s="22" t="b">
        <f t="shared" si="48"/>
        <v>0</v>
      </c>
      <c r="X41" s="24"/>
      <c r="Y41" s="22" t="b">
        <f t="shared" si="49"/>
        <v>0</v>
      </c>
      <c r="Z41" s="24"/>
      <c r="AA41" s="22" t="b">
        <f t="shared" si="50"/>
        <v>0</v>
      </c>
      <c r="AB41" s="24"/>
      <c r="AC41" s="22" t="b">
        <f t="shared" si="51"/>
        <v>0</v>
      </c>
      <c r="AD41" s="24"/>
      <c r="AE41" s="22" t="b">
        <f t="shared" si="52"/>
        <v>0</v>
      </c>
      <c r="AF41" s="24"/>
      <c r="AG41" s="22" t="b">
        <f t="shared" si="53"/>
        <v>0</v>
      </c>
      <c r="AH41" s="24"/>
      <c r="AI41" s="22" t="b">
        <f t="shared" si="54"/>
        <v>0</v>
      </c>
      <c r="AJ41" s="24"/>
      <c r="AK41" s="22" t="b">
        <f t="shared" si="55"/>
        <v>0</v>
      </c>
      <c r="AL41" s="24"/>
      <c r="AM41" s="22" t="b">
        <f t="shared" si="56"/>
        <v>0</v>
      </c>
      <c r="AN41" s="24"/>
      <c r="AO41" s="22" t="b">
        <f t="shared" si="57"/>
        <v>0</v>
      </c>
      <c r="AP41" s="24"/>
      <c r="AQ41" s="22" t="b">
        <f t="shared" si="58"/>
        <v>0</v>
      </c>
      <c r="AR41" s="24"/>
      <c r="AS41" s="22" t="b">
        <f t="shared" si="59"/>
        <v>0</v>
      </c>
      <c r="AT41" s="24"/>
      <c r="AU41" s="22" t="b">
        <f t="shared" si="60"/>
        <v>0</v>
      </c>
      <c r="AV41" s="24"/>
      <c r="AW41" s="22" t="b">
        <f t="shared" si="61"/>
        <v>0</v>
      </c>
      <c r="AX41" s="24"/>
      <c r="AY41" s="22" t="b">
        <f t="shared" si="62"/>
        <v>0</v>
      </c>
      <c r="AZ41" s="24"/>
      <c r="BA41" s="22" t="b">
        <f t="shared" si="63"/>
        <v>0</v>
      </c>
      <c r="BB41" s="24"/>
      <c r="BC41" s="22" t="b">
        <f t="shared" si="64"/>
        <v>0</v>
      </c>
      <c r="BD41" s="24"/>
      <c r="BE41" s="22" t="b">
        <f t="shared" si="65"/>
        <v>0</v>
      </c>
      <c r="BF41" s="24"/>
      <c r="BG41" s="22" t="b">
        <f t="shared" si="66"/>
        <v>0</v>
      </c>
      <c r="BH41" s="22" t="str">
        <f t="shared" si="67"/>
        <v xml:space="preserve"> </v>
      </c>
      <c r="BI41" s="22"/>
      <c r="BJ41" s="22" t="b">
        <f t="shared" si="78"/>
        <v>0</v>
      </c>
      <c r="BK41" s="22" t="str">
        <f t="shared" si="68"/>
        <v xml:space="preserve"> </v>
      </c>
      <c r="BL41" s="22" t="str">
        <f t="shared" si="69"/>
        <v xml:space="preserve"> </v>
      </c>
      <c r="BM41" s="22" t="str">
        <f t="shared" si="70"/>
        <v/>
      </c>
      <c r="BN41" s="47"/>
    </row>
    <row r="42" spans="2:66" ht="63" customHeight="1" x14ac:dyDescent="0.3">
      <c r="B42" s="27"/>
      <c r="C42" s="130"/>
      <c r="D42" s="38"/>
      <c r="E42" s="38"/>
      <c r="F42" s="29"/>
      <c r="G42" s="29"/>
      <c r="H42" s="23"/>
      <c r="I42" s="19" t="b">
        <f t="shared" si="71"/>
        <v>0</v>
      </c>
      <c r="J42" s="24"/>
      <c r="K42" s="19" t="b">
        <f t="shared" si="72"/>
        <v>0</v>
      </c>
      <c r="L42" s="24"/>
      <c r="M42" s="49" t="b">
        <f t="shared" si="73"/>
        <v>0</v>
      </c>
      <c r="N42" s="24"/>
      <c r="O42" s="49" t="b">
        <f t="shared" si="74"/>
        <v>0</v>
      </c>
      <c r="P42" s="24"/>
      <c r="Q42" s="49" t="b">
        <f t="shared" si="75"/>
        <v>0</v>
      </c>
      <c r="R42" s="22" t="str">
        <f t="shared" si="76"/>
        <v xml:space="preserve">  </v>
      </c>
      <c r="S42" s="25" t="str">
        <f t="shared" si="77"/>
        <v xml:space="preserve"> </v>
      </c>
      <c r="T42" s="23"/>
      <c r="U42" s="22"/>
      <c r="V42" s="24"/>
      <c r="W42" s="22" t="b">
        <f t="shared" si="48"/>
        <v>0</v>
      </c>
      <c r="X42" s="24"/>
      <c r="Y42" s="22" t="b">
        <f t="shared" si="49"/>
        <v>0</v>
      </c>
      <c r="Z42" s="24"/>
      <c r="AA42" s="22" t="b">
        <f t="shared" si="50"/>
        <v>0</v>
      </c>
      <c r="AB42" s="24"/>
      <c r="AC42" s="22" t="b">
        <f t="shared" si="51"/>
        <v>0</v>
      </c>
      <c r="AD42" s="24"/>
      <c r="AE42" s="22" t="b">
        <f t="shared" si="52"/>
        <v>0</v>
      </c>
      <c r="AF42" s="24"/>
      <c r="AG42" s="22" t="b">
        <f t="shared" si="53"/>
        <v>0</v>
      </c>
      <c r="AH42" s="24"/>
      <c r="AI42" s="22" t="b">
        <f t="shared" si="54"/>
        <v>0</v>
      </c>
      <c r="AJ42" s="24"/>
      <c r="AK42" s="22" t="b">
        <f t="shared" si="55"/>
        <v>0</v>
      </c>
      <c r="AL42" s="24"/>
      <c r="AM42" s="22" t="b">
        <f t="shared" si="56"/>
        <v>0</v>
      </c>
      <c r="AN42" s="24"/>
      <c r="AO42" s="22" t="b">
        <f t="shared" si="57"/>
        <v>0</v>
      </c>
      <c r="AP42" s="24"/>
      <c r="AQ42" s="22" t="b">
        <f t="shared" si="58"/>
        <v>0</v>
      </c>
      <c r="AR42" s="24"/>
      <c r="AS42" s="22" t="b">
        <f t="shared" si="59"/>
        <v>0</v>
      </c>
      <c r="AT42" s="24"/>
      <c r="AU42" s="22" t="b">
        <f t="shared" si="60"/>
        <v>0</v>
      </c>
      <c r="AV42" s="24"/>
      <c r="AW42" s="22" t="b">
        <f t="shared" si="61"/>
        <v>0</v>
      </c>
      <c r="AX42" s="24"/>
      <c r="AY42" s="22" t="b">
        <f t="shared" si="62"/>
        <v>0</v>
      </c>
      <c r="AZ42" s="24"/>
      <c r="BA42" s="22" t="b">
        <f t="shared" si="63"/>
        <v>0</v>
      </c>
      <c r="BB42" s="24"/>
      <c r="BC42" s="22" t="b">
        <f t="shared" si="64"/>
        <v>0</v>
      </c>
      <c r="BD42" s="24"/>
      <c r="BE42" s="22" t="b">
        <f t="shared" si="65"/>
        <v>0</v>
      </c>
      <c r="BF42" s="24"/>
      <c r="BG42" s="22" t="b">
        <f t="shared" si="66"/>
        <v>0</v>
      </c>
      <c r="BH42" s="22" t="str">
        <f t="shared" si="67"/>
        <v xml:space="preserve"> </v>
      </c>
      <c r="BI42" s="22"/>
      <c r="BJ42" s="22" t="b">
        <f t="shared" si="78"/>
        <v>0</v>
      </c>
      <c r="BK42" s="22" t="str">
        <f t="shared" si="68"/>
        <v xml:space="preserve"> </v>
      </c>
      <c r="BL42" s="22" t="str">
        <f t="shared" si="69"/>
        <v xml:space="preserve"> </v>
      </c>
      <c r="BM42" s="22" t="str">
        <f t="shared" si="70"/>
        <v/>
      </c>
      <c r="BN42" s="47"/>
    </row>
    <row r="43" spans="2:66" ht="63" customHeight="1" x14ac:dyDescent="0.3">
      <c r="B43" s="27"/>
      <c r="C43" s="130"/>
      <c r="D43" s="38"/>
      <c r="E43" s="38"/>
      <c r="F43" s="29"/>
      <c r="G43" s="29"/>
      <c r="H43" s="23"/>
      <c r="I43" s="19" t="b">
        <f t="shared" si="71"/>
        <v>0</v>
      </c>
      <c r="J43" s="24"/>
      <c r="K43" s="19" t="b">
        <f t="shared" si="72"/>
        <v>0</v>
      </c>
      <c r="L43" s="24"/>
      <c r="M43" s="49" t="b">
        <f t="shared" si="73"/>
        <v>0</v>
      </c>
      <c r="N43" s="24"/>
      <c r="O43" s="49" t="b">
        <f t="shared" si="74"/>
        <v>0</v>
      </c>
      <c r="P43" s="24"/>
      <c r="Q43" s="49" t="b">
        <f t="shared" si="75"/>
        <v>0</v>
      </c>
      <c r="R43" s="22" t="str">
        <f t="shared" si="76"/>
        <v xml:space="preserve">  </v>
      </c>
      <c r="S43" s="25" t="str">
        <f t="shared" si="77"/>
        <v xml:space="preserve"> </v>
      </c>
      <c r="T43" s="23"/>
      <c r="U43" s="22"/>
      <c r="V43" s="24"/>
      <c r="W43" s="22" t="b">
        <f t="shared" si="48"/>
        <v>0</v>
      </c>
      <c r="X43" s="24"/>
      <c r="Y43" s="22" t="b">
        <f t="shared" si="49"/>
        <v>0</v>
      </c>
      <c r="Z43" s="24"/>
      <c r="AA43" s="22" t="b">
        <f t="shared" si="50"/>
        <v>0</v>
      </c>
      <c r="AB43" s="24"/>
      <c r="AC43" s="22" t="b">
        <f t="shared" si="51"/>
        <v>0</v>
      </c>
      <c r="AD43" s="24"/>
      <c r="AE43" s="22" t="b">
        <f t="shared" si="52"/>
        <v>0</v>
      </c>
      <c r="AF43" s="24"/>
      <c r="AG43" s="22" t="b">
        <f t="shared" si="53"/>
        <v>0</v>
      </c>
      <c r="AH43" s="24"/>
      <c r="AI43" s="22" t="b">
        <f t="shared" si="54"/>
        <v>0</v>
      </c>
      <c r="AJ43" s="24"/>
      <c r="AK43" s="22" t="b">
        <f t="shared" si="55"/>
        <v>0</v>
      </c>
      <c r="AL43" s="24"/>
      <c r="AM43" s="22" t="b">
        <f t="shared" si="56"/>
        <v>0</v>
      </c>
      <c r="AN43" s="24"/>
      <c r="AO43" s="22" t="b">
        <f t="shared" si="57"/>
        <v>0</v>
      </c>
      <c r="AP43" s="24"/>
      <c r="AQ43" s="22" t="b">
        <f t="shared" si="58"/>
        <v>0</v>
      </c>
      <c r="AR43" s="24"/>
      <c r="AS43" s="22" t="b">
        <f t="shared" si="59"/>
        <v>0</v>
      </c>
      <c r="AT43" s="24"/>
      <c r="AU43" s="22" t="b">
        <f t="shared" si="60"/>
        <v>0</v>
      </c>
      <c r="AV43" s="24"/>
      <c r="AW43" s="22" t="b">
        <f t="shared" si="61"/>
        <v>0</v>
      </c>
      <c r="AX43" s="24"/>
      <c r="AY43" s="22" t="b">
        <f t="shared" si="62"/>
        <v>0</v>
      </c>
      <c r="AZ43" s="24"/>
      <c r="BA43" s="22" t="b">
        <f t="shared" si="63"/>
        <v>0</v>
      </c>
      <c r="BB43" s="24"/>
      <c r="BC43" s="22" t="b">
        <f t="shared" si="64"/>
        <v>0</v>
      </c>
      <c r="BD43" s="24"/>
      <c r="BE43" s="22" t="b">
        <f t="shared" si="65"/>
        <v>0</v>
      </c>
      <c r="BF43" s="24"/>
      <c r="BG43" s="22" t="b">
        <f t="shared" si="66"/>
        <v>0</v>
      </c>
      <c r="BH43" s="22" t="str">
        <f t="shared" si="67"/>
        <v xml:space="preserve"> </v>
      </c>
      <c r="BI43" s="22"/>
      <c r="BJ43" s="22" t="b">
        <f t="shared" si="78"/>
        <v>0</v>
      </c>
      <c r="BK43" s="22" t="str">
        <f t="shared" si="68"/>
        <v xml:space="preserve"> </v>
      </c>
      <c r="BL43" s="22" t="str">
        <f t="shared" si="69"/>
        <v xml:space="preserve"> </v>
      </c>
      <c r="BM43" s="22" t="str">
        <f t="shared" si="70"/>
        <v/>
      </c>
      <c r="BN43" s="47"/>
    </row>
    <row r="44" spans="2:66" ht="63" customHeight="1" x14ac:dyDescent="0.3">
      <c r="B44" s="27"/>
      <c r="C44" s="130"/>
      <c r="D44" s="38"/>
      <c r="E44" s="38"/>
      <c r="F44" s="29"/>
      <c r="G44" s="29"/>
      <c r="H44" s="23"/>
      <c r="I44" s="19" t="b">
        <f t="shared" si="71"/>
        <v>0</v>
      </c>
      <c r="J44" s="24"/>
      <c r="K44" s="19" t="b">
        <f t="shared" si="72"/>
        <v>0</v>
      </c>
      <c r="L44" s="24"/>
      <c r="M44" s="49" t="b">
        <f t="shared" si="73"/>
        <v>0</v>
      </c>
      <c r="N44" s="24"/>
      <c r="O44" s="49" t="b">
        <f t="shared" si="74"/>
        <v>0</v>
      </c>
      <c r="P44" s="24"/>
      <c r="Q44" s="49" t="b">
        <f t="shared" si="75"/>
        <v>0</v>
      </c>
      <c r="R44" s="22" t="str">
        <f t="shared" si="76"/>
        <v xml:space="preserve">  </v>
      </c>
      <c r="S44" s="25" t="str">
        <f t="shared" si="77"/>
        <v xml:space="preserve"> </v>
      </c>
      <c r="T44" s="23"/>
      <c r="U44" s="22"/>
      <c r="V44" s="24"/>
      <c r="W44" s="22" t="b">
        <f t="shared" si="48"/>
        <v>0</v>
      </c>
      <c r="X44" s="24"/>
      <c r="Y44" s="22" t="b">
        <f t="shared" si="49"/>
        <v>0</v>
      </c>
      <c r="Z44" s="24"/>
      <c r="AA44" s="22" t="b">
        <f t="shared" si="50"/>
        <v>0</v>
      </c>
      <c r="AB44" s="24"/>
      <c r="AC44" s="22" t="b">
        <f t="shared" si="51"/>
        <v>0</v>
      </c>
      <c r="AD44" s="24"/>
      <c r="AE44" s="22" t="b">
        <f t="shared" si="52"/>
        <v>0</v>
      </c>
      <c r="AF44" s="24"/>
      <c r="AG44" s="22" t="b">
        <f t="shared" si="53"/>
        <v>0</v>
      </c>
      <c r="AH44" s="24"/>
      <c r="AI44" s="22" t="b">
        <f t="shared" si="54"/>
        <v>0</v>
      </c>
      <c r="AJ44" s="24"/>
      <c r="AK44" s="22" t="b">
        <f t="shared" si="55"/>
        <v>0</v>
      </c>
      <c r="AL44" s="24"/>
      <c r="AM44" s="22" t="b">
        <f t="shared" si="56"/>
        <v>0</v>
      </c>
      <c r="AN44" s="24"/>
      <c r="AO44" s="22" t="b">
        <f t="shared" si="57"/>
        <v>0</v>
      </c>
      <c r="AP44" s="24"/>
      <c r="AQ44" s="22" t="b">
        <f t="shared" si="58"/>
        <v>0</v>
      </c>
      <c r="AR44" s="24"/>
      <c r="AS44" s="22" t="b">
        <f t="shared" si="59"/>
        <v>0</v>
      </c>
      <c r="AT44" s="24"/>
      <c r="AU44" s="22" t="b">
        <f t="shared" si="60"/>
        <v>0</v>
      </c>
      <c r="AV44" s="24"/>
      <c r="AW44" s="22" t="b">
        <f t="shared" si="61"/>
        <v>0</v>
      </c>
      <c r="AX44" s="24"/>
      <c r="AY44" s="22" t="b">
        <f t="shared" si="62"/>
        <v>0</v>
      </c>
      <c r="AZ44" s="24"/>
      <c r="BA44" s="22" t="b">
        <f t="shared" si="63"/>
        <v>0</v>
      </c>
      <c r="BB44" s="24"/>
      <c r="BC44" s="22" t="b">
        <f t="shared" si="64"/>
        <v>0</v>
      </c>
      <c r="BD44" s="24"/>
      <c r="BE44" s="22" t="b">
        <f t="shared" si="65"/>
        <v>0</v>
      </c>
      <c r="BF44" s="24"/>
      <c r="BG44" s="22" t="b">
        <f t="shared" si="66"/>
        <v>0</v>
      </c>
      <c r="BH44" s="22" t="str">
        <f t="shared" si="67"/>
        <v xml:space="preserve"> </v>
      </c>
      <c r="BI44" s="22"/>
      <c r="BJ44" s="22" t="b">
        <f t="shared" si="78"/>
        <v>0</v>
      </c>
      <c r="BK44" s="22" t="str">
        <f t="shared" si="68"/>
        <v xml:space="preserve"> </v>
      </c>
      <c r="BL44" s="22" t="str">
        <f t="shared" si="69"/>
        <v xml:space="preserve"> </v>
      </c>
      <c r="BM44" s="22" t="str">
        <f t="shared" si="70"/>
        <v/>
      </c>
      <c r="BN44" s="47"/>
    </row>
    <row r="45" spans="2:66" ht="63" customHeight="1" x14ac:dyDescent="0.3">
      <c r="B45" s="27"/>
      <c r="C45" s="130"/>
      <c r="D45" s="38"/>
      <c r="E45" s="38"/>
      <c r="F45" s="29"/>
      <c r="G45" s="29"/>
      <c r="H45" s="23"/>
      <c r="I45" s="19" t="b">
        <f t="shared" si="71"/>
        <v>0</v>
      </c>
      <c r="J45" s="24"/>
      <c r="K45" s="19" t="b">
        <f t="shared" si="72"/>
        <v>0</v>
      </c>
      <c r="L45" s="24"/>
      <c r="M45" s="49" t="b">
        <f t="shared" si="73"/>
        <v>0</v>
      </c>
      <c r="N45" s="24"/>
      <c r="O45" s="49" t="b">
        <f t="shared" si="74"/>
        <v>0</v>
      </c>
      <c r="P45" s="24"/>
      <c r="Q45" s="49" t="b">
        <f t="shared" si="75"/>
        <v>0</v>
      </c>
      <c r="R45" s="22" t="str">
        <f t="shared" si="76"/>
        <v xml:space="preserve">  </v>
      </c>
      <c r="S45" s="25" t="str">
        <f t="shared" si="77"/>
        <v xml:space="preserve"> </v>
      </c>
      <c r="T45" s="23"/>
      <c r="U45" s="22"/>
      <c r="V45" s="24"/>
      <c r="W45" s="22" t="b">
        <f t="shared" si="48"/>
        <v>0</v>
      </c>
      <c r="X45" s="24"/>
      <c r="Y45" s="22" t="b">
        <f t="shared" si="49"/>
        <v>0</v>
      </c>
      <c r="Z45" s="24"/>
      <c r="AA45" s="22" t="b">
        <f t="shared" si="50"/>
        <v>0</v>
      </c>
      <c r="AB45" s="24"/>
      <c r="AC45" s="22" t="b">
        <f t="shared" si="51"/>
        <v>0</v>
      </c>
      <c r="AD45" s="24"/>
      <c r="AE45" s="22" t="b">
        <f t="shared" si="52"/>
        <v>0</v>
      </c>
      <c r="AF45" s="24"/>
      <c r="AG45" s="22" t="b">
        <f t="shared" si="53"/>
        <v>0</v>
      </c>
      <c r="AH45" s="24"/>
      <c r="AI45" s="22" t="b">
        <f t="shared" si="54"/>
        <v>0</v>
      </c>
      <c r="AJ45" s="24"/>
      <c r="AK45" s="22" t="b">
        <f t="shared" si="55"/>
        <v>0</v>
      </c>
      <c r="AL45" s="24"/>
      <c r="AM45" s="22" t="b">
        <f t="shared" si="56"/>
        <v>0</v>
      </c>
      <c r="AN45" s="24"/>
      <c r="AO45" s="22" t="b">
        <f t="shared" si="57"/>
        <v>0</v>
      </c>
      <c r="AP45" s="24"/>
      <c r="AQ45" s="22" t="b">
        <f t="shared" si="58"/>
        <v>0</v>
      </c>
      <c r="AR45" s="24"/>
      <c r="AS45" s="22" t="b">
        <f t="shared" si="59"/>
        <v>0</v>
      </c>
      <c r="AT45" s="24"/>
      <c r="AU45" s="22" t="b">
        <f t="shared" si="60"/>
        <v>0</v>
      </c>
      <c r="AV45" s="24"/>
      <c r="AW45" s="22" t="b">
        <f t="shared" si="61"/>
        <v>0</v>
      </c>
      <c r="AX45" s="24"/>
      <c r="AY45" s="22" t="b">
        <f t="shared" si="62"/>
        <v>0</v>
      </c>
      <c r="AZ45" s="24"/>
      <c r="BA45" s="22" t="b">
        <f t="shared" si="63"/>
        <v>0</v>
      </c>
      <c r="BB45" s="24"/>
      <c r="BC45" s="22" t="b">
        <f t="shared" si="64"/>
        <v>0</v>
      </c>
      <c r="BD45" s="24"/>
      <c r="BE45" s="22" t="b">
        <f t="shared" si="65"/>
        <v>0</v>
      </c>
      <c r="BF45" s="24"/>
      <c r="BG45" s="22" t="b">
        <f t="shared" si="66"/>
        <v>0</v>
      </c>
      <c r="BH45" s="22" t="str">
        <f t="shared" si="67"/>
        <v xml:space="preserve"> </v>
      </c>
      <c r="BI45" s="22"/>
      <c r="BJ45" s="22" t="b">
        <f t="shared" si="78"/>
        <v>0</v>
      </c>
      <c r="BK45" s="22" t="str">
        <f t="shared" si="68"/>
        <v xml:space="preserve"> </v>
      </c>
      <c r="BL45" s="22" t="str">
        <f t="shared" si="69"/>
        <v xml:space="preserve"> </v>
      </c>
      <c r="BM45" s="22" t="str">
        <f t="shared" si="70"/>
        <v/>
      </c>
      <c r="BN45" s="47"/>
    </row>
    <row r="46" spans="2:66" ht="63" customHeight="1" x14ac:dyDescent="0.3">
      <c r="B46" s="27"/>
      <c r="C46" s="130"/>
      <c r="D46" s="38"/>
      <c r="E46" s="38"/>
      <c r="F46" s="29"/>
      <c r="G46" s="29"/>
      <c r="H46" s="23"/>
      <c r="I46" s="19" t="b">
        <f t="shared" si="71"/>
        <v>0</v>
      </c>
      <c r="J46" s="24"/>
      <c r="K46" s="19" t="b">
        <f t="shared" si="72"/>
        <v>0</v>
      </c>
      <c r="L46" s="24"/>
      <c r="M46" s="49" t="b">
        <f t="shared" si="73"/>
        <v>0</v>
      </c>
      <c r="N46" s="24"/>
      <c r="O46" s="49" t="b">
        <f t="shared" si="74"/>
        <v>0</v>
      </c>
      <c r="P46" s="24"/>
      <c r="Q46" s="49" t="b">
        <f t="shared" si="75"/>
        <v>0</v>
      </c>
      <c r="R46" s="22" t="str">
        <f t="shared" si="76"/>
        <v xml:space="preserve">  </v>
      </c>
      <c r="S46" s="25" t="str">
        <f t="shared" si="77"/>
        <v xml:space="preserve"> </v>
      </c>
      <c r="T46" s="23"/>
      <c r="U46" s="22"/>
      <c r="V46" s="24"/>
      <c r="W46" s="22" t="b">
        <f t="shared" si="48"/>
        <v>0</v>
      </c>
      <c r="X46" s="24"/>
      <c r="Y46" s="22" t="b">
        <f t="shared" si="49"/>
        <v>0</v>
      </c>
      <c r="Z46" s="24"/>
      <c r="AA46" s="22" t="b">
        <f t="shared" si="50"/>
        <v>0</v>
      </c>
      <c r="AB46" s="24"/>
      <c r="AC46" s="22" t="b">
        <f t="shared" si="51"/>
        <v>0</v>
      </c>
      <c r="AD46" s="24"/>
      <c r="AE46" s="22" t="b">
        <f t="shared" si="52"/>
        <v>0</v>
      </c>
      <c r="AF46" s="24"/>
      <c r="AG46" s="22" t="b">
        <f t="shared" si="53"/>
        <v>0</v>
      </c>
      <c r="AH46" s="24"/>
      <c r="AI46" s="22" t="b">
        <f t="shared" si="54"/>
        <v>0</v>
      </c>
      <c r="AJ46" s="24"/>
      <c r="AK46" s="22" t="b">
        <f t="shared" si="55"/>
        <v>0</v>
      </c>
      <c r="AL46" s="24"/>
      <c r="AM46" s="22" t="b">
        <f t="shared" si="56"/>
        <v>0</v>
      </c>
      <c r="AN46" s="24"/>
      <c r="AO46" s="22" t="b">
        <f t="shared" si="57"/>
        <v>0</v>
      </c>
      <c r="AP46" s="24"/>
      <c r="AQ46" s="22" t="b">
        <f t="shared" si="58"/>
        <v>0</v>
      </c>
      <c r="AR46" s="24"/>
      <c r="AS46" s="22" t="b">
        <f t="shared" si="59"/>
        <v>0</v>
      </c>
      <c r="AT46" s="24"/>
      <c r="AU46" s="22" t="b">
        <f t="shared" si="60"/>
        <v>0</v>
      </c>
      <c r="AV46" s="24"/>
      <c r="AW46" s="22" t="b">
        <f t="shared" si="61"/>
        <v>0</v>
      </c>
      <c r="AX46" s="24"/>
      <c r="AY46" s="22" t="b">
        <f t="shared" si="62"/>
        <v>0</v>
      </c>
      <c r="AZ46" s="24"/>
      <c r="BA46" s="22" t="b">
        <f t="shared" si="63"/>
        <v>0</v>
      </c>
      <c r="BB46" s="24"/>
      <c r="BC46" s="22" t="b">
        <f t="shared" si="64"/>
        <v>0</v>
      </c>
      <c r="BD46" s="24"/>
      <c r="BE46" s="22" t="b">
        <f t="shared" si="65"/>
        <v>0</v>
      </c>
      <c r="BF46" s="24"/>
      <c r="BG46" s="22" t="b">
        <f t="shared" si="66"/>
        <v>0</v>
      </c>
      <c r="BH46" s="22" t="str">
        <f t="shared" si="67"/>
        <v xml:space="preserve"> </v>
      </c>
      <c r="BI46" s="22"/>
      <c r="BJ46" s="22" t="b">
        <f t="shared" si="78"/>
        <v>0</v>
      </c>
      <c r="BK46" s="22" t="str">
        <f t="shared" si="68"/>
        <v xml:space="preserve"> </v>
      </c>
      <c r="BL46" s="22" t="str">
        <f t="shared" si="69"/>
        <v xml:space="preserve"> </v>
      </c>
      <c r="BM46" s="22" t="str">
        <f t="shared" si="70"/>
        <v/>
      </c>
      <c r="BN46" s="47"/>
    </row>
    <row r="47" spans="2:66" ht="63" customHeight="1" x14ac:dyDescent="0.3">
      <c r="B47" s="27"/>
      <c r="C47" s="130"/>
      <c r="D47" s="38"/>
      <c r="E47" s="38"/>
      <c r="F47" s="29"/>
      <c r="G47" s="29"/>
      <c r="H47" s="23"/>
      <c r="I47" s="19" t="b">
        <f t="shared" si="71"/>
        <v>0</v>
      </c>
      <c r="J47" s="24"/>
      <c r="K47" s="19" t="b">
        <f t="shared" si="72"/>
        <v>0</v>
      </c>
      <c r="L47" s="24"/>
      <c r="M47" s="49" t="b">
        <f t="shared" si="73"/>
        <v>0</v>
      </c>
      <c r="N47" s="24"/>
      <c r="O47" s="49" t="b">
        <f t="shared" si="74"/>
        <v>0</v>
      </c>
      <c r="P47" s="24"/>
      <c r="Q47" s="49" t="b">
        <f t="shared" si="75"/>
        <v>0</v>
      </c>
      <c r="R47" s="22" t="str">
        <f t="shared" si="76"/>
        <v xml:space="preserve">  </v>
      </c>
      <c r="S47" s="25" t="str">
        <f t="shared" si="77"/>
        <v xml:space="preserve"> </v>
      </c>
      <c r="T47" s="23"/>
      <c r="U47" s="22"/>
      <c r="V47" s="24"/>
      <c r="W47" s="22" t="b">
        <f t="shared" si="48"/>
        <v>0</v>
      </c>
      <c r="X47" s="24"/>
      <c r="Y47" s="22" t="b">
        <f t="shared" si="49"/>
        <v>0</v>
      </c>
      <c r="Z47" s="24"/>
      <c r="AA47" s="22" t="b">
        <f t="shared" si="50"/>
        <v>0</v>
      </c>
      <c r="AB47" s="24"/>
      <c r="AC47" s="22" t="b">
        <f t="shared" si="51"/>
        <v>0</v>
      </c>
      <c r="AD47" s="24"/>
      <c r="AE47" s="22" t="b">
        <f t="shared" si="52"/>
        <v>0</v>
      </c>
      <c r="AF47" s="24"/>
      <c r="AG47" s="22" t="b">
        <f t="shared" si="53"/>
        <v>0</v>
      </c>
      <c r="AH47" s="24"/>
      <c r="AI47" s="22" t="b">
        <f t="shared" si="54"/>
        <v>0</v>
      </c>
      <c r="AJ47" s="24"/>
      <c r="AK47" s="22" t="b">
        <f t="shared" si="55"/>
        <v>0</v>
      </c>
      <c r="AL47" s="24"/>
      <c r="AM47" s="22" t="b">
        <f t="shared" si="56"/>
        <v>0</v>
      </c>
      <c r="AN47" s="24"/>
      <c r="AO47" s="22" t="b">
        <f t="shared" si="57"/>
        <v>0</v>
      </c>
      <c r="AP47" s="24"/>
      <c r="AQ47" s="22" t="b">
        <f t="shared" si="58"/>
        <v>0</v>
      </c>
      <c r="AR47" s="24"/>
      <c r="AS47" s="22" t="b">
        <f t="shared" si="59"/>
        <v>0</v>
      </c>
      <c r="AT47" s="24"/>
      <c r="AU47" s="22" t="b">
        <f t="shared" si="60"/>
        <v>0</v>
      </c>
      <c r="AV47" s="24"/>
      <c r="AW47" s="22" t="b">
        <f t="shared" si="61"/>
        <v>0</v>
      </c>
      <c r="AX47" s="24"/>
      <c r="AY47" s="22" t="b">
        <f t="shared" si="62"/>
        <v>0</v>
      </c>
      <c r="AZ47" s="24"/>
      <c r="BA47" s="22" t="b">
        <f t="shared" si="63"/>
        <v>0</v>
      </c>
      <c r="BB47" s="24"/>
      <c r="BC47" s="22" t="b">
        <f t="shared" si="64"/>
        <v>0</v>
      </c>
      <c r="BD47" s="24"/>
      <c r="BE47" s="22" t="b">
        <f t="shared" si="65"/>
        <v>0</v>
      </c>
      <c r="BF47" s="24"/>
      <c r="BG47" s="22" t="b">
        <f t="shared" si="66"/>
        <v>0</v>
      </c>
      <c r="BH47" s="22" t="str">
        <f t="shared" si="67"/>
        <v xml:space="preserve"> </v>
      </c>
      <c r="BI47" s="22"/>
      <c r="BJ47" s="22" t="b">
        <f t="shared" si="78"/>
        <v>0</v>
      </c>
      <c r="BK47" s="22" t="str">
        <f t="shared" si="68"/>
        <v xml:space="preserve"> </v>
      </c>
      <c r="BL47" s="22" t="str">
        <f t="shared" si="69"/>
        <v xml:space="preserve"> </v>
      </c>
      <c r="BM47" s="22" t="str">
        <f t="shared" si="70"/>
        <v/>
      </c>
      <c r="BN47" s="47"/>
    </row>
    <row r="48" spans="2:66" ht="63" customHeight="1" x14ac:dyDescent="0.3">
      <c r="B48" s="27"/>
      <c r="C48" s="130"/>
      <c r="D48" s="38"/>
      <c r="E48" s="38"/>
      <c r="F48" s="29"/>
      <c r="G48" s="29"/>
      <c r="H48" s="23"/>
      <c r="I48" s="19" t="b">
        <f t="shared" si="71"/>
        <v>0</v>
      </c>
      <c r="J48" s="24"/>
      <c r="K48" s="19" t="b">
        <f t="shared" si="72"/>
        <v>0</v>
      </c>
      <c r="L48" s="24"/>
      <c r="M48" s="49" t="b">
        <f t="shared" si="73"/>
        <v>0</v>
      </c>
      <c r="N48" s="24"/>
      <c r="O48" s="49" t="b">
        <f t="shared" si="74"/>
        <v>0</v>
      </c>
      <c r="P48" s="24"/>
      <c r="Q48" s="49" t="b">
        <f t="shared" si="75"/>
        <v>0</v>
      </c>
      <c r="R48" s="22" t="str">
        <f t="shared" si="76"/>
        <v xml:space="preserve">  </v>
      </c>
      <c r="S48" s="25" t="str">
        <f t="shared" si="77"/>
        <v xml:space="preserve"> </v>
      </c>
      <c r="T48" s="23"/>
      <c r="U48" s="22"/>
      <c r="V48" s="24"/>
      <c r="W48" s="22" t="b">
        <f t="shared" si="48"/>
        <v>0</v>
      </c>
      <c r="X48" s="24"/>
      <c r="Y48" s="22" t="b">
        <f t="shared" si="49"/>
        <v>0</v>
      </c>
      <c r="Z48" s="24"/>
      <c r="AA48" s="22" t="b">
        <f t="shared" si="50"/>
        <v>0</v>
      </c>
      <c r="AB48" s="24"/>
      <c r="AC48" s="22" t="b">
        <f t="shared" si="51"/>
        <v>0</v>
      </c>
      <c r="AD48" s="24"/>
      <c r="AE48" s="22" t="b">
        <f t="shared" si="52"/>
        <v>0</v>
      </c>
      <c r="AF48" s="24"/>
      <c r="AG48" s="22" t="b">
        <f t="shared" si="53"/>
        <v>0</v>
      </c>
      <c r="AH48" s="24"/>
      <c r="AI48" s="22" t="b">
        <f t="shared" si="54"/>
        <v>0</v>
      </c>
      <c r="AJ48" s="24"/>
      <c r="AK48" s="22" t="b">
        <f t="shared" si="55"/>
        <v>0</v>
      </c>
      <c r="AL48" s="24"/>
      <c r="AM48" s="22" t="b">
        <f t="shared" si="56"/>
        <v>0</v>
      </c>
      <c r="AN48" s="24"/>
      <c r="AO48" s="22" t="b">
        <f t="shared" si="57"/>
        <v>0</v>
      </c>
      <c r="AP48" s="24"/>
      <c r="AQ48" s="22" t="b">
        <f t="shared" si="58"/>
        <v>0</v>
      </c>
      <c r="AR48" s="24"/>
      <c r="AS48" s="22" t="b">
        <f t="shared" si="59"/>
        <v>0</v>
      </c>
      <c r="AT48" s="24"/>
      <c r="AU48" s="22" t="b">
        <f t="shared" si="60"/>
        <v>0</v>
      </c>
      <c r="AV48" s="24"/>
      <c r="AW48" s="22" t="b">
        <f t="shared" si="61"/>
        <v>0</v>
      </c>
      <c r="AX48" s="24"/>
      <c r="AY48" s="22" t="b">
        <f t="shared" si="62"/>
        <v>0</v>
      </c>
      <c r="AZ48" s="24"/>
      <c r="BA48" s="22" t="b">
        <f t="shared" si="63"/>
        <v>0</v>
      </c>
      <c r="BB48" s="24"/>
      <c r="BC48" s="22" t="b">
        <f t="shared" si="64"/>
        <v>0</v>
      </c>
      <c r="BD48" s="24"/>
      <c r="BE48" s="22" t="b">
        <f t="shared" si="65"/>
        <v>0</v>
      </c>
      <c r="BF48" s="24"/>
      <c r="BG48" s="22" t="b">
        <f t="shared" si="66"/>
        <v>0</v>
      </c>
      <c r="BH48" s="22" t="str">
        <f t="shared" si="67"/>
        <v xml:space="preserve"> </v>
      </c>
      <c r="BI48" s="22"/>
      <c r="BJ48" s="22" t="b">
        <f t="shared" si="78"/>
        <v>0</v>
      </c>
      <c r="BK48" s="22" t="str">
        <f t="shared" si="68"/>
        <v xml:space="preserve"> </v>
      </c>
      <c r="BL48" s="22" t="str">
        <f t="shared" si="69"/>
        <v xml:space="preserve"> </v>
      </c>
      <c r="BM48" s="22" t="str">
        <f t="shared" si="70"/>
        <v/>
      </c>
      <c r="BN48" s="47"/>
    </row>
    <row r="49" spans="2:66" ht="63" customHeight="1" x14ac:dyDescent="0.3">
      <c r="B49" s="27"/>
      <c r="C49" s="130"/>
      <c r="D49" s="38"/>
      <c r="E49" s="38"/>
      <c r="F49" s="29"/>
      <c r="G49" s="29"/>
      <c r="H49" s="23"/>
      <c r="I49" s="19" t="b">
        <f t="shared" si="71"/>
        <v>0</v>
      </c>
      <c r="J49" s="24"/>
      <c r="K49" s="19" t="b">
        <f t="shared" si="72"/>
        <v>0</v>
      </c>
      <c r="L49" s="24"/>
      <c r="M49" s="49" t="b">
        <f t="shared" si="73"/>
        <v>0</v>
      </c>
      <c r="N49" s="24"/>
      <c r="O49" s="49" t="b">
        <f t="shared" si="74"/>
        <v>0</v>
      </c>
      <c r="P49" s="24"/>
      <c r="Q49" s="49" t="b">
        <f t="shared" si="75"/>
        <v>0</v>
      </c>
      <c r="R49" s="22" t="str">
        <f t="shared" si="76"/>
        <v xml:space="preserve">  </v>
      </c>
      <c r="S49" s="25" t="str">
        <f t="shared" si="77"/>
        <v xml:space="preserve"> </v>
      </c>
      <c r="T49" s="23"/>
      <c r="U49" s="22"/>
      <c r="V49" s="24"/>
      <c r="W49" s="22" t="b">
        <f t="shared" si="48"/>
        <v>0</v>
      </c>
      <c r="X49" s="24"/>
      <c r="Y49" s="22" t="b">
        <f t="shared" si="49"/>
        <v>0</v>
      </c>
      <c r="Z49" s="24"/>
      <c r="AA49" s="22" t="b">
        <f t="shared" si="50"/>
        <v>0</v>
      </c>
      <c r="AB49" s="24"/>
      <c r="AC49" s="22" t="b">
        <f t="shared" si="51"/>
        <v>0</v>
      </c>
      <c r="AD49" s="24"/>
      <c r="AE49" s="22" t="b">
        <f t="shared" si="52"/>
        <v>0</v>
      </c>
      <c r="AF49" s="24"/>
      <c r="AG49" s="22" t="b">
        <f t="shared" si="53"/>
        <v>0</v>
      </c>
      <c r="AH49" s="24"/>
      <c r="AI49" s="22" t="b">
        <f t="shared" si="54"/>
        <v>0</v>
      </c>
      <c r="AJ49" s="24"/>
      <c r="AK49" s="22" t="b">
        <f t="shared" si="55"/>
        <v>0</v>
      </c>
      <c r="AL49" s="24"/>
      <c r="AM49" s="22" t="b">
        <f t="shared" si="56"/>
        <v>0</v>
      </c>
      <c r="AN49" s="24"/>
      <c r="AO49" s="22" t="b">
        <f t="shared" si="57"/>
        <v>0</v>
      </c>
      <c r="AP49" s="24"/>
      <c r="AQ49" s="22" t="b">
        <f t="shared" si="58"/>
        <v>0</v>
      </c>
      <c r="AR49" s="24"/>
      <c r="AS49" s="22" t="b">
        <f t="shared" si="59"/>
        <v>0</v>
      </c>
      <c r="AT49" s="24"/>
      <c r="AU49" s="22" t="b">
        <f t="shared" si="60"/>
        <v>0</v>
      </c>
      <c r="AV49" s="24"/>
      <c r="AW49" s="22" t="b">
        <f t="shared" si="61"/>
        <v>0</v>
      </c>
      <c r="AX49" s="24"/>
      <c r="AY49" s="22" t="b">
        <f t="shared" si="62"/>
        <v>0</v>
      </c>
      <c r="AZ49" s="24"/>
      <c r="BA49" s="22" t="b">
        <f t="shared" si="63"/>
        <v>0</v>
      </c>
      <c r="BB49" s="24"/>
      <c r="BC49" s="22" t="b">
        <f t="shared" si="64"/>
        <v>0</v>
      </c>
      <c r="BD49" s="24"/>
      <c r="BE49" s="22" t="b">
        <f t="shared" si="65"/>
        <v>0</v>
      </c>
      <c r="BF49" s="24"/>
      <c r="BG49" s="22" t="b">
        <f t="shared" si="66"/>
        <v>0</v>
      </c>
      <c r="BH49" s="22" t="str">
        <f t="shared" si="67"/>
        <v xml:space="preserve"> </v>
      </c>
      <c r="BI49" s="22"/>
      <c r="BJ49" s="22" t="b">
        <f t="shared" si="78"/>
        <v>0</v>
      </c>
      <c r="BK49" s="22" t="str">
        <f t="shared" si="68"/>
        <v xml:space="preserve"> </v>
      </c>
      <c r="BL49" s="22" t="str">
        <f t="shared" si="69"/>
        <v xml:space="preserve"> </v>
      </c>
      <c r="BM49" s="22" t="str">
        <f t="shared" si="70"/>
        <v/>
      </c>
      <c r="BN49" s="47"/>
    </row>
    <row r="50" spans="2:66" ht="63" customHeight="1" x14ac:dyDescent="0.3">
      <c r="B50" s="27"/>
      <c r="C50" s="130"/>
      <c r="D50" s="38"/>
      <c r="E50" s="38"/>
      <c r="F50" s="29"/>
      <c r="G50" s="29"/>
      <c r="H50" s="23"/>
      <c r="I50" s="19" t="b">
        <f t="shared" si="71"/>
        <v>0</v>
      </c>
      <c r="J50" s="24"/>
      <c r="K50" s="19" t="b">
        <f t="shared" si="72"/>
        <v>0</v>
      </c>
      <c r="L50" s="24"/>
      <c r="M50" s="49" t="b">
        <f t="shared" si="73"/>
        <v>0</v>
      </c>
      <c r="N50" s="24"/>
      <c r="O50" s="49" t="b">
        <f t="shared" si="74"/>
        <v>0</v>
      </c>
      <c r="P50" s="24"/>
      <c r="Q50" s="49" t="b">
        <f t="shared" si="75"/>
        <v>0</v>
      </c>
      <c r="R50" s="22" t="str">
        <f t="shared" si="76"/>
        <v xml:space="preserve">  </v>
      </c>
      <c r="S50" s="25" t="str">
        <f t="shared" si="77"/>
        <v xml:space="preserve"> </v>
      </c>
      <c r="T50" s="23"/>
      <c r="U50" s="22"/>
      <c r="V50" s="24"/>
      <c r="W50" s="22" t="b">
        <f t="shared" si="48"/>
        <v>0</v>
      </c>
      <c r="X50" s="24"/>
      <c r="Y50" s="22" t="b">
        <f t="shared" si="49"/>
        <v>0</v>
      </c>
      <c r="Z50" s="24"/>
      <c r="AA50" s="22" t="b">
        <f t="shared" si="50"/>
        <v>0</v>
      </c>
      <c r="AB50" s="24"/>
      <c r="AC50" s="22" t="b">
        <f t="shared" si="51"/>
        <v>0</v>
      </c>
      <c r="AD50" s="24"/>
      <c r="AE50" s="22" t="b">
        <f t="shared" si="52"/>
        <v>0</v>
      </c>
      <c r="AF50" s="24"/>
      <c r="AG50" s="22" t="b">
        <f t="shared" si="53"/>
        <v>0</v>
      </c>
      <c r="AH50" s="24"/>
      <c r="AI50" s="22" t="b">
        <f t="shared" si="54"/>
        <v>0</v>
      </c>
      <c r="AJ50" s="24"/>
      <c r="AK50" s="22" t="b">
        <f t="shared" si="55"/>
        <v>0</v>
      </c>
      <c r="AL50" s="24"/>
      <c r="AM50" s="22" t="b">
        <f t="shared" si="56"/>
        <v>0</v>
      </c>
      <c r="AN50" s="24"/>
      <c r="AO50" s="22" t="b">
        <f t="shared" si="57"/>
        <v>0</v>
      </c>
      <c r="AP50" s="24"/>
      <c r="AQ50" s="22" t="b">
        <f t="shared" si="58"/>
        <v>0</v>
      </c>
      <c r="AR50" s="24"/>
      <c r="AS50" s="22" t="b">
        <f t="shared" si="59"/>
        <v>0</v>
      </c>
      <c r="AT50" s="24"/>
      <c r="AU50" s="22" t="b">
        <f t="shared" si="60"/>
        <v>0</v>
      </c>
      <c r="AV50" s="24"/>
      <c r="AW50" s="22" t="b">
        <f t="shared" si="61"/>
        <v>0</v>
      </c>
      <c r="AX50" s="24"/>
      <c r="AY50" s="22" t="b">
        <f t="shared" si="62"/>
        <v>0</v>
      </c>
      <c r="AZ50" s="24"/>
      <c r="BA50" s="22" t="b">
        <f t="shared" si="63"/>
        <v>0</v>
      </c>
      <c r="BB50" s="24"/>
      <c r="BC50" s="22" t="b">
        <f t="shared" si="64"/>
        <v>0</v>
      </c>
      <c r="BD50" s="24"/>
      <c r="BE50" s="22" t="b">
        <f t="shared" si="65"/>
        <v>0</v>
      </c>
      <c r="BF50" s="24"/>
      <c r="BG50" s="22" t="b">
        <f t="shared" si="66"/>
        <v>0</v>
      </c>
      <c r="BH50" s="22" t="str">
        <f t="shared" si="67"/>
        <v xml:space="preserve"> </v>
      </c>
      <c r="BI50" s="22"/>
      <c r="BJ50" s="22" t="b">
        <f t="shared" si="78"/>
        <v>0</v>
      </c>
      <c r="BK50" s="22" t="str">
        <f t="shared" si="68"/>
        <v xml:space="preserve"> </v>
      </c>
      <c r="BL50" s="22" t="str">
        <f t="shared" si="69"/>
        <v xml:space="preserve"> </v>
      </c>
      <c r="BM50" s="22" t="str">
        <f t="shared" si="70"/>
        <v/>
      </c>
      <c r="BN50" s="47"/>
    </row>
    <row r="51" spans="2:66" ht="63" customHeight="1" x14ac:dyDescent="0.3">
      <c r="B51" s="27"/>
      <c r="C51" s="130"/>
      <c r="D51" s="38"/>
      <c r="E51" s="38"/>
      <c r="F51" s="29"/>
      <c r="G51" s="29"/>
      <c r="H51" s="23"/>
      <c r="I51" s="19" t="b">
        <f t="shared" si="71"/>
        <v>0</v>
      </c>
      <c r="J51" s="24"/>
      <c r="K51" s="19" t="b">
        <f t="shared" si="72"/>
        <v>0</v>
      </c>
      <c r="L51" s="24"/>
      <c r="M51" s="49" t="b">
        <f t="shared" si="73"/>
        <v>0</v>
      </c>
      <c r="N51" s="24"/>
      <c r="O51" s="49" t="b">
        <f t="shared" si="74"/>
        <v>0</v>
      </c>
      <c r="P51" s="24"/>
      <c r="Q51" s="49" t="b">
        <f t="shared" si="75"/>
        <v>0</v>
      </c>
      <c r="R51" s="22" t="str">
        <f t="shared" si="76"/>
        <v xml:space="preserve">  </v>
      </c>
      <c r="S51" s="25" t="str">
        <f t="shared" si="77"/>
        <v xml:space="preserve"> </v>
      </c>
      <c r="T51" s="23"/>
      <c r="U51" s="22"/>
      <c r="V51" s="24"/>
      <c r="W51" s="22" t="b">
        <f t="shared" si="48"/>
        <v>0</v>
      </c>
      <c r="X51" s="24"/>
      <c r="Y51" s="22" t="b">
        <f t="shared" si="49"/>
        <v>0</v>
      </c>
      <c r="Z51" s="24"/>
      <c r="AA51" s="22" t="b">
        <f t="shared" si="50"/>
        <v>0</v>
      </c>
      <c r="AB51" s="24"/>
      <c r="AC51" s="22" t="b">
        <f t="shared" si="51"/>
        <v>0</v>
      </c>
      <c r="AD51" s="24"/>
      <c r="AE51" s="22" t="b">
        <f t="shared" si="52"/>
        <v>0</v>
      </c>
      <c r="AF51" s="24"/>
      <c r="AG51" s="22" t="b">
        <f t="shared" si="53"/>
        <v>0</v>
      </c>
      <c r="AH51" s="24"/>
      <c r="AI51" s="22" t="b">
        <f t="shared" si="54"/>
        <v>0</v>
      </c>
      <c r="AJ51" s="24"/>
      <c r="AK51" s="22" t="b">
        <f t="shared" si="55"/>
        <v>0</v>
      </c>
      <c r="AL51" s="24"/>
      <c r="AM51" s="22" t="b">
        <f t="shared" si="56"/>
        <v>0</v>
      </c>
      <c r="AN51" s="24"/>
      <c r="AO51" s="22" t="b">
        <f t="shared" si="57"/>
        <v>0</v>
      </c>
      <c r="AP51" s="24"/>
      <c r="AQ51" s="22" t="b">
        <f t="shared" si="58"/>
        <v>0</v>
      </c>
      <c r="AR51" s="24"/>
      <c r="AS51" s="22" t="b">
        <f t="shared" si="59"/>
        <v>0</v>
      </c>
      <c r="AT51" s="24"/>
      <c r="AU51" s="22" t="b">
        <f t="shared" si="60"/>
        <v>0</v>
      </c>
      <c r="AV51" s="24"/>
      <c r="AW51" s="22" t="b">
        <f t="shared" si="61"/>
        <v>0</v>
      </c>
      <c r="AX51" s="24"/>
      <c r="AY51" s="22" t="b">
        <f t="shared" si="62"/>
        <v>0</v>
      </c>
      <c r="AZ51" s="24"/>
      <c r="BA51" s="22" t="b">
        <f t="shared" si="63"/>
        <v>0</v>
      </c>
      <c r="BB51" s="24"/>
      <c r="BC51" s="22" t="b">
        <f t="shared" si="64"/>
        <v>0</v>
      </c>
      <c r="BD51" s="24"/>
      <c r="BE51" s="22" t="b">
        <f t="shared" si="65"/>
        <v>0</v>
      </c>
      <c r="BF51" s="24"/>
      <c r="BG51" s="22" t="b">
        <f t="shared" si="66"/>
        <v>0</v>
      </c>
      <c r="BH51" s="22" t="str">
        <f t="shared" si="67"/>
        <v xml:space="preserve"> </v>
      </c>
      <c r="BI51" s="22"/>
      <c r="BJ51" s="22" t="b">
        <f t="shared" si="78"/>
        <v>0</v>
      </c>
      <c r="BK51" s="22" t="str">
        <f t="shared" si="68"/>
        <v xml:space="preserve"> </v>
      </c>
      <c r="BL51" s="22" t="str">
        <f t="shared" si="69"/>
        <v xml:space="preserve"> </v>
      </c>
      <c r="BM51" s="22" t="str">
        <f t="shared" si="70"/>
        <v/>
      </c>
      <c r="BN51" s="47"/>
    </row>
    <row r="52" spans="2:66" ht="63" customHeight="1" x14ac:dyDescent="0.3">
      <c r="B52" s="27"/>
      <c r="C52" s="130"/>
      <c r="D52" s="38"/>
      <c r="E52" s="38"/>
      <c r="F52" s="29"/>
      <c r="G52" s="29"/>
      <c r="H52" s="23"/>
      <c r="I52" s="19" t="b">
        <f t="shared" si="71"/>
        <v>0</v>
      </c>
      <c r="J52" s="24"/>
      <c r="K52" s="19" t="b">
        <f t="shared" si="72"/>
        <v>0</v>
      </c>
      <c r="L52" s="24"/>
      <c r="M52" s="49" t="b">
        <f t="shared" si="73"/>
        <v>0</v>
      </c>
      <c r="N52" s="24"/>
      <c r="O52" s="49" t="b">
        <f t="shared" si="74"/>
        <v>0</v>
      </c>
      <c r="P52" s="24"/>
      <c r="Q52" s="49" t="b">
        <f t="shared" si="75"/>
        <v>0</v>
      </c>
      <c r="R52" s="22" t="str">
        <f t="shared" si="76"/>
        <v xml:space="preserve">  </v>
      </c>
      <c r="S52" s="25" t="str">
        <f t="shared" si="77"/>
        <v xml:space="preserve"> </v>
      </c>
      <c r="T52" s="23"/>
      <c r="U52" s="22"/>
      <c r="V52" s="24"/>
      <c r="W52" s="22" t="b">
        <f t="shared" si="48"/>
        <v>0</v>
      </c>
      <c r="X52" s="24"/>
      <c r="Y52" s="22" t="b">
        <f t="shared" si="49"/>
        <v>0</v>
      </c>
      <c r="Z52" s="24"/>
      <c r="AA52" s="22" t="b">
        <f t="shared" si="50"/>
        <v>0</v>
      </c>
      <c r="AB52" s="24"/>
      <c r="AC52" s="22" t="b">
        <f t="shared" si="51"/>
        <v>0</v>
      </c>
      <c r="AD52" s="24"/>
      <c r="AE52" s="22" t="b">
        <f t="shared" si="52"/>
        <v>0</v>
      </c>
      <c r="AF52" s="24"/>
      <c r="AG52" s="22" t="b">
        <f t="shared" si="53"/>
        <v>0</v>
      </c>
      <c r="AH52" s="24"/>
      <c r="AI52" s="22" t="b">
        <f t="shared" si="54"/>
        <v>0</v>
      </c>
      <c r="AJ52" s="24"/>
      <c r="AK52" s="22" t="b">
        <f t="shared" si="55"/>
        <v>0</v>
      </c>
      <c r="AL52" s="24"/>
      <c r="AM52" s="22" t="b">
        <f t="shared" si="56"/>
        <v>0</v>
      </c>
      <c r="AN52" s="24"/>
      <c r="AO52" s="22" t="b">
        <f t="shared" si="57"/>
        <v>0</v>
      </c>
      <c r="AP52" s="24"/>
      <c r="AQ52" s="22" t="b">
        <f t="shared" si="58"/>
        <v>0</v>
      </c>
      <c r="AR52" s="24"/>
      <c r="AS52" s="22" t="b">
        <f t="shared" si="59"/>
        <v>0</v>
      </c>
      <c r="AT52" s="24"/>
      <c r="AU52" s="22" t="b">
        <f t="shared" si="60"/>
        <v>0</v>
      </c>
      <c r="AV52" s="24"/>
      <c r="AW52" s="22" t="b">
        <f t="shared" si="61"/>
        <v>0</v>
      </c>
      <c r="AX52" s="24"/>
      <c r="AY52" s="22" t="b">
        <f t="shared" si="62"/>
        <v>0</v>
      </c>
      <c r="AZ52" s="24"/>
      <c r="BA52" s="22" t="b">
        <f t="shared" si="63"/>
        <v>0</v>
      </c>
      <c r="BB52" s="24"/>
      <c r="BC52" s="22" t="b">
        <f t="shared" si="64"/>
        <v>0</v>
      </c>
      <c r="BD52" s="24"/>
      <c r="BE52" s="22" t="b">
        <f t="shared" si="65"/>
        <v>0</v>
      </c>
      <c r="BF52" s="24"/>
      <c r="BG52" s="22" t="b">
        <f t="shared" si="66"/>
        <v>0</v>
      </c>
      <c r="BH52" s="22" t="str">
        <f t="shared" si="67"/>
        <v xml:space="preserve"> </v>
      </c>
      <c r="BI52" s="22"/>
      <c r="BJ52" s="22" t="b">
        <f t="shared" si="78"/>
        <v>0</v>
      </c>
      <c r="BK52" s="22" t="str">
        <f t="shared" si="68"/>
        <v xml:space="preserve"> </v>
      </c>
      <c r="BL52" s="22" t="str">
        <f t="shared" si="69"/>
        <v xml:space="preserve"> </v>
      </c>
      <c r="BM52" s="22" t="str">
        <f t="shared" si="70"/>
        <v/>
      </c>
      <c r="BN52" s="47"/>
    </row>
    <row r="53" spans="2:66" ht="63" customHeight="1" x14ac:dyDescent="0.3">
      <c r="B53" s="27"/>
      <c r="C53" s="130"/>
      <c r="D53" s="38"/>
      <c r="E53" s="38"/>
      <c r="F53" s="29"/>
      <c r="G53" s="29"/>
      <c r="H53" s="23"/>
      <c r="I53" s="19" t="b">
        <f t="shared" si="71"/>
        <v>0</v>
      </c>
      <c r="J53" s="24"/>
      <c r="K53" s="19" t="b">
        <f t="shared" si="72"/>
        <v>0</v>
      </c>
      <c r="L53" s="24"/>
      <c r="M53" s="49" t="b">
        <f t="shared" si="73"/>
        <v>0</v>
      </c>
      <c r="N53" s="24"/>
      <c r="O53" s="49" t="b">
        <f t="shared" si="74"/>
        <v>0</v>
      </c>
      <c r="P53" s="24"/>
      <c r="Q53" s="49" t="b">
        <f t="shared" si="75"/>
        <v>0</v>
      </c>
      <c r="R53" s="22" t="str">
        <f t="shared" si="76"/>
        <v xml:space="preserve">  </v>
      </c>
      <c r="S53" s="25" t="str">
        <f t="shared" si="77"/>
        <v xml:space="preserve"> </v>
      </c>
      <c r="T53" s="23"/>
      <c r="U53" s="22"/>
      <c r="V53" s="24"/>
      <c r="W53" s="22" t="b">
        <f t="shared" si="48"/>
        <v>0</v>
      </c>
      <c r="X53" s="24"/>
      <c r="Y53" s="22" t="b">
        <f t="shared" si="49"/>
        <v>0</v>
      </c>
      <c r="Z53" s="24"/>
      <c r="AA53" s="22" t="b">
        <f t="shared" si="50"/>
        <v>0</v>
      </c>
      <c r="AB53" s="24"/>
      <c r="AC53" s="22" t="b">
        <f t="shared" si="51"/>
        <v>0</v>
      </c>
      <c r="AD53" s="24"/>
      <c r="AE53" s="22" t="b">
        <f t="shared" si="52"/>
        <v>0</v>
      </c>
      <c r="AF53" s="24"/>
      <c r="AG53" s="22" t="b">
        <f t="shared" si="53"/>
        <v>0</v>
      </c>
      <c r="AH53" s="24"/>
      <c r="AI53" s="22" t="b">
        <f t="shared" si="54"/>
        <v>0</v>
      </c>
      <c r="AJ53" s="24"/>
      <c r="AK53" s="22" t="b">
        <f t="shared" si="55"/>
        <v>0</v>
      </c>
      <c r="AL53" s="24"/>
      <c r="AM53" s="22" t="b">
        <f t="shared" si="56"/>
        <v>0</v>
      </c>
      <c r="AN53" s="24"/>
      <c r="AO53" s="22" t="b">
        <f t="shared" si="57"/>
        <v>0</v>
      </c>
      <c r="AP53" s="24"/>
      <c r="AQ53" s="22" t="b">
        <f t="shared" si="58"/>
        <v>0</v>
      </c>
      <c r="AR53" s="24"/>
      <c r="AS53" s="22" t="b">
        <f t="shared" si="59"/>
        <v>0</v>
      </c>
      <c r="AT53" s="24"/>
      <c r="AU53" s="22" t="b">
        <f t="shared" si="60"/>
        <v>0</v>
      </c>
      <c r="AV53" s="24"/>
      <c r="AW53" s="22" t="b">
        <f t="shared" si="61"/>
        <v>0</v>
      </c>
      <c r="AX53" s="24"/>
      <c r="AY53" s="22" t="b">
        <f t="shared" si="62"/>
        <v>0</v>
      </c>
      <c r="AZ53" s="24"/>
      <c r="BA53" s="22" t="b">
        <f t="shared" si="63"/>
        <v>0</v>
      </c>
      <c r="BB53" s="24"/>
      <c r="BC53" s="22" t="b">
        <f t="shared" si="64"/>
        <v>0</v>
      </c>
      <c r="BD53" s="24"/>
      <c r="BE53" s="22" t="b">
        <f t="shared" si="65"/>
        <v>0</v>
      </c>
      <c r="BF53" s="24"/>
      <c r="BG53" s="22" t="b">
        <f t="shared" si="66"/>
        <v>0</v>
      </c>
      <c r="BH53" s="22" t="str">
        <f t="shared" si="67"/>
        <v xml:space="preserve"> </v>
      </c>
      <c r="BI53" s="22"/>
      <c r="BJ53" s="22" t="b">
        <f t="shared" si="78"/>
        <v>0</v>
      </c>
      <c r="BK53" s="22" t="str">
        <f t="shared" si="68"/>
        <v xml:space="preserve"> </v>
      </c>
      <c r="BL53" s="22" t="str">
        <f t="shared" si="69"/>
        <v xml:space="preserve"> </v>
      </c>
      <c r="BM53" s="22" t="str">
        <f t="shared" si="70"/>
        <v/>
      </c>
      <c r="BN53" s="47"/>
    </row>
    <row r="54" spans="2:66" ht="63" customHeight="1" x14ac:dyDescent="0.3">
      <c r="B54" s="27"/>
      <c r="C54" s="130"/>
      <c r="D54" s="38"/>
      <c r="E54" s="38"/>
      <c r="F54" s="29"/>
      <c r="G54" s="29"/>
      <c r="H54" s="23"/>
      <c r="I54" s="19" t="b">
        <f t="shared" si="71"/>
        <v>0</v>
      </c>
      <c r="J54" s="24"/>
      <c r="K54" s="19" t="b">
        <f t="shared" si="72"/>
        <v>0</v>
      </c>
      <c r="L54" s="24"/>
      <c r="M54" s="49" t="b">
        <f t="shared" si="73"/>
        <v>0</v>
      </c>
      <c r="N54" s="24"/>
      <c r="O54" s="49" t="b">
        <f t="shared" si="74"/>
        <v>0</v>
      </c>
      <c r="P54" s="24"/>
      <c r="Q54" s="49" t="b">
        <f t="shared" si="75"/>
        <v>0</v>
      </c>
      <c r="R54" s="22" t="str">
        <f t="shared" si="76"/>
        <v xml:space="preserve">  </v>
      </c>
      <c r="S54" s="25" t="str">
        <f t="shared" si="77"/>
        <v xml:space="preserve"> </v>
      </c>
      <c r="T54" s="23"/>
      <c r="U54" s="22"/>
      <c r="V54" s="24"/>
      <c r="W54" s="22" t="b">
        <f t="shared" si="48"/>
        <v>0</v>
      </c>
      <c r="X54" s="24"/>
      <c r="Y54" s="22" t="b">
        <f t="shared" si="49"/>
        <v>0</v>
      </c>
      <c r="Z54" s="24"/>
      <c r="AA54" s="22" t="b">
        <f t="shared" si="50"/>
        <v>0</v>
      </c>
      <c r="AB54" s="24"/>
      <c r="AC54" s="22" t="b">
        <f t="shared" si="51"/>
        <v>0</v>
      </c>
      <c r="AD54" s="24"/>
      <c r="AE54" s="22" t="b">
        <f t="shared" si="52"/>
        <v>0</v>
      </c>
      <c r="AF54" s="24"/>
      <c r="AG54" s="22" t="b">
        <f t="shared" si="53"/>
        <v>0</v>
      </c>
      <c r="AH54" s="24"/>
      <c r="AI54" s="22" t="b">
        <f t="shared" si="54"/>
        <v>0</v>
      </c>
      <c r="AJ54" s="24"/>
      <c r="AK54" s="22" t="b">
        <f t="shared" si="55"/>
        <v>0</v>
      </c>
      <c r="AL54" s="24"/>
      <c r="AM54" s="22" t="b">
        <f t="shared" si="56"/>
        <v>0</v>
      </c>
      <c r="AN54" s="24"/>
      <c r="AO54" s="22" t="b">
        <f t="shared" si="57"/>
        <v>0</v>
      </c>
      <c r="AP54" s="24"/>
      <c r="AQ54" s="22" t="b">
        <f t="shared" si="58"/>
        <v>0</v>
      </c>
      <c r="AR54" s="24"/>
      <c r="AS54" s="22" t="b">
        <f t="shared" si="59"/>
        <v>0</v>
      </c>
      <c r="AT54" s="24"/>
      <c r="AU54" s="22" t="b">
        <f t="shared" si="60"/>
        <v>0</v>
      </c>
      <c r="AV54" s="24"/>
      <c r="AW54" s="22" t="b">
        <f t="shared" si="61"/>
        <v>0</v>
      </c>
      <c r="AX54" s="24"/>
      <c r="AY54" s="22" t="b">
        <f t="shared" si="62"/>
        <v>0</v>
      </c>
      <c r="AZ54" s="24"/>
      <c r="BA54" s="22" t="b">
        <f t="shared" si="63"/>
        <v>0</v>
      </c>
      <c r="BB54" s="24"/>
      <c r="BC54" s="22" t="b">
        <f t="shared" si="64"/>
        <v>0</v>
      </c>
      <c r="BD54" s="24"/>
      <c r="BE54" s="22" t="b">
        <f t="shared" si="65"/>
        <v>0</v>
      </c>
      <c r="BF54" s="24"/>
      <c r="BG54" s="22" t="b">
        <f t="shared" si="66"/>
        <v>0</v>
      </c>
      <c r="BH54" s="22" t="str">
        <f t="shared" si="67"/>
        <v xml:space="preserve"> </v>
      </c>
      <c r="BI54" s="22"/>
      <c r="BJ54" s="22" t="b">
        <f t="shared" si="78"/>
        <v>0</v>
      </c>
      <c r="BK54" s="22" t="str">
        <f t="shared" si="68"/>
        <v xml:space="preserve"> </v>
      </c>
      <c r="BL54" s="22" t="str">
        <f t="shared" si="69"/>
        <v xml:space="preserve"> </v>
      </c>
      <c r="BM54" s="22" t="str">
        <f t="shared" si="70"/>
        <v/>
      </c>
      <c r="BN54" s="47"/>
    </row>
    <row r="55" spans="2:66" ht="63" customHeight="1" x14ac:dyDescent="0.3">
      <c r="B55" s="27"/>
      <c r="C55" s="130"/>
      <c r="D55" s="38"/>
      <c r="E55" s="38"/>
      <c r="F55" s="29"/>
      <c r="G55" s="29"/>
      <c r="H55" s="23"/>
      <c r="I55" s="19" t="b">
        <f t="shared" si="71"/>
        <v>0</v>
      </c>
      <c r="J55" s="24"/>
      <c r="K55" s="19" t="b">
        <f t="shared" si="72"/>
        <v>0</v>
      </c>
      <c r="L55" s="24"/>
      <c r="M55" s="49" t="b">
        <f t="shared" si="73"/>
        <v>0</v>
      </c>
      <c r="N55" s="24"/>
      <c r="O55" s="49" t="b">
        <f t="shared" si="74"/>
        <v>0</v>
      </c>
      <c r="P55" s="24"/>
      <c r="Q55" s="49" t="b">
        <f t="shared" si="75"/>
        <v>0</v>
      </c>
      <c r="R55" s="22" t="str">
        <f t="shared" si="76"/>
        <v xml:space="preserve">  </v>
      </c>
      <c r="S55" s="25" t="str">
        <f t="shared" si="77"/>
        <v xml:space="preserve"> </v>
      </c>
      <c r="T55" s="23"/>
      <c r="U55" s="22"/>
      <c r="V55" s="24"/>
      <c r="W55" s="22" t="b">
        <f t="shared" si="48"/>
        <v>0</v>
      </c>
      <c r="X55" s="24"/>
      <c r="Y55" s="22" t="b">
        <f t="shared" si="49"/>
        <v>0</v>
      </c>
      <c r="Z55" s="24"/>
      <c r="AA55" s="22" t="b">
        <f t="shared" si="50"/>
        <v>0</v>
      </c>
      <c r="AB55" s="24"/>
      <c r="AC55" s="22" t="b">
        <f t="shared" si="51"/>
        <v>0</v>
      </c>
      <c r="AD55" s="24"/>
      <c r="AE55" s="22" t="b">
        <f t="shared" si="52"/>
        <v>0</v>
      </c>
      <c r="AF55" s="24"/>
      <c r="AG55" s="22" t="b">
        <f t="shared" si="53"/>
        <v>0</v>
      </c>
      <c r="AH55" s="24"/>
      <c r="AI55" s="22" t="b">
        <f t="shared" si="54"/>
        <v>0</v>
      </c>
      <c r="AJ55" s="24"/>
      <c r="AK55" s="22" t="b">
        <f t="shared" si="55"/>
        <v>0</v>
      </c>
      <c r="AL55" s="24"/>
      <c r="AM55" s="22" t="b">
        <f t="shared" si="56"/>
        <v>0</v>
      </c>
      <c r="AN55" s="24"/>
      <c r="AO55" s="22" t="b">
        <f t="shared" si="57"/>
        <v>0</v>
      </c>
      <c r="AP55" s="24"/>
      <c r="AQ55" s="22" t="b">
        <f t="shared" si="58"/>
        <v>0</v>
      </c>
      <c r="AR55" s="24"/>
      <c r="AS55" s="22" t="b">
        <f t="shared" si="59"/>
        <v>0</v>
      </c>
      <c r="AT55" s="24"/>
      <c r="AU55" s="22" t="b">
        <f t="shared" si="60"/>
        <v>0</v>
      </c>
      <c r="AV55" s="24"/>
      <c r="AW55" s="22" t="b">
        <f t="shared" si="61"/>
        <v>0</v>
      </c>
      <c r="AX55" s="24"/>
      <c r="AY55" s="22" t="b">
        <f t="shared" si="62"/>
        <v>0</v>
      </c>
      <c r="AZ55" s="24"/>
      <c r="BA55" s="22" t="b">
        <f t="shared" si="63"/>
        <v>0</v>
      </c>
      <c r="BB55" s="24"/>
      <c r="BC55" s="22" t="b">
        <f t="shared" si="64"/>
        <v>0</v>
      </c>
      <c r="BD55" s="24"/>
      <c r="BE55" s="22" t="b">
        <f t="shared" si="65"/>
        <v>0</v>
      </c>
      <c r="BF55" s="24"/>
      <c r="BG55" s="22" t="b">
        <f t="shared" si="66"/>
        <v>0</v>
      </c>
      <c r="BH55" s="22" t="str">
        <f t="shared" si="67"/>
        <v xml:space="preserve"> </v>
      </c>
      <c r="BI55" s="22"/>
      <c r="BJ55" s="22" t="b">
        <f t="shared" si="78"/>
        <v>0</v>
      </c>
      <c r="BK55" s="22" t="str">
        <f t="shared" si="68"/>
        <v xml:space="preserve"> </v>
      </c>
      <c r="BL55" s="22" t="str">
        <f t="shared" si="69"/>
        <v xml:space="preserve"> </v>
      </c>
      <c r="BM55" s="22" t="str">
        <f t="shared" si="70"/>
        <v/>
      </c>
      <c r="BN55" s="47"/>
    </row>
    <row r="56" spans="2:66" ht="63" customHeight="1" x14ac:dyDescent="0.3">
      <c r="B56" s="27"/>
      <c r="C56" s="130"/>
      <c r="D56" s="38"/>
      <c r="E56" s="38"/>
      <c r="F56" s="29"/>
      <c r="G56" s="29"/>
      <c r="H56" s="23"/>
      <c r="I56" s="19" t="b">
        <f t="shared" si="71"/>
        <v>0</v>
      </c>
      <c r="J56" s="24"/>
      <c r="K56" s="19" t="b">
        <f t="shared" si="72"/>
        <v>0</v>
      </c>
      <c r="L56" s="24"/>
      <c r="M56" s="49" t="b">
        <f t="shared" si="73"/>
        <v>0</v>
      </c>
      <c r="N56" s="24"/>
      <c r="O56" s="49" t="b">
        <f t="shared" si="74"/>
        <v>0</v>
      </c>
      <c r="P56" s="24"/>
      <c r="Q56" s="49" t="b">
        <f t="shared" si="75"/>
        <v>0</v>
      </c>
      <c r="R56" s="22" t="str">
        <f t="shared" si="76"/>
        <v xml:space="preserve">  </v>
      </c>
      <c r="S56" s="25" t="str">
        <f t="shared" si="77"/>
        <v xml:space="preserve"> </v>
      </c>
      <c r="T56" s="23"/>
      <c r="U56" s="22"/>
      <c r="V56" s="24"/>
      <c r="W56" s="22" t="b">
        <f t="shared" si="48"/>
        <v>0</v>
      </c>
      <c r="X56" s="24"/>
      <c r="Y56" s="22" t="b">
        <f t="shared" si="49"/>
        <v>0</v>
      </c>
      <c r="Z56" s="24"/>
      <c r="AA56" s="22" t="b">
        <f t="shared" si="50"/>
        <v>0</v>
      </c>
      <c r="AB56" s="24"/>
      <c r="AC56" s="22" t="b">
        <f t="shared" si="51"/>
        <v>0</v>
      </c>
      <c r="AD56" s="24"/>
      <c r="AE56" s="22" t="b">
        <f t="shared" si="52"/>
        <v>0</v>
      </c>
      <c r="AF56" s="24"/>
      <c r="AG56" s="22" t="b">
        <f t="shared" si="53"/>
        <v>0</v>
      </c>
      <c r="AH56" s="24"/>
      <c r="AI56" s="22" t="b">
        <f t="shared" si="54"/>
        <v>0</v>
      </c>
      <c r="AJ56" s="24"/>
      <c r="AK56" s="22" t="b">
        <f t="shared" si="55"/>
        <v>0</v>
      </c>
      <c r="AL56" s="24"/>
      <c r="AM56" s="22" t="b">
        <f t="shared" si="56"/>
        <v>0</v>
      </c>
      <c r="AN56" s="24"/>
      <c r="AO56" s="22" t="b">
        <f t="shared" si="57"/>
        <v>0</v>
      </c>
      <c r="AP56" s="24"/>
      <c r="AQ56" s="22" t="b">
        <f t="shared" si="58"/>
        <v>0</v>
      </c>
      <c r="AR56" s="24"/>
      <c r="AS56" s="22" t="b">
        <f t="shared" si="59"/>
        <v>0</v>
      </c>
      <c r="AT56" s="24"/>
      <c r="AU56" s="22" t="b">
        <f t="shared" si="60"/>
        <v>0</v>
      </c>
      <c r="AV56" s="24"/>
      <c r="AW56" s="22" t="b">
        <f t="shared" si="61"/>
        <v>0</v>
      </c>
      <c r="AX56" s="24"/>
      <c r="AY56" s="22" t="b">
        <f t="shared" si="62"/>
        <v>0</v>
      </c>
      <c r="AZ56" s="24"/>
      <c r="BA56" s="22" t="b">
        <f t="shared" si="63"/>
        <v>0</v>
      </c>
      <c r="BB56" s="24"/>
      <c r="BC56" s="22" t="b">
        <f t="shared" si="64"/>
        <v>0</v>
      </c>
      <c r="BD56" s="24"/>
      <c r="BE56" s="22" t="b">
        <f t="shared" si="65"/>
        <v>0</v>
      </c>
      <c r="BF56" s="24"/>
      <c r="BG56" s="22" t="b">
        <f t="shared" si="66"/>
        <v>0</v>
      </c>
      <c r="BH56" s="22" t="str">
        <f t="shared" si="67"/>
        <v xml:space="preserve"> </v>
      </c>
      <c r="BI56" s="22"/>
      <c r="BJ56" s="22" t="b">
        <f t="shared" si="78"/>
        <v>0</v>
      </c>
      <c r="BK56" s="22" t="str">
        <f t="shared" si="68"/>
        <v xml:space="preserve"> </v>
      </c>
      <c r="BL56" s="22" t="str">
        <f t="shared" si="69"/>
        <v xml:space="preserve"> </v>
      </c>
      <c r="BM56" s="22" t="str">
        <f t="shared" si="70"/>
        <v/>
      </c>
      <c r="BN56" s="47"/>
    </row>
    <row r="57" spans="2:66" ht="63" customHeight="1" x14ac:dyDescent="0.3">
      <c r="B57" s="27"/>
      <c r="C57" s="130"/>
      <c r="D57" s="38"/>
      <c r="E57" s="38"/>
      <c r="F57" s="29"/>
      <c r="G57" s="29"/>
      <c r="H57" s="23"/>
      <c r="I57" s="19" t="b">
        <f t="shared" si="71"/>
        <v>0</v>
      </c>
      <c r="J57" s="24"/>
      <c r="K57" s="19" t="b">
        <f t="shared" si="72"/>
        <v>0</v>
      </c>
      <c r="L57" s="24"/>
      <c r="M57" s="49" t="b">
        <f t="shared" si="73"/>
        <v>0</v>
      </c>
      <c r="N57" s="24"/>
      <c r="O57" s="49" t="b">
        <f t="shared" si="74"/>
        <v>0</v>
      </c>
      <c r="P57" s="24"/>
      <c r="Q57" s="49" t="b">
        <f t="shared" si="75"/>
        <v>0</v>
      </c>
      <c r="R57" s="22" t="str">
        <f t="shared" si="76"/>
        <v xml:space="preserve">  </v>
      </c>
      <c r="S57" s="25" t="str">
        <f t="shared" si="77"/>
        <v xml:space="preserve"> </v>
      </c>
      <c r="T57" s="23"/>
      <c r="U57" s="22"/>
      <c r="V57" s="24"/>
      <c r="W57" s="22" t="b">
        <f t="shared" si="48"/>
        <v>0</v>
      </c>
      <c r="X57" s="24"/>
      <c r="Y57" s="22" t="b">
        <f t="shared" si="49"/>
        <v>0</v>
      </c>
      <c r="Z57" s="24"/>
      <c r="AA57" s="22" t="b">
        <f t="shared" si="50"/>
        <v>0</v>
      </c>
      <c r="AB57" s="24"/>
      <c r="AC57" s="22" t="b">
        <f t="shared" si="51"/>
        <v>0</v>
      </c>
      <c r="AD57" s="24"/>
      <c r="AE57" s="22" t="b">
        <f t="shared" si="52"/>
        <v>0</v>
      </c>
      <c r="AF57" s="24"/>
      <c r="AG57" s="22" t="b">
        <f t="shared" si="53"/>
        <v>0</v>
      </c>
      <c r="AH57" s="24"/>
      <c r="AI57" s="22" t="b">
        <f t="shared" si="54"/>
        <v>0</v>
      </c>
      <c r="AJ57" s="24"/>
      <c r="AK57" s="22" t="b">
        <f t="shared" si="55"/>
        <v>0</v>
      </c>
      <c r="AL57" s="24"/>
      <c r="AM57" s="22" t="b">
        <f t="shared" si="56"/>
        <v>0</v>
      </c>
      <c r="AN57" s="24"/>
      <c r="AO57" s="22" t="b">
        <f t="shared" si="57"/>
        <v>0</v>
      </c>
      <c r="AP57" s="24"/>
      <c r="AQ57" s="22" t="b">
        <f t="shared" si="58"/>
        <v>0</v>
      </c>
      <c r="AR57" s="24"/>
      <c r="AS57" s="22" t="b">
        <f t="shared" si="59"/>
        <v>0</v>
      </c>
      <c r="AT57" s="24"/>
      <c r="AU57" s="22" t="b">
        <f t="shared" si="60"/>
        <v>0</v>
      </c>
      <c r="AV57" s="24"/>
      <c r="AW57" s="22" t="b">
        <f t="shared" si="61"/>
        <v>0</v>
      </c>
      <c r="AX57" s="24"/>
      <c r="AY57" s="22" t="b">
        <f t="shared" si="62"/>
        <v>0</v>
      </c>
      <c r="AZ57" s="24"/>
      <c r="BA57" s="22" t="b">
        <f t="shared" si="63"/>
        <v>0</v>
      </c>
      <c r="BB57" s="24"/>
      <c r="BC57" s="22" t="b">
        <f t="shared" si="64"/>
        <v>0</v>
      </c>
      <c r="BD57" s="24"/>
      <c r="BE57" s="22" t="b">
        <f t="shared" si="65"/>
        <v>0</v>
      </c>
      <c r="BF57" s="24"/>
      <c r="BG57" s="22" t="b">
        <f t="shared" si="66"/>
        <v>0</v>
      </c>
      <c r="BH57" s="22" t="str">
        <f t="shared" si="67"/>
        <v xml:space="preserve"> </v>
      </c>
      <c r="BI57" s="22"/>
      <c r="BJ57" s="22" t="b">
        <f t="shared" si="78"/>
        <v>0</v>
      </c>
      <c r="BK57" s="22" t="str">
        <f t="shared" si="68"/>
        <v xml:space="preserve"> </v>
      </c>
      <c r="BL57" s="22" t="str">
        <f t="shared" si="69"/>
        <v xml:space="preserve"> </v>
      </c>
      <c r="BM57" s="22" t="str">
        <f t="shared" si="70"/>
        <v/>
      </c>
      <c r="BN57" s="47"/>
    </row>
    <row r="58" spans="2:66" ht="63" customHeight="1" x14ac:dyDescent="0.3">
      <c r="B58" s="27"/>
      <c r="C58" s="130"/>
      <c r="D58" s="38"/>
      <c r="E58" s="38"/>
      <c r="F58" s="29"/>
      <c r="G58" s="29"/>
      <c r="H58" s="23"/>
      <c r="I58" s="19" t="b">
        <f t="shared" si="71"/>
        <v>0</v>
      </c>
      <c r="J58" s="24"/>
      <c r="K58" s="19" t="b">
        <f t="shared" si="72"/>
        <v>0</v>
      </c>
      <c r="L58" s="24"/>
      <c r="M58" s="49" t="b">
        <f t="shared" si="73"/>
        <v>0</v>
      </c>
      <c r="N58" s="24"/>
      <c r="O58" s="49" t="b">
        <f t="shared" si="74"/>
        <v>0</v>
      </c>
      <c r="P58" s="24"/>
      <c r="Q58" s="49" t="b">
        <f t="shared" si="75"/>
        <v>0</v>
      </c>
      <c r="R58" s="22" t="str">
        <f t="shared" si="76"/>
        <v xml:space="preserve">  </v>
      </c>
      <c r="S58" s="25" t="str">
        <f t="shared" si="77"/>
        <v xml:space="preserve"> </v>
      </c>
      <c r="T58" s="23"/>
      <c r="U58" s="22"/>
      <c r="V58" s="24"/>
      <c r="W58" s="22" t="b">
        <f t="shared" si="48"/>
        <v>0</v>
      </c>
      <c r="X58" s="24"/>
      <c r="Y58" s="22" t="b">
        <f t="shared" si="49"/>
        <v>0</v>
      </c>
      <c r="Z58" s="24"/>
      <c r="AA58" s="22" t="b">
        <f t="shared" si="50"/>
        <v>0</v>
      </c>
      <c r="AB58" s="24"/>
      <c r="AC58" s="22" t="b">
        <f t="shared" si="51"/>
        <v>0</v>
      </c>
      <c r="AD58" s="24"/>
      <c r="AE58" s="22" t="b">
        <f t="shared" si="52"/>
        <v>0</v>
      </c>
      <c r="AF58" s="24"/>
      <c r="AG58" s="22" t="b">
        <f t="shared" si="53"/>
        <v>0</v>
      </c>
      <c r="AH58" s="24"/>
      <c r="AI58" s="22" t="b">
        <f t="shared" si="54"/>
        <v>0</v>
      </c>
      <c r="AJ58" s="24"/>
      <c r="AK58" s="22" t="b">
        <f t="shared" si="55"/>
        <v>0</v>
      </c>
      <c r="AL58" s="24"/>
      <c r="AM58" s="22" t="b">
        <f t="shared" si="56"/>
        <v>0</v>
      </c>
      <c r="AN58" s="24"/>
      <c r="AO58" s="22" t="b">
        <f t="shared" si="57"/>
        <v>0</v>
      </c>
      <c r="AP58" s="24"/>
      <c r="AQ58" s="22" t="b">
        <f t="shared" si="58"/>
        <v>0</v>
      </c>
      <c r="AR58" s="24"/>
      <c r="AS58" s="22" t="b">
        <f t="shared" si="59"/>
        <v>0</v>
      </c>
      <c r="AT58" s="24"/>
      <c r="AU58" s="22" t="b">
        <f t="shared" si="60"/>
        <v>0</v>
      </c>
      <c r="AV58" s="24"/>
      <c r="AW58" s="22" t="b">
        <f t="shared" si="61"/>
        <v>0</v>
      </c>
      <c r="AX58" s="24"/>
      <c r="AY58" s="22" t="b">
        <f t="shared" si="62"/>
        <v>0</v>
      </c>
      <c r="AZ58" s="24"/>
      <c r="BA58" s="22" t="b">
        <f t="shared" si="63"/>
        <v>0</v>
      </c>
      <c r="BB58" s="24"/>
      <c r="BC58" s="22" t="b">
        <f t="shared" si="64"/>
        <v>0</v>
      </c>
      <c r="BD58" s="24"/>
      <c r="BE58" s="22" t="b">
        <f t="shared" si="65"/>
        <v>0</v>
      </c>
      <c r="BF58" s="24"/>
      <c r="BG58" s="22" t="b">
        <f t="shared" si="66"/>
        <v>0</v>
      </c>
      <c r="BH58" s="22" t="str">
        <f t="shared" si="67"/>
        <v xml:space="preserve"> </v>
      </c>
      <c r="BI58" s="22"/>
      <c r="BJ58" s="22" t="b">
        <f t="shared" si="78"/>
        <v>0</v>
      </c>
      <c r="BK58" s="22" t="str">
        <f t="shared" si="68"/>
        <v xml:space="preserve"> </v>
      </c>
      <c r="BL58" s="22" t="str">
        <f t="shared" si="69"/>
        <v xml:space="preserve"> </v>
      </c>
      <c r="BM58" s="22" t="str">
        <f t="shared" si="70"/>
        <v/>
      </c>
      <c r="BN58" s="47"/>
    </row>
    <row r="59" spans="2:66" ht="63" customHeight="1" x14ac:dyDescent="0.3">
      <c r="B59" s="27"/>
      <c r="C59" s="130"/>
      <c r="D59" s="38"/>
      <c r="E59" s="38"/>
      <c r="F59" s="29"/>
      <c r="G59" s="29"/>
      <c r="H59" s="23"/>
      <c r="I59" s="19" t="b">
        <f t="shared" si="71"/>
        <v>0</v>
      </c>
      <c r="J59" s="24"/>
      <c r="K59" s="19" t="b">
        <f t="shared" si="72"/>
        <v>0</v>
      </c>
      <c r="L59" s="24"/>
      <c r="M59" s="49" t="b">
        <f t="shared" si="73"/>
        <v>0</v>
      </c>
      <c r="N59" s="24"/>
      <c r="O59" s="49" t="b">
        <f t="shared" si="74"/>
        <v>0</v>
      </c>
      <c r="P59" s="24"/>
      <c r="Q59" s="49" t="b">
        <f t="shared" si="75"/>
        <v>0</v>
      </c>
      <c r="R59" s="22" t="str">
        <f t="shared" si="76"/>
        <v xml:space="preserve">  </v>
      </c>
      <c r="S59" s="25" t="str">
        <f t="shared" si="77"/>
        <v xml:space="preserve"> </v>
      </c>
      <c r="T59" s="23"/>
      <c r="U59" s="22"/>
      <c r="V59" s="24"/>
      <c r="W59" s="22" t="b">
        <f t="shared" si="48"/>
        <v>0</v>
      </c>
      <c r="X59" s="24"/>
      <c r="Y59" s="22" t="b">
        <f t="shared" si="49"/>
        <v>0</v>
      </c>
      <c r="Z59" s="24"/>
      <c r="AA59" s="22" t="b">
        <f t="shared" si="50"/>
        <v>0</v>
      </c>
      <c r="AB59" s="24"/>
      <c r="AC59" s="22" t="b">
        <f t="shared" si="51"/>
        <v>0</v>
      </c>
      <c r="AD59" s="24"/>
      <c r="AE59" s="22" t="b">
        <f t="shared" si="52"/>
        <v>0</v>
      </c>
      <c r="AF59" s="24"/>
      <c r="AG59" s="22" t="b">
        <f t="shared" si="53"/>
        <v>0</v>
      </c>
      <c r="AH59" s="24"/>
      <c r="AI59" s="22" t="b">
        <f t="shared" si="54"/>
        <v>0</v>
      </c>
      <c r="AJ59" s="24"/>
      <c r="AK59" s="22" t="b">
        <f t="shared" si="55"/>
        <v>0</v>
      </c>
      <c r="AL59" s="24"/>
      <c r="AM59" s="22" t="b">
        <f t="shared" si="56"/>
        <v>0</v>
      </c>
      <c r="AN59" s="24"/>
      <c r="AO59" s="22" t="b">
        <f t="shared" si="57"/>
        <v>0</v>
      </c>
      <c r="AP59" s="24"/>
      <c r="AQ59" s="22" t="b">
        <f t="shared" si="58"/>
        <v>0</v>
      </c>
      <c r="AR59" s="24"/>
      <c r="AS59" s="22" t="b">
        <f t="shared" si="59"/>
        <v>0</v>
      </c>
      <c r="AT59" s="24"/>
      <c r="AU59" s="22" t="b">
        <f t="shared" si="60"/>
        <v>0</v>
      </c>
      <c r="AV59" s="24"/>
      <c r="AW59" s="22" t="b">
        <f t="shared" si="61"/>
        <v>0</v>
      </c>
      <c r="AX59" s="24"/>
      <c r="AY59" s="22" t="b">
        <f t="shared" si="62"/>
        <v>0</v>
      </c>
      <c r="AZ59" s="24"/>
      <c r="BA59" s="22" t="b">
        <f t="shared" si="63"/>
        <v>0</v>
      </c>
      <c r="BB59" s="24"/>
      <c r="BC59" s="22" t="b">
        <f t="shared" si="64"/>
        <v>0</v>
      </c>
      <c r="BD59" s="24"/>
      <c r="BE59" s="22" t="b">
        <f t="shared" si="65"/>
        <v>0</v>
      </c>
      <c r="BF59" s="24"/>
      <c r="BG59" s="22" t="b">
        <f t="shared" si="66"/>
        <v>0</v>
      </c>
      <c r="BH59" s="22" t="str">
        <f t="shared" si="67"/>
        <v xml:space="preserve"> </v>
      </c>
      <c r="BI59" s="22"/>
      <c r="BJ59" s="22" t="b">
        <f t="shared" si="78"/>
        <v>0</v>
      </c>
      <c r="BK59" s="22" t="str">
        <f t="shared" si="68"/>
        <v xml:space="preserve"> </v>
      </c>
      <c r="BL59" s="22" t="str">
        <f t="shared" si="69"/>
        <v xml:space="preserve"> </v>
      </c>
      <c r="BM59" s="22" t="str">
        <f t="shared" si="70"/>
        <v/>
      </c>
      <c r="BN59" s="47"/>
    </row>
    <row r="60" spans="2:66" ht="63" customHeight="1" x14ac:dyDescent="0.3">
      <c r="B60" s="27"/>
      <c r="C60" s="130"/>
      <c r="D60" s="38"/>
      <c r="E60" s="38"/>
      <c r="F60" s="29"/>
      <c r="G60" s="29"/>
      <c r="H60" s="23"/>
      <c r="I60" s="19" t="b">
        <f t="shared" si="71"/>
        <v>0</v>
      </c>
      <c r="J60" s="24"/>
      <c r="K60" s="19" t="b">
        <f t="shared" si="72"/>
        <v>0</v>
      </c>
      <c r="L60" s="24"/>
      <c r="M60" s="49" t="b">
        <f t="shared" si="73"/>
        <v>0</v>
      </c>
      <c r="N60" s="24"/>
      <c r="O60" s="49" t="b">
        <f t="shared" si="74"/>
        <v>0</v>
      </c>
      <c r="P60" s="24"/>
      <c r="Q60" s="49" t="b">
        <f t="shared" si="75"/>
        <v>0</v>
      </c>
      <c r="R60" s="22" t="str">
        <f t="shared" si="76"/>
        <v xml:space="preserve">  </v>
      </c>
      <c r="S60" s="25" t="str">
        <f t="shared" si="77"/>
        <v xml:space="preserve"> </v>
      </c>
      <c r="T60" s="23"/>
      <c r="U60" s="22"/>
      <c r="V60" s="24"/>
      <c r="W60" s="22" t="b">
        <f t="shared" si="48"/>
        <v>0</v>
      </c>
      <c r="X60" s="24"/>
      <c r="Y60" s="22" t="b">
        <f t="shared" si="49"/>
        <v>0</v>
      </c>
      <c r="Z60" s="24"/>
      <c r="AA60" s="22" t="b">
        <f t="shared" si="50"/>
        <v>0</v>
      </c>
      <c r="AB60" s="24"/>
      <c r="AC60" s="22" t="b">
        <f t="shared" si="51"/>
        <v>0</v>
      </c>
      <c r="AD60" s="24"/>
      <c r="AE60" s="22" t="b">
        <f t="shared" si="52"/>
        <v>0</v>
      </c>
      <c r="AF60" s="24"/>
      <c r="AG60" s="22" t="b">
        <f t="shared" si="53"/>
        <v>0</v>
      </c>
      <c r="AH60" s="24"/>
      <c r="AI60" s="22" t="b">
        <f t="shared" si="54"/>
        <v>0</v>
      </c>
      <c r="AJ60" s="24"/>
      <c r="AK60" s="22" t="b">
        <f t="shared" si="55"/>
        <v>0</v>
      </c>
      <c r="AL60" s="24"/>
      <c r="AM60" s="22" t="b">
        <f t="shared" si="56"/>
        <v>0</v>
      </c>
      <c r="AN60" s="24"/>
      <c r="AO60" s="22" t="b">
        <f t="shared" si="57"/>
        <v>0</v>
      </c>
      <c r="AP60" s="24"/>
      <c r="AQ60" s="22" t="b">
        <f t="shared" si="58"/>
        <v>0</v>
      </c>
      <c r="AR60" s="24"/>
      <c r="AS60" s="22" t="b">
        <f t="shared" si="59"/>
        <v>0</v>
      </c>
      <c r="AT60" s="24"/>
      <c r="AU60" s="22" t="b">
        <f t="shared" si="60"/>
        <v>0</v>
      </c>
      <c r="AV60" s="24"/>
      <c r="AW60" s="22" t="b">
        <f t="shared" si="61"/>
        <v>0</v>
      </c>
      <c r="AX60" s="24"/>
      <c r="AY60" s="22" t="b">
        <f t="shared" si="62"/>
        <v>0</v>
      </c>
      <c r="AZ60" s="24"/>
      <c r="BA60" s="22" t="b">
        <f t="shared" si="63"/>
        <v>0</v>
      </c>
      <c r="BB60" s="24"/>
      <c r="BC60" s="22" t="b">
        <f t="shared" si="64"/>
        <v>0</v>
      </c>
      <c r="BD60" s="24"/>
      <c r="BE60" s="22" t="b">
        <f t="shared" si="65"/>
        <v>0</v>
      </c>
      <c r="BF60" s="24"/>
      <c r="BG60" s="22" t="b">
        <f t="shared" si="66"/>
        <v>0</v>
      </c>
      <c r="BH60" s="22" t="str">
        <f t="shared" si="67"/>
        <v xml:space="preserve"> </v>
      </c>
      <c r="BI60" s="22"/>
      <c r="BJ60" s="22" t="b">
        <f t="shared" si="78"/>
        <v>0</v>
      </c>
      <c r="BK60" s="22" t="str">
        <f t="shared" si="68"/>
        <v xml:space="preserve"> </v>
      </c>
      <c r="BL60" s="22" t="str">
        <f t="shared" si="69"/>
        <v xml:space="preserve"> </v>
      </c>
      <c r="BM60" s="22" t="str">
        <f t="shared" si="70"/>
        <v/>
      </c>
      <c r="BN60" s="47"/>
    </row>
    <row r="61" spans="2:66" ht="63" customHeight="1" x14ac:dyDescent="0.3">
      <c r="B61" s="27"/>
      <c r="C61" s="130"/>
      <c r="D61" s="38"/>
      <c r="E61" s="38"/>
      <c r="F61" s="29"/>
      <c r="G61" s="29"/>
      <c r="H61" s="23"/>
      <c r="I61" s="19" t="b">
        <f t="shared" si="71"/>
        <v>0</v>
      </c>
      <c r="J61" s="24"/>
      <c r="K61" s="19" t="b">
        <f t="shared" si="72"/>
        <v>0</v>
      </c>
      <c r="L61" s="24"/>
      <c r="M61" s="49" t="b">
        <f t="shared" si="73"/>
        <v>0</v>
      </c>
      <c r="N61" s="24"/>
      <c r="O61" s="49" t="b">
        <f t="shared" si="74"/>
        <v>0</v>
      </c>
      <c r="P61" s="24"/>
      <c r="Q61" s="49" t="b">
        <f t="shared" si="75"/>
        <v>0</v>
      </c>
      <c r="R61" s="22" t="str">
        <f t="shared" si="76"/>
        <v xml:space="preserve">  </v>
      </c>
      <c r="S61" s="25" t="str">
        <f t="shared" si="77"/>
        <v xml:space="preserve"> </v>
      </c>
      <c r="T61" s="23"/>
      <c r="U61" s="22"/>
      <c r="V61" s="24"/>
      <c r="W61" s="22" t="b">
        <f t="shared" si="48"/>
        <v>0</v>
      </c>
      <c r="X61" s="24"/>
      <c r="Y61" s="22" t="b">
        <f t="shared" si="49"/>
        <v>0</v>
      </c>
      <c r="Z61" s="24"/>
      <c r="AA61" s="22" t="b">
        <f t="shared" si="50"/>
        <v>0</v>
      </c>
      <c r="AB61" s="24"/>
      <c r="AC61" s="22" t="b">
        <f t="shared" si="51"/>
        <v>0</v>
      </c>
      <c r="AD61" s="24"/>
      <c r="AE61" s="22" t="b">
        <f t="shared" si="52"/>
        <v>0</v>
      </c>
      <c r="AF61" s="24"/>
      <c r="AG61" s="22" t="b">
        <f t="shared" si="53"/>
        <v>0</v>
      </c>
      <c r="AH61" s="24"/>
      <c r="AI61" s="22" t="b">
        <f t="shared" si="54"/>
        <v>0</v>
      </c>
      <c r="AJ61" s="24"/>
      <c r="AK61" s="22" t="b">
        <f t="shared" si="55"/>
        <v>0</v>
      </c>
      <c r="AL61" s="24"/>
      <c r="AM61" s="22" t="b">
        <f t="shared" si="56"/>
        <v>0</v>
      </c>
      <c r="AN61" s="24"/>
      <c r="AO61" s="22" t="b">
        <f t="shared" si="57"/>
        <v>0</v>
      </c>
      <c r="AP61" s="24"/>
      <c r="AQ61" s="22" t="b">
        <f t="shared" si="58"/>
        <v>0</v>
      </c>
      <c r="AR61" s="24"/>
      <c r="AS61" s="22" t="b">
        <f t="shared" si="59"/>
        <v>0</v>
      </c>
      <c r="AT61" s="24"/>
      <c r="AU61" s="22" t="b">
        <f t="shared" si="60"/>
        <v>0</v>
      </c>
      <c r="AV61" s="24"/>
      <c r="AW61" s="22" t="b">
        <f t="shared" si="61"/>
        <v>0</v>
      </c>
      <c r="AX61" s="24"/>
      <c r="AY61" s="22" t="b">
        <f t="shared" si="62"/>
        <v>0</v>
      </c>
      <c r="AZ61" s="24"/>
      <c r="BA61" s="22" t="b">
        <f t="shared" si="63"/>
        <v>0</v>
      </c>
      <c r="BB61" s="24"/>
      <c r="BC61" s="22" t="b">
        <f t="shared" si="64"/>
        <v>0</v>
      </c>
      <c r="BD61" s="24"/>
      <c r="BE61" s="22" t="b">
        <f t="shared" si="65"/>
        <v>0</v>
      </c>
      <c r="BF61" s="24"/>
      <c r="BG61" s="22" t="b">
        <f t="shared" si="66"/>
        <v>0</v>
      </c>
      <c r="BH61" s="22" t="str">
        <f t="shared" si="67"/>
        <v xml:space="preserve"> </v>
      </c>
      <c r="BI61" s="22"/>
      <c r="BJ61" s="22" t="b">
        <f t="shared" si="78"/>
        <v>0</v>
      </c>
      <c r="BK61" s="22" t="str">
        <f t="shared" si="68"/>
        <v xml:space="preserve"> </v>
      </c>
      <c r="BL61" s="22" t="str">
        <f t="shared" si="69"/>
        <v xml:space="preserve"> </v>
      </c>
      <c r="BM61" s="22" t="str">
        <f t="shared" si="70"/>
        <v/>
      </c>
      <c r="BN61" s="47"/>
    </row>
    <row r="62" spans="2:66" ht="63" customHeight="1" x14ac:dyDescent="0.3">
      <c r="B62" s="27"/>
      <c r="C62" s="130"/>
      <c r="D62" s="38"/>
      <c r="E62" s="38"/>
      <c r="F62" s="29"/>
      <c r="G62" s="29"/>
      <c r="H62" s="23"/>
      <c r="I62" s="19" t="b">
        <f t="shared" si="71"/>
        <v>0</v>
      </c>
      <c r="J62" s="24"/>
      <c r="K62" s="19" t="b">
        <f t="shared" si="72"/>
        <v>0</v>
      </c>
      <c r="L62" s="24"/>
      <c r="M62" s="49" t="b">
        <f t="shared" si="73"/>
        <v>0</v>
      </c>
      <c r="N62" s="24"/>
      <c r="O62" s="49" t="b">
        <f t="shared" si="74"/>
        <v>0</v>
      </c>
      <c r="P62" s="24"/>
      <c r="Q62" s="49" t="b">
        <f t="shared" si="75"/>
        <v>0</v>
      </c>
      <c r="R62" s="22" t="str">
        <f t="shared" si="76"/>
        <v xml:space="preserve">  </v>
      </c>
      <c r="S62" s="25" t="str">
        <f t="shared" si="77"/>
        <v xml:space="preserve"> </v>
      </c>
      <c r="T62" s="23"/>
      <c r="U62" s="22"/>
      <c r="V62" s="24"/>
      <c r="W62" s="22" t="b">
        <f t="shared" si="48"/>
        <v>0</v>
      </c>
      <c r="X62" s="24"/>
      <c r="Y62" s="22" t="b">
        <f t="shared" si="49"/>
        <v>0</v>
      </c>
      <c r="Z62" s="24"/>
      <c r="AA62" s="22" t="b">
        <f t="shared" si="50"/>
        <v>0</v>
      </c>
      <c r="AB62" s="24"/>
      <c r="AC62" s="22" t="b">
        <f t="shared" si="51"/>
        <v>0</v>
      </c>
      <c r="AD62" s="24"/>
      <c r="AE62" s="22" t="b">
        <f t="shared" si="52"/>
        <v>0</v>
      </c>
      <c r="AF62" s="24"/>
      <c r="AG62" s="22" t="b">
        <f t="shared" si="53"/>
        <v>0</v>
      </c>
      <c r="AH62" s="24"/>
      <c r="AI62" s="22" t="b">
        <f t="shared" si="54"/>
        <v>0</v>
      </c>
      <c r="AJ62" s="24"/>
      <c r="AK62" s="22" t="b">
        <f t="shared" si="55"/>
        <v>0</v>
      </c>
      <c r="AL62" s="24"/>
      <c r="AM62" s="22" t="b">
        <f t="shared" si="56"/>
        <v>0</v>
      </c>
      <c r="AN62" s="24"/>
      <c r="AO62" s="22" t="b">
        <f t="shared" si="57"/>
        <v>0</v>
      </c>
      <c r="AP62" s="24"/>
      <c r="AQ62" s="22" t="b">
        <f t="shared" si="58"/>
        <v>0</v>
      </c>
      <c r="AR62" s="24"/>
      <c r="AS62" s="22" t="b">
        <f t="shared" si="59"/>
        <v>0</v>
      </c>
      <c r="AT62" s="24"/>
      <c r="AU62" s="22" t="b">
        <f t="shared" si="60"/>
        <v>0</v>
      </c>
      <c r="AV62" s="24"/>
      <c r="AW62" s="22" t="b">
        <f t="shared" si="61"/>
        <v>0</v>
      </c>
      <c r="AX62" s="24"/>
      <c r="AY62" s="22" t="b">
        <f t="shared" si="62"/>
        <v>0</v>
      </c>
      <c r="AZ62" s="24"/>
      <c r="BA62" s="22" t="b">
        <f t="shared" si="63"/>
        <v>0</v>
      </c>
      <c r="BB62" s="24"/>
      <c r="BC62" s="22" t="b">
        <f t="shared" si="64"/>
        <v>0</v>
      </c>
      <c r="BD62" s="24"/>
      <c r="BE62" s="22" t="b">
        <f t="shared" si="65"/>
        <v>0</v>
      </c>
      <c r="BF62" s="24"/>
      <c r="BG62" s="22" t="b">
        <f t="shared" si="66"/>
        <v>0</v>
      </c>
      <c r="BH62" s="22" t="str">
        <f t="shared" si="67"/>
        <v xml:space="preserve"> </v>
      </c>
      <c r="BI62" s="22"/>
      <c r="BJ62" s="22" t="b">
        <f t="shared" si="78"/>
        <v>0</v>
      </c>
      <c r="BK62" s="22" t="str">
        <f t="shared" si="68"/>
        <v xml:space="preserve"> </v>
      </c>
      <c r="BL62" s="22" t="str">
        <f t="shared" si="69"/>
        <v xml:space="preserve"> </v>
      </c>
      <c r="BM62" s="22" t="str">
        <f t="shared" si="70"/>
        <v/>
      </c>
      <c r="BN62" s="47"/>
    </row>
    <row r="63" spans="2:66" ht="63" customHeight="1" x14ac:dyDescent="0.3">
      <c r="B63" s="27"/>
      <c r="C63" s="130"/>
      <c r="D63" s="38"/>
      <c r="E63" s="38"/>
      <c r="F63" s="29"/>
      <c r="G63" s="29"/>
      <c r="H63" s="23"/>
      <c r="I63" s="19" t="b">
        <f t="shared" si="71"/>
        <v>0</v>
      </c>
      <c r="J63" s="24"/>
      <c r="K63" s="19" t="b">
        <f t="shared" si="72"/>
        <v>0</v>
      </c>
      <c r="L63" s="24"/>
      <c r="M63" s="49" t="b">
        <f t="shared" si="73"/>
        <v>0</v>
      </c>
      <c r="N63" s="24"/>
      <c r="O63" s="49" t="b">
        <f t="shared" si="74"/>
        <v>0</v>
      </c>
      <c r="P63" s="24"/>
      <c r="Q63" s="49" t="b">
        <f t="shared" si="75"/>
        <v>0</v>
      </c>
      <c r="R63" s="22" t="str">
        <f t="shared" si="76"/>
        <v xml:space="preserve">  </v>
      </c>
      <c r="S63" s="25" t="str">
        <f t="shared" si="77"/>
        <v xml:space="preserve"> </v>
      </c>
      <c r="T63" s="23"/>
      <c r="U63" s="22"/>
      <c r="V63" s="24"/>
      <c r="W63" s="22" t="b">
        <f t="shared" si="48"/>
        <v>0</v>
      </c>
      <c r="X63" s="24"/>
      <c r="Y63" s="22" t="b">
        <f t="shared" si="49"/>
        <v>0</v>
      </c>
      <c r="Z63" s="24"/>
      <c r="AA63" s="22" t="b">
        <f t="shared" si="50"/>
        <v>0</v>
      </c>
      <c r="AB63" s="24"/>
      <c r="AC63" s="22" t="b">
        <f t="shared" si="51"/>
        <v>0</v>
      </c>
      <c r="AD63" s="24"/>
      <c r="AE63" s="22" t="b">
        <f t="shared" si="52"/>
        <v>0</v>
      </c>
      <c r="AF63" s="24"/>
      <c r="AG63" s="22" t="b">
        <f t="shared" si="53"/>
        <v>0</v>
      </c>
      <c r="AH63" s="24"/>
      <c r="AI63" s="22" t="b">
        <f t="shared" si="54"/>
        <v>0</v>
      </c>
      <c r="AJ63" s="24"/>
      <c r="AK63" s="22" t="b">
        <f t="shared" si="55"/>
        <v>0</v>
      </c>
      <c r="AL63" s="24"/>
      <c r="AM63" s="22" t="b">
        <f t="shared" si="56"/>
        <v>0</v>
      </c>
      <c r="AN63" s="24"/>
      <c r="AO63" s="22" t="b">
        <f t="shared" si="57"/>
        <v>0</v>
      </c>
      <c r="AP63" s="24"/>
      <c r="AQ63" s="22" t="b">
        <f t="shared" si="58"/>
        <v>0</v>
      </c>
      <c r="AR63" s="24"/>
      <c r="AS63" s="22" t="b">
        <f t="shared" si="59"/>
        <v>0</v>
      </c>
      <c r="AT63" s="24"/>
      <c r="AU63" s="22" t="b">
        <f t="shared" si="60"/>
        <v>0</v>
      </c>
      <c r="AV63" s="24"/>
      <c r="AW63" s="22" t="b">
        <f t="shared" si="61"/>
        <v>0</v>
      </c>
      <c r="AX63" s="24"/>
      <c r="AY63" s="22" t="b">
        <f t="shared" si="62"/>
        <v>0</v>
      </c>
      <c r="AZ63" s="24"/>
      <c r="BA63" s="22" t="b">
        <f t="shared" si="63"/>
        <v>0</v>
      </c>
      <c r="BB63" s="24"/>
      <c r="BC63" s="22" t="b">
        <f t="shared" si="64"/>
        <v>0</v>
      </c>
      <c r="BD63" s="24"/>
      <c r="BE63" s="22" t="b">
        <f t="shared" si="65"/>
        <v>0</v>
      </c>
      <c r="BF63" s="24"/>
      <c r="BG63" s="22" t="b">
        <f t="shared" si="66"/>
        <v>0</v>
      </c>
      <c r="BH63" s="22" t="str">
        <f t="shared" si="67"/>
        <v xml:space="preserve"> </v>
      </c>
      <c r="BI63" s="22"/>
      <c r="BJ63" s="22" t="b">
        <f t="shared" si="78"/>
        <v>0</v>
      </c>
      <c r="BK63" s="22" t="str">
        <f t="shared" si="68"/>
        <v xml:space="preserve"> </v>
      </c>
      <c r="BL63" s="22" t="str">
        <f t="shared" si="69"/>
        <v xml:space="preserve"> </v>
      </c>
      <c r="BM63" s="22" t="str">
        <f t="shared" si="70"/>
        <v/>
      </c>
      <c r="BN63" s="47"/>
    </row>
    <row r="64" spans="2:66" ht="63" customHeight="1" x14ac:dyDescent="0.3">
      <c r="B64" s="27"/>
      <c r="C64" s="130"/>
      <c r="D64" s="38"/>
      <c r="E64" s="38"/>
      <c r="F64" s="29"/>
      <c r="G64" s="29"/>
      <c r="H64" s="23"/>
      <c r="I64" s="19" t="b">
        <f t="shared" si="71"/>
        <v>0</v>
      </c>
      <c r="J64" s="24"/>
      <c r="K64" s="19" t="b">
        <f t="shared" si="72"/>
        <v>0</v>
      </c>
      <c r="L64" s="24"/>
      <c r="M64" s="49" t="b">
        <f t="shared" si="73"/>
        <v>0</v>
      </c>
      <c r="N64" s="24"/>
      <c r="O64" s="49" t="b">
        <f t="shared" si="74"/>
        <v>0</v>
      </c>
      <c r="P64" s="24"/>
      <c r="Q64" s="49" t="b">
        <f t="shared" si="75"/>
        <v>0</v>
      </c>
      <c r="R64" s="22" t="str">
        <f t="shared" si="76"/>
        <v xml:space="preserve">  </v>
      </c>
      <c r="S64" s="25" t="str">
        <f t="shared" si="77"/>
        <v xml:space="preserve"> </v>
      </c>
      <c r="T64" s="23"/>
      <c r="U64" s="22"/>
      <c r="V64" s="24"/>
      <c r="W64" s="22" t="b">
        <f t="shared" si="48"/>
        <v>0</v>
      </c>
      <c r="X64" s="24"/>
      <c r="Y64" s="22" t="b">
        <f t="shared" si="49"/>
        <v>0</v>
      </c>
      <c r="Z64" s="24"/>
      <c r="AA64" s="22" t="b">
        <f t="shared" si="50"/>
        <v>0</v>
      </c>
      <c r="AB64" s="24"/>
      <c r="AC64" s="22" t="b">
        <f t="shared" si="51"/>
        <v>0</v>
      </c>
      <c r="AD64" s="24"/>
      <c r="AE64" s="22" t="b">
        <f t="shared" si="52"/>
        <v>0</v>
      </c>
      <c r="AF64" s="24"/>
      <c r="AG64" s="22" t="b">
        <f t="shared" si="53"/>
        <v>0</v>
      </c>
      <c r="AH64" s="24"/>
      <c r="AI64" s="22" t="b">
        <f t="shared" si="54"/>
        <v>0</v>
      </c>
      <c r="AJ64" s="24"/>
      <c r="AK64" s="22" t="b">
        <f t="shared" si="55"/>
        <v>0</v>
      </c>
      <c r="AL64" s="24"/>
      <c r="AM64" s="22" t="b">
        <f t="shared" si="56"/>
        <v>0</v>
      </c>
      <c r="AN64" s="24"/>
      <c r="AO64" s="22" t="b">
        <f t="shared" si="57"/>
        <v>0</v>
      </c>
      <c r="AP64" s="24"/>
      <c r="AQ64" s="22" t="b">
        <f t="shared" si="58"/>
        <v>0</v>
      </c>
      <c r="AR64" s="24"/>
      <c r="AS64" s="22" t="b">
        <f t="shared" si="59"/>
        <v>0</v>
      </c>
      <c r="AT64" s="24"/>
      <c r="AU64" s="22" t="b">
        <f t="shared" si="60"/>
        <v>0</v>
      </c>
      <c r="AV64" s="24"/>
      <c r="AW64" s="22" t="b">
        <f t="shared" si="61"/>
        <v>0</v>
      </c>
      <c r="AX64" s="24"/>
      <c r="AY64" s="22" t="b">
        <f t="shared" si="62"/>
        <v>0</v>
      </c>
      <c r="AZ64" s="24"/>
      <c r="BA64" s="22" t="b">
        <f t="shared" si="63"/>
        <v>0</v>
      </c>
      <c r="BB64" s="24"/>
      <c r="BC64" s="22" t="b">
        <f t="shared" si="64"/>
        <v>0</v>
      </c>
      <c r="BD64" s="24"/>
      <c r="BE64" s="22" t="b">
        <f t="shared" si="65"/>
        <v>0</v>
      </c>
      <c r="BF64" s="24"/>
      <c r="BG64" s="22" t="b">
        <f t="shared" si="66"/>
        <v>0</v>
      </c>
      <c r="BH64" s="22" t="str">
        <f t="shared" si="67"/>
        <v xml:space="preserve"> </v>
      </c>
      <c r="BI64" s="22"/>
      <c r="BJ64" s="22" t="b">
        <f t="shared" si="78"/>
        <v>0</v>
      </c>
      <c r="BK64" s="22" t="str">
        <f t="shared" si="68"/>
        <v xml:space="preserve"> </v>
      </c>
      <c r="BL64" s="22" t="str">
        <f t="shared" si="69"/>
        <v xml:space="preserve"> </v>
      </c>
      <c r="BM64" s="22" t="str">
        <f t="shared" si="70"/>
        <v/>
      </c>
      <c r="BN64" s="47"/>
    </row>
    <row r="65" spans="2:66" ht="63" customHeight="1" x14ac:dyDescent="0.3">
      <c r="B65" s="27"/>
      <c r="C65" s="130"/>
      <c r="D65" s="38"/>
      <c r="E65" s="38"/>
      <c r="F65" s="29"/>
      <c r="G65" s="29"/>
      <c r="H65" s="23"/>
      <c r="I65" s="19" t="b">
        <f t="shared" si="71"/>
        <v>0</v>
      </c>
      <c r="J65" s="24"/>
      <c r="K65" s="19" t="b">
        <f t="shared" si="72"/>
        <v>0</v>
      </c>
      <c r="L65" s="24"/>
      <c r="M65" s="49" t="b">
        <f t="shared" si="73"/>
        <v>0</v>
      </c>
      <c r="N65" s="24"/>
      <c r="O65" s="49" t="b">
        <f t="shared" si="74"/>
        <v>0</v>
      </c>
      <c r="P65" s="24"/>
      <c r="Q65" s="49" t="b">
        <f t="shared" si="75"/>
        <v>0</v>
      </c>
      <c r="R65" s="22" t="str">
        <f t="shared" si="76"/>
        <v xml:space="preserve">  </v>
      </c>
      <c r="S65" s="25" t="str">
        <f t="shared" si="77"/>
        <v xml:space="preserve"> </v>
      </c>
      <c r="T65" s="23"/>
      <c r="U65" s="22"/>
      <c r="V65" s="24"/>
      <c r="W65" s="22" t="b">
        <f t="shared" si="48"/>
        <v>0</v>
      </c>
      <c r="X65" s="24"/>
      <c r="Y65" s="22" t="b">
        <f t="shared" si="49"/>
        <v>0</v>
      </c>
      <c r="Z65" s="24"/>
      <c r="AA65" s="22" t="b">
        <f t="shared" si="50"/>
        <v>0</v>
      </c>
      <c r="AB65" s="24"/>
      <c r="AC65" s="22" t="b">
        <f t="shared" si="51"/>
        <v>0</v>
      </c>
      <c r="AD65" s="24"/>
      <c r="AE65" s="22" t="b">
        <f t="shared" si="52"/>
        <v>0</v>
      </c>
      <c r="AF65" s="24"/>
      <c r="AG65" s="22" t="b">
        <f t="shared" si="53"/>
        <v>0</v>
      </c>
      <c r="AH65" s="24"/>
      <c r="AI65" s="22" t="b">
        <f t="shared" si="54"/>
        <v>0</v>
      </c>
      <c r="AJ65" s="24"/>
      <c r="AK65" s="22" t="b">
        <f t="shared" si="55"/>
        <v>0</v>
      </c>
      <c r="AL65" s="24"/>
      <c r="AM65" s="22" t="b">
        <f t="shared" si="56"/>
        <v>0</v>
      </c>
      <c r="AN65" s="24"/>
      <c r="AO65" s="22" t="b">
        <f t="shared" si="57"/>
        <v>0</v>
      </c>
      <c r="AP65" s="24"/>
      <c r="AQ65" s="22" t="b">
        <f t="shared" si="58"/>
        <v>0</v>
      </c>
      <c r="AR65" s="24"/>
      <c r="AS65" s="22" t="b">
        <f t="shared" si="59"/>
        <v>0</v>
      </c>
      <c r="AT65" s="24"/>
      <c r="AU65" s="22" t="b">
        <f t="shared" si="60"/>
        <v>0</v>
      </c>
      <c r="AV65" s="24"/>
      <c r="AW65" s="22" t="b">
        <f t="shared" si="61"/>
        <v>0</v>
      </c>
      <c r="AX65" s="24"/>
      <c r="AY65" s="22" t="b">
        <f t="shared" si="62"/>
        <v>0</v>
      </c>
      <c r="AZ65" s="24"/>
      <c r="BA65" s="22" t="b">
        <f t="shared" si="63"/>
        <v>0</v>
      </c>
      <c r="BB65" s="24"/>
      <c r="BC65" s="22" t="b">
        <f t="shared" si="64"/>
        <v>0</v>
      </c>
      <c r="BD65" s="24"/>
      <c r="BE65" s="22" t="b">
        <f t="shared" si="65"/>
        <v>0</v>
      </c>
      <c r="BF65" s="24"/>
      <c r="BG65" s="22" t="b">
        <f t="shared" si="66"/>
        <v>0</v>
      </c>
      <c r="BH65" s="22" t="str">
        <f t="shared" si="67"/>
        <v xml:space="preserve"> </v>
      </c>
      <c r="BI65" s="22"/>
      <c r="BJ65" s="22" t="b">
        <f t="shared" si="78"/>
        <v>0</v>
      </c>
      <c r="BK65" s="22" t="str">
        <f t="shared" si="68"/>
        <v xml:space="preserve"> </v>
      </c>
      <c r="BL65" s="22" t="str">
        <f t="shared" si="69"/>
        <v xml:space="preserve"> </v>
      </c>
      <c r="BM65" s="22" t="str">
        <f t="shared" si="70"/>
        <v/>
      </c>
      <c r="BN65" s="47"/>
    </row>
    <row r="66" spans="2:66" ht="63" customHeight="1" x14ac:dyDescent="0.3">
      <c r="B66" s="27"/>
      <c r="C66" s="130"/>
      <c r="D66" s="38"/>
      <c r="E66" s="38"/>
      <c r="F66" s="29"/>
      <c r="G66" s="29"/>
      <c r="H66" s="23"/>
      <c r="I66" s="19" t="b">
        <f t="shared" si="71"/>
        <v>0</v>
      </c>
      <c r="J66" s="24"/>
      <c r="K66" s="19" t="b">
        <f t="shared" si="72"/>
        <v>0</v>
      </c>
      <c r="L66" s="24"/>
      <c r="M66" s="49" t="b">
        <f t="shared" si="73"/>
        <v>0</v>
      </c>
      <c r="N66" s="24"/>
      <c r="O66" s="49" t="b">
        <f t="shared" si="74"/>
        <v>0</v>
      </c>
      <c r="P66" s="24"/>
      <c r="Q66" s="49" t="b">
        <f t="shared" si="75"/>
        <v>0</v>
      </c>
      <c r="R66" s="22" t="str">
        <f t="shared" si="76"/>
        <v xml:space="preserve">  </v>
      </c>
      <c r="S66" s="25" t="str">
        <f t="shared" si="77"/>
        <v xml:space="preserve"> </v>
      </c>
      <c r="T66" s="23"/>
      <c r="U66" s="22"/>
      <c r="V66" s="24"/>
      <c r="W66" s="22" t="b">
        <f t="shared" si="48"/>
        <v>0</v>
      </c>
      <c r="X66" s="24"/>
      <c r="Y66" s="22" t="b">
        <f t="shared" si="49"/>
        <v>0</v>
      </c>
      <c r="Z66" s="24"/>
      <c r="AA66" s="22" t="b">
        <f t="shared" si="50"/>
        <v>0</v>
      </c>
      <c r="AB66" s="24"/>
      <c r="AC66" s="22" t="b">
        <f t="shared" si="51"/>
        <v>0</v>
      </c>
      <c r="AD66" s="24"/>
      <c r="AE66" s="22" t="b">
        <f t="shared" si="52"/>
        <v>0</v>
      </c>
      <c r="AF66" s="24"/>
      <c r="AG66" s="22" t="b">
        <f t="shared" si="53"/>
        <v>0</v>
      </c>
      <c r="AH66" s="24"/>
      <c r="AI66" s="22" t="b">
        <f t="shared" si="54"/>
        <v>0</v>
      </c>
      <c r="AJ66" s="24"/>
      <c r="AK66" s="22" t="b">
        <f t="shared" si="55"/>
        <v>0</v>
      </c>
      <c r="AL66" s="24"/>
      <c r="AM66" s="22" t="b">
        <f t="shared" si="56"/>
        <v>0</v>
      </c>
      <c r="AN66" s="24"/>
      <c r="AO66" s="22" t="b">
        <f t="shared" si="57"/>
        <v>0</v>
      </c>
      <c r="AP66" s="24"/>
      <c r="AQ66" s="22" t="b">
        <f t="shared" si="58"/>
        <v>0</v>
      </c>
      <c r="AR66" s="24"/>
      <c r="AS66" s="22" t="b">
        <f t="shared" si="59"/>
        <v>0</v>
      </c>
      <c r="AT66" s="24"/>
      <c r="AU66" s="22" t="b">
        <f t="shared" si="60"/>
        <v>0</v>
      </c>
      <c r="AV66" s="24"/>
      <c r="AW66" s="22" t="b">
        <f t="shared" si="61"/>
        <v>0</v>
      </c>
      <c r="AX66" s="24"/>
      <c r="AY66" s="22" t="b">
        <f t="shared" si="62"/>
        <v>0</v>
      </c>
      <c r="AZ66" s="24"/>
      <c r="BA66" s="22" t="b">
        <f t="shared" si="63"/>
        <v>0</v>
      </c>
      <c r="BB66" s="24"/>
      <c r="BC66" s="22" t="b">
        <f t="shared" si="64"/>
        <v>0</v>
      </c>
      <c r="BD66" s="24"/>
      <c r="BE66" s="22" t="b">
        <f t="shared" si="65"/>
        <v>0</v>
      </c>
      <c r="BF66" s="24"/>
      <c r="BG66" s="22" t="b">
        <f t="shared" si="66"/>
        <v>0</v>
      </c>
      <c r="BH66" s="22" t="str">
        <f t="shared" si="67"/>
        <v xml:space="preserve"> </v>
      </c>
      <c r="BI66" s="22"/>
      <c r="BJ66" s="22" t="b">
        <f t="shared" si="78"/>
        <v>0</v>
      </c>
      <c r="BK66" s="22" t="str">
        <f t="shared" si="68"/>
        <v xml:space="preserve"> </v>
      </c>
      <c r="BL66" s="22" t="str">
        <f t="shared" si="69"/>
        <v xml:space="preserve"> </v>
      </c>
      <c r="BM66" s="22" t="str">
        <f t="shared" si="70"/>
        <v/>
      </c>
      <c r="BN66" s="47"/>
    </row>
    <row r="67" spans="2:66" ht="63" customHeight="1" x14ac:dyDescent="0.3">
      <c r="B67" s="27"/>
      <c r="C67" s="130"/>
      <c r="D67" s="38"/>
      <c r="E67" s="38"/>
      <c r="F67" s="29"/>
      <c r="G67" s="29"/>
      <c r="H67" s="23"/>
      <c r="I67" s="19" t="b">
        <f t="shared" si="71"/>
        <v>0</v>
      </c>
      <c r="J67" s="24"/>
      <c r="K67" s="19" t="b">
        <f t="shared" si="72"/>
        <v>0</v>
      </c>
      <c r="L67" s="24"/>
      <c r="M67" s="49" t="b">
        <f t="shared" si="73"/>
        <v>0</v>
      </c>
      <c r="N67" s="24"/>
      <c r="O67" s="49" t="b">
        <f t="shared" si="74"/>
        <v>0</v>
      </c>
      <c r="P67" s="24"/>
      <c r="Q67" s="49" t="b">
        <f t="shared" si="75"/>
        <v>0</v>
      </c>
      <c r="R67" s="22" t="str">
        <f t="shared" si="76"/>
        <v xml:space="preserve">  </v>
      </c>
      <c r="S67" s="25" t="str">
        <f t="shared" si="77"/>
        <v xml:space="preserve"> </v>
      </c>
      <c r="T67" s="23"/>
      <c r="U67" s="22"/>
      <c r="V67" s="24"/>
      <c r="W67" s="22" t="b">
        <f t="shared" si="48"/>
        <v>0</v>
      </c>
      <c r="X67" s="24"/>
      <c r="Y67" s="22" t="b">
        <f t="shared" si="49"/>
        <v>0</v>
      </c>
      <c r="Z67" s="24"/>
      <c r="AA67" s="22" t="b">
        <f t="shared" si="50"/>
        <v>0</v>
      </c>
      <c r="AB67" s="24"/>
      <c r="AC67" s="22" t="b">
        <f t="shared" si="51"/>
        <v>0</v>
      </c>
      <c r="AD67" s="24"/>
      <c r="AE67" s="22" t="b">
        <f t="shared" si="52"/>
        <v>0</v>
      </c>
      <c r="AF67" s="24"/>
      <c r="AG67" s="22" t="b">
        <f t="shared" si="53"/>
        <v>0</v>
      </c>
      <c r="AH67" s="24"/>
      <c r="AI67" s="22" t="b">
        <f t="shared" si="54"/>
        <v>0</v>
      </c>
      <c r="AJ67" s="24"/>
      <c r="AK67" s="22" t="b">
        <f t="shared" si="55"/>
        <v>0</v>
      </c>
      <c r="AL67" s="24"/>
      <c r="AM67" s="22" t="b">
        <f t="shared" si="56"/>
        <v>0</v>
      </c>
      <c r="AN67" s="24"/>
      <c r="AO67" s="22" t="b">
        <f t="shared" si="57"/>
        <v>0</v>
      </c>
      <c r="AP67" s="24"/>
      <c r="AQ67" s="22" t="b">
        <f t="shared" si="58"/>
        <v>0</v>
      </c>
      <c r="AR67" s="24"/>
      <c r="AS67" s="22" t="b">
        <f t="shared" si="59"/>
        <v>0</v>
      </c>
      <c r="AT67" s="24"/>
      <c r="AU67" s="22" t="b">
        <f t="shared" si="60"/>
        <v>0</v>
      </c>
      <c r="AV67" s="24"/>
      <c r="AW67" s="22" t="b">
        <f t="shared" si="61"/>
        <v>0</v>
      </c>
      <c r="AX67" s="24"/>
      <c r="AY67" s="22" t="b">
        <f t="shared" si="62"/>
        <v>0</v>
      </c>
      <c r="AZ67" s="24"/>
      <c r="BA67" s="22" t="b">
        <f t="shared" si="63"/>
        <v>0</v>
      </c>
      <c r="BB67" s="24"/>
      <c r="BC67" s="22" t="b">
        <f t="shared" si="64"/>
        <v>0</v>
      </c>
      <c r="BD67" s="24"/>
      <c r="BE67" s="22" t="b">
        <f t="shared" si="65"/>
        <v>0</v>
      </c>
      <c r="BF67" s="24"/>
      <c r="BG67" s="22" t="b">
        <f t="shared" si="66"/>
        <v>0</v>
      </c>
      <c r="BH67" s="22" t="str">
        <f t="shared" si="67"/>
        <v xml:space="preserve"> </v>
      </c>
      <c r="BI67" s="22"/>
      <c r="BJ67" s="22" t="b">
        <f t="shared" si="78"/>
        <v>0</v>
      </c>
      <c r="BK67" s="22" t="str">
        <f t="shared" si="68"/>
        <v xml:space="preserve"> </v>
      </c>
      <c r="BL67" s="22" t="str">
        <f t="shared" si="69"/>
        <v xml:space="preserve"> </v>
      </c>
      <c r="BM67" s="22" t="str">
        <f t="shared" si="70"/>
        <v/>
      </c>
      <c r="BN67" s="47"/>
    </row>
    <row r="68" spans="2:66" ht="63" customHeight="1" x14ac:dyDescent="0.3">
      <c r="B68" s="27"/>
      <c r="C68" s="130"/>
      <c r="D68" s="38"/>
      <c r="E68" s="38"/>
      <c r="F68" s="29"/>
      <c r="G68" s="29"/>
      <c r="H68" s="23"/>
      <c r="I68" s="19" t="b">
        <f t="shared" si="71"/>
        <v>0</v>
      </c>
      <c r="J68" s="24"/>
      <c r="K68" s="19" t="b">
        <f t="shared" si="72"/>
        <v>0</v>
      </c>
      <c r="L68" s="24"/>
      <c r="M68" s="49" t="b">
        <f t="shared" si="73"/>
        <v>0</v>
      </c>
      <c r="N68" s="24"/>
      <c r="O68" s="49" t="b">
        <f t="shared" si="74"/>
        <v>0</v>
      </c>
      <c r="P68" s="24"/>
      <c r="Q68" s="49" t="b">
        <f t="shared" si="75"/>
        <v>0</v>
      </c>
      <c r="R68" s="22" t="str">
        <f t="shared" si="76"/>
        <v xml:space="preserve">  </v>
      </c>
      <c r="S68" s="25" t="str">
        <f t="shared" si="77"/>
        <v xml:space="preserve"> </v>
      </c>
      <c r="T68" s="23"/>
      <c r="U68" s="22"/>
      <c r="V68" s="24"/>
      <c r="W68" s="22" t="b">
        <f t="shared" si="48"/>
        <v>0</v>
      </c>
      <c r="X68" s="24"/>
      <c r="Y68" s="22" t="b">
        <f t="shared" si="49"/>
        <v>0</v>
      </c>
      <c r="Z68" s="24"/>
      <c r="AA68" s="22" t="b">
        <f t="shared" si="50"/>
        <v>0</v>
      </c>
      <c r="AB68" s="24"/>
      <c r="AC68" s="22" t="b">
        <f t="shared" si="51"/>
        <v>0</v>
      </c>
      <c r="AD68" s="24"/>
      <c r="AE68" s="22" t="b">
        <f t="shared" si="52"/>
        <v>0</v>
      </c>
      <c r="AF68" s="24"/>
      <c r="AG68" s="22" t="b">
        <f t="shared" si="53"/>
        <v>0</v>
      </c>
      <c r="AH68" s="24"/>
      <c r="AI68" s="22" t="b">
        <f t="shared" si="54"/>
        <v>0</v>
      </c>
      <c r="AJ68" s="24"/>
      <c r="AK68" s="22" t="b">
        <f t="shared" si="55"/>
        <v>0</v>
      </c>
      <c r="AL68" s="24"/>
      <c r="AM68" s="22" t="b">
        <f t="shared" si="56"/>
        <v>0</v>
      </c>
      <c r="AN68" s="24"/>
      <c r="AO68" s="22" t="b">
        <f t="shared" si="57"/>
        <v>0</v>
      </c>
      <c r="AP68" s="24"/>
      <c r="AQ68" s="22" t="b">
        <f t="shared" si="58"/>
        <v>0</v>
      </c>
      <c r="AR68" s="24"/>
      <c r="AS68" s="22" t="b">
        <f t="shared" si="59"/>
        <v>0</v>
      </c>
      <c r="AT68" s="24"/>
      <c r="AU68" s="22" t="b">
        <f t="shared" si="60"/>
        <v>0</v>
      </c>
      <c r="AV68" s="24"/>
      <c r="AW68" s="22" t="b">
        <f t="shared" si="61"/>
        <v>0</v>
      </c>
      <c r="AX68" s="24"/>
      <c r="AY68" s="22" t="b">
        <f t="shared" si="62"/>
        <v>0</v>
      </c>
      <c r="AZ68" s="24"/>
      <c r="BA68" s="22" t="b">
        <f t="shared" si="63"/>
        <v>0</v>
      </c>
      <c r="BB68" s="24"/>
      <c r="BC68" s="22" t="b">
        <f t="shared" si="64"/>
        <v>0</v>
      </c>
      <c r="BD68" s="24"/>
      <c r="BE68" s="22" t="b">
        <f t="shared" si="65"/>
        <v>0</v>
      </c>
      <c r="BF68" s="24"/>
      <c r="BG68" s="22" t="b">
        <f t="shared" si="66"/>
        <v>0</v>
      </c>
      <c r="BH68" s="22" t="str">
        <f t="shared" si="67"/>
        <v xml:space="preserve"> </v>
      </c>
      <c r="BI68" s="22"/>
      <c r="BJ68" s="22" t="b">
        <f t="shared" si="78"/>
        <v>0</v>
      </c>
      <c r="BK68" s="22" t="str">
        <f t="shared" si="68"/>
        <v xml:space="preserve"> </v>
      </c>
      <c r="BL68" s="22" t="str">
        <f t="shared" si="69"/>
        <v xml:space="preserve"> </v>
      </c>
      <c r="BM68" s="22" t="str">
        <f t="shared" si="70"/>
        <v/>
      </c>
      <c r="BN68" s="47"/>
    </row>
    <row r="69" spans="2:66" ht="63" customHeight="1" x14ac:dyDescent="0.3">
      <c r="B69" s="27"/>
      <c r="C69" s="130"/>
      <c r="D69" s="38"/>
      <c r="E69" s="38"/>
      <c r="F69" s="29"/>
      <c r="G69" s="29"/>
      <c r="H69" s="23"/>
      <c r="I69" s="19" t="b">
        <f t="shared" si="71"/>
        <v>0</v>
      </c>
      <c r="J69" s="24"/>
      <c r="K69" s="19" t="b">
        <f t="shared" si="72"/>
        <v>0</v>
      </c>
      <c r="L69" s="24"/>
      <c r="M69" s="49" t="b">
        <f t="shared" si="73"/>
        <v>0</v>
      </c>
      <c r="N69" s="24"/>
      <c r="O69" s="49" t="b">
        <f t="shared" si="74"/>
        <v>0</v>
      </c>
      <c r="P69" s="24"/>
      <c r="Q69" s="49" t="b">
        <f t="shared" si="75"/>
        <v>0</v>
      </c>
      <c r="R69" s="22" t="str">
        <f t="shared" si="76"/>
        <v xml:space="preserve">  </v>
      </c>
      <c r="S69" s="25" t="str">
        <f t="shared" si="77"/>
        <v xml:space="preserve"> </v>
      </c>
      <c r="T69" s="23"/>
      <c r="U69" s="22"/>
      <c r="V69" s="24"/>
      <c r="W69" s="22" t="b">
        <f t="shared" si="48"/>
        <v>0</v>
      </c>
      <c r="X69" s="24"/>
      <c r="Y69" s="22" t="b">
        <f t="shared" si="49"/>
        <v>0</v>
      </c>
      <c r="Z69" s="24"/>
      <c r="AA69" s="22" t="b">
        <f t="shared" si="50"/>
        <v>0</v>
      </c>
      <c r="AB69" s="24"/>
      <c r="AC69" s="22" t="b">
        <f t="shared" si="51"/>
        <v>0</v>
      </c>
      <c r="AD69" s="24"/>
      <c r="AE69" s="22" t="b">
        <f t="shared" si="52"/>
        <v>0</v>
      </c>
      <c r="AF69" s="24"/>
      <c r="AG69" s="22" t="b">
        <f t="shared" si="53"/>
        <v>0</v>
      </c>
      <c r="AH69" s="24"/>
      <c r="AI69" s="22" t="b">
        <f t="shared" si="54"/>
        <v>0</v>
      </c>
      <c r="AJ69" s="24"/>
      <c r="AK69" s="22" t="b">
        <f t="shared" si="55"/>
        <v>0</v>
      </c>
      <c r="AL69" s="24"/>
      <c r="AM69" s="22" t="b">
        <f t="shared" si="56"/>
        <v>0</v>
      </c>
      <c r="AN69" s="24"/>
      <c r="AO69" s="22" t="b">
        <f t="shared" si="57"/>
        <v>0</v>
      </c>
      <c r="AP69" s="24"/>
      <c r="AQ69" s="22" t="b">
        <f t="shared" si="58"/>
        <v>0</v>
      </c>
      <c r="AR69" s="24"/>
      <c r="AS69" s="22" t="b">
        <f t="shared" si="59"/>
        <v>0</v>
      </c>
      <c r="AT69" s="24"/>
      <c r="AU69" s="22" t="b">
        <f t="shared" si="60"/>
        <v>0</v>
      </c>
      <c r="AV69" s="24"/>
      <c r="AW69" s="22" t="b">
        <f t="shared" si="61"/>
        <v>0</v>
      </c>
      <c r="AX69" s="24"/>
      <c r="AY69" s="22" t="b">
        <f t="shared" si="62"/>
        <v>0</v>
      </c>
      <c r="AZ69" s="24"/>
      <c r="BA69" s="22" t="b">
        <f t="shared" si="63"/>
        <v>0</v>
      </c>
      <c r="BB69" s="24"/>
      <c r="BC69" s="22" t="b">
        <f t="shared" si="64"/>
        <v>0</v>
      </c>
      <c r="BD69" s="24"/>
      <c r="BE69" s="22" t="b">
        <f t="shared" si="65"/>
        <v>0</v>
      </c>
      <c r="BF69" s="24"/>
      <c r="BG69" s="22" t="b">
        <f t="shared" si="66"/>
        <v>0</v>
      </c>
      <c r="BH69" s="22" t="str">
        <f t="shared" si="67"/>
        <v xml:space="preserve"> </v>
      </c>
      <c r="BI69" s="22"/>
      <c r="BJ69" s="22" t="b">
        <f t="shared" si="78"/>
        <v>0</v>
      </c>
      <c r="BK69" s="22" t="str">
        <f t="shared" si="68"/>
        <v xml:space="preserve"> </v>
      </c>
      <c r="BL69" s="22" t="str">
        <f t="shared" si="69"/>
        <v xml:space="preserve"> </v>
      </c>
      <c r="BM69" s="22" t="str">
        <f t="shared" si="70"/>
        <v/>
      </c>
      <c r="BN69" s="47"/>
    </row>
    <row r="70" spans="2:66" ht="63" customHeight="1" x14ac:dyDescent="0.3">
      <c r="B70" s="27"/>
      <c r="C70" s="130"/>
      <c r="D70" s="38"/>
      <c r="E70" s="38"/>
      <c r="F70" s="29"/>
      <c r="G70" s="29"/>
      <c r="H70" s="23"/>
      <c r="I70" s="19" t="b">
        <f t="shared" si="71"/>
        <v>0</v>
      </c>
      <c r="J70" s="24"/>
      <c r="K70" s="19" t="b">
        <f t="shared" si="72"/>
        <v>0</v>
      </c>
      <c r="L70" s="24"/>
      <c r="M70" s="49" t="b">
        <f t="shared" si="73"/>
        <v>0</v>
      </c>
      <c r="N70" s="24"/>
      <c r="O70" s="49" t="b">
        <f t="shared" si="74"/>
        <v>0</v>
      </c>
      <c r="P70" s="24"/>
      <c r="Q70" s="49" t="b">
        <f t="shared" si="75"/>
        <v>0</v>
      </c>
      <c r="R70" s="22" t="str">
        <f t="shared" si="76"/>
        <v xml:space="preserve">  </v>
      </c>
      <c r="S70" s="25" t="str">
        <f t="shared" si="77"/>
        <v xml:space="preserve"> </v>
      </c>
      <c r="T70" s="23"/>
      <c r="U70" s="22"/>
      <c r="V70" s="24"/>
      <c r="W70" s="22" t="b">
        <f t="shared" si="48"/>
        <v>0</v>
      </c>
      <c r="X70" s="24"/>
      <c r="Y70" s="22" t="b">
        <f t="shared" si="49"/>
        <v>0</v>
      </c>
      <c r="Z70" s="24"/>
      <c r="AA70" s="22" t="b">
        <f t="shared" si="50"/>
        <v>0</v>
      </c>
      <c r="AB70" s="24"/>
      <c r="AC70" s="22" t="b">
        <f t="shared" si="51"/>
        <v>0</v>
      </c>
      <c r="AD70" s="24"/>
      <c r="AE70" s="22" t="b">
        <f t="shared" si="52"/>
        <v>0</v>
      </c>
      <c r="AF70" s="24"/>
      <c r="AG70" s="22" t="b">
        <f t="shared" si="53"/>
        <v>0</v>
      </c>
      <c r="AH70" s="24"/>
      <c r="AI70" s="22" t="b">
        <f t="shared" si="54"/>
        <v>0</v>
      </c>
      <c r="AJ70" s="24"/>
      <c r="AK70" s="22" t="b">
        <f t="shared" si="55"/>
        <v>0</v>
      </c>
      <c r="AL70" s="24"/>
      <c r="AM70" s="22" t="b">
        <f t="shared" si="56"/>
        <v>0</v>
      </c>
      <c r="AN70" s="24"/>
      <c r="AO70" s="22" t="b">
        <f t="shared" si="57"/>
        <v>0</v>
      </c>
      <c r="AP70" s="24"/>
      <c r="AQ70" s="22" t="b">
        <f t="shared" si="58"/>
        <v>0</v>
      </c>
      <c r="AR70" s="24"/>
      <c r="AS70" s="22" t="b">
        <f t="shared" si="59"/>
        <v>0</v>
      </c>
      <c r="AT70" s="24"/>
      <c r="AU70" s="22" t="b">
        <f t="shared" si="60"/>
        <v>0</v>
      </c>
      <c r="AV70" s="24"/>
      <c r="AW70" s="22" t="b">
        <f t="shared" si="61"/>
        <v>0</v>
      </c>
      <c r="AX70" s="24"/>
      <c r="AY70" s="22" t="b">
        <f t="shared" si="62"/>
        <v>0</v>
      </c>
      <c r="AZ70" s="24"/>
      <c r="BA70" s="22" t="b">
        <f t="shared" si="63"/>
        <v>0</v>
      </c>
      <c r="BB70" s="24"/>
      <c r="BC70" s="22" t="b">
        <f t="shared" si="64"/>
        <v>0</v>
      </c>
      <c r="BD70" s="24"/>
      <c r="BE70" s="22" t="b">
        <f t="shared" si="65"/>
        <v>0</v>
      </c>
      <c r="BF70" s="24"/>
      <c r="BG70" s="22" t="b">
        <f t="shared" si="66"/>
        <v>0</v>
      </c>
      <c r="BH70" s="22" t="str">
        <f t="shared" si="67"/>
        <v xml:space="preserve"> </v>
      </c>
      <c r="BI70" s="22"/>
      <c r="BJ70" s="22" t="b">
        <f t="shared" si="78"/>
        <v>0</v>
      </c>
      <c r="BK70" s="22" t="str">
        <f t="shared" si="68"/>
        <v xml:space="preserve"> </v>
      </c>
      <c r="BL70" s="22" t="str">
        <f t="shared" si="69"/>
        <v xml:space="preserve"> </v>
      </c>
      <c r="BM70" s="22" t="str">
        <f t="shared" si="70"/>
        <v/>
      </c>
      <c r="BN70" s="47"/>
    </row>
    <row r="71" spans="2:66" ht="63" customHeight="1" x14ac:dyDescent="0.3">
      <c r="B71" s="27"/>
      <c r="C71" s="130"/>
      <c r="D71" s="38"/>
      <c r="E71" s="38"/>
      <c r="F71" s="29"/>
      <c r="G71" s="29"/>
      <c r="H71" s="23"/>
      <c r="I71" s="19" t="b">
        <f t="shared" si="71"/>
        <v>0</v>
      </c>
      <c r="J71" s="24"/>
      <c r="K71" s="19" t="b">
        <f t="shared" si="72"/>
        <v>0</v>
      </c>
      <c r="L71" s="24"/>
      <c r="M71" s="49" t="b">
        <f t="shared" si="73"/>
        <v>0</v>
      </c>
      <c r="N71" s="24"/>
      <c r="O71" s="49" t="b">
        <f t="shared" si="74"/>
        <v>0</v>
      </c>
      <c r="P71" s="24"/>
      <c r="Q71" s="49" t="b">
        <f t="shared" si="75"/>
        <v>0</v>
      </c>
      <c r="R71" s="22" t="str">
        <f t="shared" si="76"/>
        <v xml:space="preserve">  </v>
      </c>
      <c r="S71" s="25" t="str">
        <f t="shared" si="77"/>
        <v xml:space="preserve"> </v>
      </c>
      <c r="T71" s="23"/>
      <c r="U71" s="22"/>
      <c r="V71" s="24"/>
      <c r="W71" s="22" t="b">
        <f t="shared" si="48"/>
        <v>0</v>
      </c>
      <c r="X71" s="24"/>
      <c r="Y71" s="22" t="b">
        <f t="shared" si="49"/>
        <v>0</v>
      </c>
      <c r="Z71" s="24"/>
      <c r="AA71" s="22" t="b">
        <f t="shared" si="50"/>
        <v>0</v>
      </c>
      <c r="AB71" s="24"/>
      <c r="AC71" s="22" t="b">
        <f t="shared" si="51"/>
        <v>0</v>
      </c>
      <c r="AD71" s="24"/>
      <c r="AE71" s="22" t="b">
        <f t="shared" si="52"/>
        <v>0</v>
      </c>
      <c r="AF71" s="24"/>
      <c r="AG71" s="22" t="b">
        <f t="shared" si="53"/>
        <v>0</v>
      </c>
      <c r="AH71" s="24"/>
      <c r="AI71" s="22" t="b">
        <f t="shared" si="54"/>
        <v>0</v>
      </c>
      <c r="AJ71" s="24"/>
      <c r="AK71" s="22" t="b">
        <f t="shared" si="55"/>
        <v>0</v>
      </c>
      <c r="AL71" s="24"/>
      <c r="AM71" s="22" t="b">
        <f t="shared" si="56"/>
        <v>0</v>
      </c>
      <c r="AN71" s="24"/>
      <c r="AO71" s="22" t="b">
        <f t="shared" si="57"/>
        <v>0</v>
      </c>
      <c r="AP71" s="24"/>
      <c r="AQ71" s="22" t="b">
        <f t="shared" si="58"/>
        <v>0</v>
      </c>
      <c r="AR71" s="24"/>
      <c r="AS71" s="22" t="b">
        <f t="shared" si="59"/>
        <v>0</v>
      </c>
      <c r="AT71" s="24"/>
      <c r="AU71" s="22" t="b">
        <f t="shared" si="60"/>
        <v>0</v>
      </c>
      <c r="AV71" s="24"/>
      <c r="AW71" s="22" t="b">
        <f t="shared" si="61"/>
        <v>0</v>
      </c>
      <c r="AX71" s="24"/>
      <c r="AY71" s="22" t="b">
        <f t="shared" si="62"/>
        <v>0</v>
      </c>
      <c r="AZ71" s="24"/>
      <c r="BA71" s="22" t="b">
        <f t="shared" si="63"/>
        <v>0</v>
      </c>
      <c r="BB71" s="24"/>
      <c r="BC71" s="22" t="b">
        <f t="shared" si="64"/>
        <v>0</v>
      </c>
      <c r="BD71" s="24"/>
      <c r="BE71" s="22" t="b">
        <f t="shared" si="65"/>
        <v>0</v>
      </c>
      <c r="BF71" s="24"/>
      <c r="BG71" s="22" t="b">
        <f t="shared" si="66"/>
        <v>0</v>
      </c>
      <c r="BH71" s="22" t="str">
        <f t="shared" si="67"/>
        <v xml:space="preserve"> </v>
      </c>
      <c r="BI71" s="22"/>
      <c r="BJ71" s="22" t="b">
        <f t="shared" si="78"/>
        <v>0</v>
      </c>
      <c r="BK71" s="22" t="str">
        <f t="shared" si="68"/>
        <v xml:space="preserve"> </v>
      </c>
      <c r="BL71" s="22" t="str">
        <f t="shared" si="69"/>
        <v xml:space="preserve"> </v>
      </c>
      <c r="BM71" s="22" t="str">
        <f t="shared" si="70"/>
        <v/>
      </c>
      <c r="BN71" s="47"/>
    </row>
    <row r="72" spans="2:66" ht="63" customHeight="1" x14ac:dyDescent="0.3">
      <c r="B72" s="27"/>
      <c r="C72" s="130"/>
      <c r="D72" s="38"/>
      <c r="E72" s="38"/>
      <c r="F72" s="29"/>
      <c r="G72" s="29"/>
      <c r="H72" s="23"/>
      <c r="I72" s="19" t="b">
        <f t="shared" si="71"/>
        <v>0</v>
      </c>
      <c r="J72" s="24"/>
      <c r="K72" s="19" t="b">
        <f t="shared" si="72"/>
        <v>0</v>
      </c>
      <c r="L72" s="24"/>
      <c r="M72" s="49" t="b">
        <f t="shared" si="73"/>
        <v>0</v>
      </c>
      <c r="N72" s="24"/>
      <c r="O72" s="49" t="b">
        <f t="shared" si="74"/>
        <v>0</v>
      </c>
      <c r="P72" s="24"/>
      <c r="Q72" s="49" t="b">
        <f t="shared" si="75"/>
        <v>0</v>
      </c>
      <c r="R72" s="22" t="str">
        <f t="shared" si="76"/>
        <v xml:space="preserve">  </v>
      </c>
      <c r="S72" s="25" t="str">
        <f t="shared" si="77"/>
        <v xml:space="preserve"> </v>
      </c>
      <c r="T72" s="23"/>
      <c r="U72" s="22"/>
      <c r="V72" s="24"/>
      <c r="W72" s="22" t="b">
        <f t="shared" si="48"/>
        <v>0</v>
      </c>
      <c r="X72" s="24"/>
      <c r="Y72" s="22" t="b">
        <f t="shared" si="49"/>
        <v>0</v>
      </c>
      <c r="Z72" s="24"/>
      <c r="AA72" s="22" t="b">
        <f t="shared" si="50"/>
        <v>0</v>
      </c>
      <c r="AB72" s="24"/>
      <c r="AC72" s="22" t="b">
        <f t="shared" si="51"/>
        <v>0</v>
      </c>
      <c r="AD72" s="24"/>
      <c r="AE72" s="22" t="b">
        <f t="shared" si="52"/>
        <v>0</v>
      </c>
      <c r="AF72" s="24"/>
      <c r="AG72" s="22" t="b">
        <f t="shared" si="53"/>
        <v>0</v>
      </c>
      <c r="AH72" s="24"/>
      <c r="AI72" s="22" t="b">
        <f t="shared" si="54"/>
        <v>0</v>
      </c>
      <c r="AJ72" s="24"/>
      <c r="AK72" s="22" t="b">
        <f t="shared" si="55"/>
        <v>0</v>
      </c>
      <c r="AL72" s="24"/>
      <c r="AM72" s="22" t="b">
        <f t="shared" si="56"/>
        <v>0</v>
      </c>
      <c r="AN72" s="24"/>
      <c r="AO72" s="22" t="b">
        <f t="shared" si="57"/>
        <v>0</v>
      </c>
      <c r="AP72" s="24"/>
      <c r="AQ72" s="22" t="b">
        <f t="shared" si="58"/>
        <v>0</v>
      </c>
      <c r="AR72" s="24"/>
      <c r="AS72" s="22" t="b">
        <f t="shared" si="59"/>
        <v>0</v>
      </c>
      <c r="AT72" s="24"/>
      <c r="AU72" s="22" t="b">
        <f t="shared" si="60"/>
        <v>0</v>
      </c>
      <c r="AV72" s="24"/>
      <c r="AW72" s="22" t="b">
        <f t="shared" si="61"/>
        <v>0</v>
      </c>
      <c r="AX72" s="24"/>
      <c r="AY72" s="22" t="b">
        <f t="shared" si="62"/>
        <v>0</v>
      </c>
      <c r="AZ72" s="24"/>
      <c r="BA72" s="22" t="b">
        <f t="shared" si="63"/>
        <v>0</v>
      </c>
      <c r="BB72" s="24"/>
      <c r="BC72" s="22" t="b">
        <f t="shared" si="64"/>
        <v>0</v>
      </c>
      <c r="BD72" s="24"/>
      <c r="BE72" s="22" t="b">
        <f t="shared" si="65"/>
        <v>0</v>
      </c>
      <c r="BF72" s="24"/>
      <c r="BG72" s="22" t="b">
        <f t="shared" si="66"/>
        <v>0</v>
      </c>
      <c r="BH72" s="22" t="str">
        <f t="shared" si="67"/>
        <v xml:space="preserve"> </v>
      </c>
      <c r="BI72" s="22"/>
      <c r="BJ72" s="22" t="b">
        <f t="shared" si="78"/>
        <v>0</v>
      </c>
      <c r="BK72" s="22" t="str">
        <f t="shared" si="68"/>
        <v xml:space="preserve"> </v>
      </c>
      <c r="BL72" s="22" t="str">
        <f t="shared" si="69"/>
        <v xml:space="preserve"> </v>
      </c>
      <c r="BM72" s="22" t="str">
        <f t="shared" si="70"/>
        <v/>
      </c>
      <c r="BN72" s="47"/>
    </row>
    <row r="73" spans="2:66" ht="63" customHeight="1" x14ac:dyDescent="0.3">
      <c r="B73" s="27"/>
      <c r="C73" s="130"/>
      <c r="D73" s="38"/>
      <c r="E73" s="38"/>
      <c r="F73" s="29"/>
      <c r="G73" s="29"/>
      <c r="H73" s="23"/>
      <c r="I73" s="19" t="b">
        <f t="shared" si="71"/>
        <v>0</v>
      </c>
      <c r="J73" s="24"/>
      <c r="K73" s="19" t="b">
        <f t="shared" si="72"/>
        <v>0</v>
      </c>
      <c r="L73" s="24"/>
      <c r="M73" s="49" t="b">
        <f t="shared" si="73"/>
        <v>0</v>
      </c>
      <c r="N73" s="24"/>
      <c r="O73" s="49" t="b">
        <f t="shared" si="74"/>
        <v>0</v>
      </c>
      <c r="P73" s="24"/>
      <c r="Q73" s="49" t="b">
        <f t="shared" si="75"/>
        <v>0</v>
      </c>
      <c r="R73" s="22" t="str">
        <f t="shared" si="76"/>
        <v xml:space="preserve">  </v>
      </c>
      <c r="S73" s="25" t="str">
        <f t="shared" si="77"/>
        <v xml:space="preserve"> </v>
      </c>
      <c r="T73" s="23"/>
      <c r="U73" s="22"/>
      <c r="V73" s="24"/>
      <c r="W73" s="22" t="b">
        <f t="shared" si="48"/>
        <v>0</v>
      </c>
      <c r="X73" s="24"/>
      <c r="Y73" s="22" t="b">
        <f t="shared" si="49"/>
        <v>0</v>
      </c>
      <c r="Z73" s="24"/>
      <c r="AA73" s="22" t="b">
        <f t="shared" si="50"/>
        <v>0</v>
      </c>
      <c r="AB73" s="24"/>
      <c r="AC73" s="22" t="b">
        <f t="shared" si="51"/>
        <v>0</v>
      </c>
      <c r="AD73" s="24"/>
      <c r="AE73" s="22" t="b">
        <f t="shared" si="52"/>
        <v>0</v>
      </c>
      <c r="AF73" s="24"/>
      <c r="AG73" s="22" t="b">
        <f t="shared" si="53"/>
        <v>0</v>
      </c>
      <c r="AH73" s="24"/>
      <c r="AI73" s="22" t="b">
        <f t="shared" si="54"/>
        <v>0</v>
      </c>
      <c r="AJ73" s="24"/>
      <c r="AK73" s="22" t="b">
        <f t="shared" si="55"/>
        <v>0</v>
      </c>
      <c r="AL73" s="24"/>
      <c r="AM73" s="22" t="b">
        <f t="shared" si="56"/>
        <v>0</v>
      </c>
      <c r="AN73" s="24"/>
      <c r="AO73" s="22" t="b">
        <f t="shared" si="57"/>
        <v>0</v>
      </c>
      <c r="AP73" s="24"/>
      <c r="AQ73" s="22" t="b">
        <f t="shared" si="58"/>
        <v>0</v>
      </c>
      <c r="AR73" s="24"/>
      <c r="AS73" s="22" t="b">
        <f t="shared" si="59"/>
        <v>0</v>
      </c>
      <c r="AT73" s="24"/>
      <c r="AU73" s="22" t="b">
        <f t="shared" si="60"/>
        <v>0</v>
      </c>
      <c r="AV73" s="24"/>
      <c r="AW73" s="22" t="b">
        <f t="shared" si="61"/>
        <v>0</v>
      </c>
      <c r="AX73" s="24"/>
      <c r="AY73" s="22" t="b">
        <f t="shared" si="62"/>
        <v>0</v>
      </c>
      <c r="AZ73" s="24"/>
      <c r="BA73" s="22" t="b">
        <f t="shared" si="63"/>
        <v>0</v>
      </c>
      <c r="BB73" s="24"/>
      <c r="BC73" s="22" t="b">
        <f t="shared" si="64"/>
        <v>0</v>
      </c>
      <c r="BD73" s="24"/>
      <c r="BE73" s="22" t="b">
        <f t="shared" si="65"/>
        <v>0</v>
      </c>
      <c r="BF73" s="24"/>
      <c r="BG73" s="22" t="b">
        <f t="shared" si="66"/>
        <v>0</v>
      </c>
      <c r="BH73" s="22" t="str">
        <f t="shared" si="67"/>
        <v xml:space="preserve"> </v>
      </c>
      <c r="BI73" s="22"/>
      <c r="BJ73" s="22" t="b">
        <f t="shared" si="78"/>
        <v>0</v>
      </c>
      <c r="BK73" s="22" t="str">
        <f t="shared" si="68"/>
        <v xml:space="preserve"> </v>
      </c>
      <c r="BL73" s="22" t="str">
        <f t="shared" si="69"/>
        <v xml:space="preserve"> </v>
      </c>
      <c r="BM73" s="22" t="str">
        <f t="shared" si="70"/>
        <v/>
      </c>
      <c r="BN73" s="47"/>
    </row>
    <row r="74" spans="2:66" ht="63" customHeight="1" x14ac:dyDescent="0.3">
      <c r="B74" s="27"/>
      <c r="C74" s="130"/>
      <c r="D74" s="38"/>
      <c r="E74" s="38"/>
      <c r="F74" s="29"/>
      <c r="G74" s="29"/>
      <c r="H74" s="23"/>
      <c r="I74" s="19" t="b">
        <f t="shared" si="71"/>
        <v>0</v>
      </c>
      <c r="J74" s="24"/>
      <c r="K74" s="19" t="b">
        <f t="shared" si="72"/>
        <v>0</v>
      </c>
      <c r="L74" s="24"/>
      <c r="M74" s="49" t="b">
        <f t="shared" si="73"/>
        <v>0</v>
      </c>
      <c r="N74" s="24"/>
      <c r="O74" s="49" t="b">
        <f t="shared" si="74"/>
        <v>0</v>
      </c>
      <c r="P74" s="24"/>
      <c r="Q74" s="49" t="b">
        <f t="shared" si="75"/>
        <v>0</v>
      </c>
      <c r="R74" s="22" t="str">
        <f t="shared" si="76"/>
        <v xml:space="preserve">  </v>
      </c>
      <c r="S74" s="25" t="str">
        <f t="shared" si="77"/>
        <v xml:space="preserve"> </v>
      </c>
      <c r="T74" s="23"/>
      <c r="U74" s="22"/>
      <c r="V74" s="24"/>
      <c r="W74" s="22" t="b">
        <f t="shared" si="48"/>
        <v>0</v>
      </c>
      <c r="X74" s="24"/>
      <c r="Y74" s="22" t="b">
        <f t="shared" si="49"/>
        <v>0</v>
      </c>
      <c r="Z74" s="24"/>
      <c r="AA74" s="22" t="b">
        <f t="shared" si="50"/>
        <v>0</v>
      </c>
      <c r="AB74" s="24"/>
      <c r="AC74" s="22" t="b">
        <f t="shared" si="51"/>
        <v>0</v>
      </c>
      <c r="AD74" s="24"/>
      <c r="AE74" s="22" t="b">
        <f t="shared" si="52"/>
        <v>0</v>
      </c>
      <c r="AF74" s="24"/>
      <c r="AG74" s="22" t="b">
        <f t="shared" si="53"/>
        <v>0</v>
      </c>
      <c r="AH74" s="24"/>
      <c r="AI74" s="22" t="b">
        <f t="shared" si="54"/>
        <v>0</v>
      </c>
      <c r="AJ74" s="24"/>
      <c r="AK74" s="22" t="b">
        <f t="shared" si="55"/>
        <v>0</v>
      </c>
      <c r="AL74" s="24"/>
      <c r="AM74" s="22" t="b">
        <f t="shared" si="56"/>
        <v>0</v>
      </c>
      <c r="AN74" s="24"/>
      <c r="AO74" s="22" t="b">
        <f t="shared" si="57"/>
        <v>0</v>
      </c>
      <c r="AP74" s="24"/>
      <c r="AQ74" s="22" t="b">
        <f t="shared" si="58"/>
        <v>0</v>
      </c>
      <c r="AR74" s="24"/>
      <c r="AS74" s="22" t="b">
        <f t="shared" si="59"/>
        <v>0</v>
      </c>
      <c r="AT74" s="24"/>
      <c r="AU74" s="22" t="b">
        <f t="shared" si="60"/>
        <v>0</v>
      </c>
      <c r="AV74" s="24"/>
      <c r="AW74" s="22" t="b">
        <f t="shared" si="61"/>
        <v>0</v>
      </c>
      <c r="AX74" s="24"/>
      <c r="AY74" s="22" t="b">
        <f t="shared" si="62"/>
        <v>0</v>
      </c>
      <c r="AZ74" s="24"/>
      <c r="BA74" s="22" t="b">
        <f t="shared" si="63"/>
        <v>0</v>
      </c>
      <c r="BB74" s="24"/>
      <c r="BC74" s="22" t="b">
        <f t="shared" si="64"/>
        <v>0</v>
      </c>
      <c r="BD74" s="24"/>
      <c r="BE74" s="22" t="b">
        <f t="shared" si="65"/>
        <v>0</v>
      </c>
      <c r="BF74" s="24"/>
      <c r="BG74" s="22" t="b">
        <f t="shared" si="66"/>
        <v>0</v>
      </c>
      <c r="BH74" s="22" t="str">
        <f t="shared" si="67"/>
        <v xml:space="preserve"> </v>
      </c>
      <c r="BI74" s="22"/>
      <c r="BJ74" s="22" t="b">
        <f t="shared" si="78"/>
        <v>0</v>
      </c>
      <c r="BK74" s="22" t="str">
        <f t="shared" si="68"/>
        <v xml:space="preserve"> </v>
      </c>
      <c r="BL74" s="22" t="str">
        <f t="shared" si="69"/>
        <v xml:space="preserve"> </v>
      </c>
      <c r="BM74" s="22" t="str">
        <f t="shared" si="70"/>
        <v/>
      </c>
      <c r="BN74" s="47"/>
    </row>
    <row r="75" spans="2:66" ht="63" customHeight="1" x14ac:dyDescent="0.3">
      <c r="B75" s="27"/>
      <c r="C75" s="130"/>
      <c r="D75" s="38"/>
      <c r="E75" s="38"/>
      <c r="F75" s="29"/>
      <c r="G75" s="29"/>
      <c r="H75" s="23"/>
      <c r="I75" s="19" t="b">
        <f t="shared" si="71"/>
        <v>0</v>
      </c>
      <c r="J75" s="24"/>
      <c r="K75" s="19" t="b">
        <f t="shared" si="72"/>
        <v>0</v>
      </c>
      <c r="L75" s="24"/>
      <c r="M75" s="49" t="b">
        <f t="shared" si="73"/>
        <v>0</v>
      </c>
      <c r="N75" s="24"/>
      <c r="O75" s="49" t="b">
        <f t="shared" si="74"/>
        <v>0</v>
      </c>
      <c r="P75" s="24"/>
      <c r="Q75" s="49" t="b">
        <f t="shared" si="75"/>
        <v>0</v>
      </c>
      <c r="R75" s="22" t="str">
        <f t="shared" si="76"/>
        <v xml:space="preserve">  </v>
      </c>
      <c r="S75" s="25" t="str">
        <f t="shared" si="77"/>
        <v xml:space="preserve"> </v>
      </c>
      <c r="T75" s="23"/>
      <c r="U75" s="22"/>
      <c r="V75" s="24"/>
      <c r="W75" s="22" t="b">
        <f t="shared" si="48"/>
        <v>0</v>
      </c>
      <c r="X75" s="24"/>
      <c r="Y75" s="22" t="b">
        <f t="shared" si="49"/>
        <v>0</v>
      </c>
      <c r="Z75" s="24"/>
      <c r="AA75" s="22" t="b">
        <f t="shared" si="50"/>
        <v>0</v>
      </c>
      <c r="AB75" s="24"/>
      <c r="AC75" s="22" t="b">
        <f t="shared" si="51"/>
        <v>0</v>
      </c>
      <c r="AD75" s="24"/>
      <c r="AE75" s="22" t="b">
        <f t="shared" si="52"/>
        <v>0</v>
      </c>
      <c r="AF75" s="24"/>
      <c r="AG75" s="22" t="b">
        <f t="shared" si="53"/>
        <v>0</v>
      </c>
      <c r="AH75" s="24"/>
      <c r="AI75" s="22" t="b">
        <f t="shared" si="54"/>
        <v>0</v>
      </c>
      <c r="AJ75" s="24"/>
      <c r="AK75" s="22" t="b">
        <f t="shared" si="55"/>
        <v>0</v>
      </c>
      <c r="AL75" s="24"/>
      <c r="AM75" s="22" t="b">
        <f t="shared" si="56"/>
        <v>0</v>
      </c>
      <c r="AN75" s="24"/>
      <c r="AO75" s="22" t="b">
        <f t="shared" si="57"/>
        <v>0</v>
      </c>
      <c r="AP75" s="24"/>
      <c r="AQ75" s="22" t="b">
        <f t="shared" si="58"/>
        <v>0</v>
      </c>
      <c r="AR75" s="24"/>
      <c r="AS75" s="22" t="b">
        <f t="shared" si="59"/>
        <v>0</v>
      </c>
      <c r="AT75" s="24"/>
      <c r="AU75" s="22" t="b">
        <f t="shared" si="60"/>
        <v>0</v>
      </c>
      <c r="AV75" s="24"/>
      <c r="AW75" s="22" t="b">
        <f t="shared" si="61"/>
        <v>0</v>
      </c>
      <c r="AX75" s="24"/>
      <c r="AY75" s="22" t="b">
        <f t="shared" si="62"/>
        <v>0</v>
      </c>
      <c r="AZ75" s="24"/>
      <c r="BA75" s="22" t="b">
        <f t="shared" si="63"/>
        <v>0</v>
      </c>
      <c r="BB75" s="24"/>
      <c r="BC75" s="22" t="b">
        <f t="shared" si="64"/>
        <v>0</v>
      </c>
      <c r="BD75" s="24"/>
      <c r="BE75" s="22" t="b">
        <f t="shared" si="65"/>
        <v>0</v>
      </c>
      <c r="BF75" s="24"/>
      <c r="BG75" s="22" t="b">
        <f t="shared" si="66"/>
        <v>0</v>
      </c>
      <c r="BH75" s="22" t="str">
        <f t="shared" si="67"/>
        <v xml:space="preserve"> </v>
      </c>
      <c r="BI75" s="22"/>
      <c r="BJ75" s="22" t="b">
        <f t="shared" si="78"/>
        <v>0</v>
      </c>
      <c r="BK75" s="22" t="str">
        <f t="shared" si="68"/>
        <v xml:space="preserve"> </v>
      </c>
      <c r="BL75" s="22" t="str">
        <f t="shared" si="69"/>
        <v xml:space="preserve"> </v>
      </c>
      <c r="BM75" s="22" t="str">
        <f t="shared" si="70"/>
        <v/>
      </c>
      <c r="BN75" s="47"/>
    </row>
    <row r="76" spans="2:66" ht="63" customHeight="1" x14ac:dyDescent="0.3">
      <c r="B76" s="27"/>
      <c r="C76" s="130"/>
      <c r="D76" s="38"/>
      <c r="E76" s="38"/>
      <c r="F76" s="29"/>
      <c r="G76" s="29"/>
      <c r="H76" s="23"/>
      <c r="I76" s="19" t="b">
        <f t="shared" ref="I76:I100" si="79">IF(H76="Posible",3,IF(H76="Rara vez",1,IF(H76="Improbable",2,IF(H76="Probable",4,IF(H76="Casi seguro",5)))))</f>
        <v>0</v>
      </c>
      <c r="J76" s="24"/>
      <c r="K76" s="19" t="b">
        <f t="shared" ref="K76:K100" si="80">IF(J76="Posible",3,IF(J76="Rara vez",1,IF(J76="Improbable",2,IF(J76="Probable",4,IF(J76="Casi seguro",5)))))</f>
        <v>0</v>
      </c>
      <c r="L76" s="24"/>
      <c r="M76" s="49" t="b">
        <f t="shared" ref="M76:M100" si="81">IF(L76="Posible",3,IF(L76="Rara vez",1,IF(L76="Improbable",2,IF(L76="Probable",4,IF(L76="Casi seguro",5)))))</f>
        <v>0</v>
      </c>
      <c r="N76" s="24"/>
      <c r="O76" s="49" t="b">
        <f t="shared" ref="O76:O100" si="82">IF(N76="Posible",3,IF(N76="Rara vez",1,IF(N76="Improbable",2,IF(N76="Probable",4,IF(N76="Casi seguro",5)))))</f>
        <v>0</v>
      </c>
      <c r="P76" s="24"/>
      <c r="Q76" s="49" t="b">
        <f t="shared" ref="Q76:Q100" si="83">IF(P76="Posible",3,IF(P76="Rara vez",1,IF(P76="Improbable",2,IF(P76="Probable",4,IF(P76="Casi seguro",5)))))</f>
        <v>0</v>
      </c>
      <c r="R76" s="22" t="str">
        <f t="shared" ref="R76:R100" si="84">IFERROR(IF(I76=FALSE,ROUND(AVERAGE(K76,M76,O76,Q76),0),IF(I76&gt;0,I76)),"  ")</f>
        <v xml:space="preserve">  </v>
      </c>
      <c r="S76" s="25" t="str">
        <f t="shared" ref="S76:S100" si="85">IF(AND(COUNTBLANK(H76)=1,COUNTBLANK(J76)=1)," ",IF(R76=1,"Rara vez",IF(R76=2,"Improbable",IF(R76=3,"Posible",IF(R76=4,"Probable",IF(R76=5,"Casi seguro"))))))</f>
        <v xml:space="preserve"> </v>
      </c>
      <c r="T76" s="23"/>
      <c r="U76" s="22"/>
      <c r="V76" s="24"/>
      <c r="W76" s="22" t="b">
        <f t="shared" ref="W76:W100" si="86">IF(V76="SI",1,IF(V76="NO",0))</f>
        <v>0</v>
      </c>
      <c r="X76" s="24"/>
      <c r="Y76" s="22" t="b">
        <f t="shared" ref="Y76:Y100" si="87">IF(X76="SI",1,IF(X76="NO",0))</f>
        <v>0</v>
      </c>
      <c r="Z76" s="24"/>
      <c r="AA76" s="22" t="b">
        <f t="shared" ref="AA76:AA100" si="88">IF(Z76="SI",1,IF(Z76="NO",0))</f>
        <v>0</v>
      </c>
      <c r="AB76" s="24"/>
      <c r="AC76" s="22" t="b">
        <f t="shared" ref="AC76:AC100" si="89">IF(AB76="SI",1,IF(AB76="NO",0))</f>
        <v>0</v>
      </c>
      <c r="AD76" s="24"/>
      <c r="AE76" s="22" t="b">
        <f t="shared" ref="AE76:AE100" si="90">IF(AD76="SI",1,IF(AD76="NO",0))</f>
        <v>0</v>
      </c>
      <c r="AF76" s="24"/>
      <c r="AG76" s="22" t="b">
        <f t="shared" ref="AG76:AG100" si="91">IF(AF76="SI",1,IF(AF76="NO",0))</f>
        <v>0</v>
      </c>
      <c r="AH76" s="24"/>
      <c r="AI76" s="22" t="b">
        <f t="shared" ref="AI76:AI100" si="92">IF(AH76="SI",1,IF(AH76="NO",0))</f>
        <v>0</v>
      </c>
      <c r="AJ76" s="24"/>
      <c r="AK76" s="22" t="b">
        <f t="shared" ref="AK76:AK100" si="93">IF(AJ76="SI",1,IF(AJ76="NO",0))</f>
        <v>0</v>
      </c>
      <c r="AL76" s="24"/>
      <c r="AM76" s="22" t="b">
        <f t="shared" ref="AM76:AM100" si="94">IF(AL76="SI",1,IF(AL76="NO",0))</f>
        <v>0</v>
      </c>
      <c r="AN76" s="24"/>
      <c r="AO76" s="22" t="b">
        <f t="shared" ref="AO76:AO100" si="95">IF(AN76="SI",1,IF(AN76="NO",0))</f>
        <v>0</v>
      </c>
      <c r="AP76" s="24"/>
      <c r="AQ76" s="22" t="b">
        <f t="shared" ref="AQ76:AQ100" si="96">IF(AP76="SI",1,IF(AP76="NO",0))</f>
        <v>0</v>
      </c>
      <c r="AR76" s="24"/>
      <c r="AS76" s="22" t="b">
        <f t="shared" ref="AS76:AS100" si="97">IF(AR76="SI",1,IF(AR76="NO",0))</f>
        <v>0</v>
      </c>
      <c r="AT76" s="24"/>
      <c r="AU76" s="22" t="b">
        <f t="shared" ref="AU76:AU100" si="98">IF(AT76="SI",1,IF(AT76="NO",0))</f>
        <v>0</v>
      </c>
      <c r="AV76" s="24"/>
      <c r="AW76" s="22" t="b">
        <f t="shared" ref="AW76:AW100" si="99">IF(AV76="SI",1,IF(AV76="NO",0))</f>
        <v>0</v>
      </c>
      <c r="AX76" s="24"/>
      <c r="AY76" s="22" t="b">
        <f t="shared" ref="AY76:AY100" si="100">IF(AX76="SI",1,IF(AX76="NO",0))</f>
        <v>0</v>
      </c>
      <c r="AZ76" s="24"/>
      <c r="BA76" s="22" t="b">
        <f t="shared" ref="BA76:BA100" si="101">IF(AZ76="SI",1,IF(AZ76="NO",0))</f>
        <v>0</v>
      </c>
      <c r="BB76" s="24"/>
      <c r="BC76" s="22" t="b">
        <f t="shared" ref="BC76:BC100" si="102">IF(BB76="SI",1,IF(BB76="NO",0))</f>
        <v>0</v>
      </c>
      <c r="BD76" s="24"/>
      <c r="BE76" s="22" t="b">
        <f t="shared" ref="BE76:BE100" si="103">IF(BD76="SI",1,IF(BD76="NO",0))</f>
        <v>0</v>
      </c>
      <c r="BF76" s="24"/>
      <c r="BG76" s="22" t="b">
        <f t="shared" ref="BG76:BG100" si="104">IF(BF76="SI",1,IF(BF76="NO",0))</f>
        <v>0</v>
      </c>
      <c r="BH76" s="22" t="str">
        <f t="shared" ref="BH76:BH100" si="105">IF(BJ76=FALSE," ",IF(BJ76&lt;6,"Moderado",IF(BJ76&gt;11,"Catastrófico",IF(BJ76&gt;5,"Mayor"))))</f>
        <v xml:space="preserve"> </v>
      </c>
      <c r="BI76" s="22"/>
      <c r="BJ76" s="22" t="b">
        <f t="shared" si="78"/>
        <v>0</v>
      </c>
      <c r="BK76" s="22" t="str">
        <f t="shared" ref="BK76:BK100" si="106">IF(BL76="Moderado",3,IF(BL76="Mayor",4,IF(BL76="Catastrófico",5,IF(BL76=" "," "))))</f>
        <v xml:space="preserve"> </v>
      </c>
      <c r="BL76" s="22" t="str">
        <f t="shared" ref="BL76:BL100" si="107">IF(BJ76&gt;=0,BH76)</f>
        <v xml:space="preserve"> </v>
      </c>
      <c r="BM76" s="22" t="str">
        <f t="shared" ref="BM76:BM100" si="108">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0"/>
      <c r="D77" s="38"/>
      <c r="E77" s="38"/>
      <c r="F77" s="29"/>
      <c r="G77" s="29"/>
      <c r="H77" s="23"/>
      <c r="I77" s="19" t="b">
        <f t="shared" si="79"/>
        <v>0</v>
      </c>
      <c r="J77" s="24"/>
      <c r="K77" s="19" t="b">
        <f t="shared" si="80"/>
        <v>0</v>
      </c>
      <c r="L77" s="24"/>
      <c r="M77" s="49" t="b">
        <f t="shared" si="81"/>
        <v>0</v>
      </c>
      <c r="N77" s="24"/>
      <c r="O77" s="49" t="b">
        <f t="shared" si="82"/>
        <v>0</v>
      </c>
      <c r="P77" s="24"/>
      <c r="Q77" s="49" t="b">
        <f t="shared" si="83"/>
        <v>0</v>
      </c>
      <c r="R77" s="22" t="str">
        <f t="shared" si="84"/>
        <v xml:space="preserve">  </v>
      </c>
      <c r="S77" s="25" t="str">
        <f t="shared" si="85"/>
        <v xml:space="preserve"> </v>
      </c>
      <c r="T77" s="23"/>
      <c r="U77" s="22"/>
      <c r="V77" s="24"/>
      <c r="W77" s="22" t="b">
        <f t="shared" si="86"/>
        <v>0</v>
      </c>
      <c r="X77" s="24"/>
      <c r="Y77" s="22" t="b">
        <f t="shared" si="87"/>
        <v>0</v>
      </c>
      <c r="Z77" s="24"/>
      <c r="AA77" s="22" t="b">
        <f t="shared" si="88"/>
        <v>0</v>
      </c>
      <c r="AB77" s="24"/>
      <c r="AC77" s="22" t="b">
        <f t="shared" si="89"/>
        <v>0</v>
      </c>
      <c r="AD77" s="24"/>
      <c r="AE77" s="22" t="b">
        <f t="shared" si="90"/>
        <v>0</v>
      </c>
      <c r="AF77" s="24"/>
      <c r="AG77" s="22" t="b">
        <f t="shared" si="91"/>
        <v>0</v>
      </c>
      <c r="AH77" s="24"/>
      <c r="AI77" s="22" t="b">
        <f t="shared" si="92"/>
        <v>0</v>
      </c>
      <c r="AJ77" s="24"/>
      <c r="AK77" s="22" t="b">
        <f t="shared" si="93"/>
        <v>0</v>
      </c>
      <c r="AL77" s="24"/>
      <c r="AM77" s="22" t="b">
        <f t="shared" si="94"/>
        <v>0</v>
      </c>
      <c r="AN77" s="24"/>
      <c r="AO77" s="22" t="b">
        <f t="shared" si="95"/>
        <v>0</v>
      </c>
      <c r="AP77" s="24"/>
      <c r="AQ77" s="22" t="b">
        <f t="shared" si="96"/>
        <v>0</v>
      </c>
      <c r="AR77" s="24"/>
      <c r="AS77" s="22" t="b">
        <f t="shared" si="97"/>
        <v>0</v>
      </c>
      <c r="AT77" s="24"/>
      <c r="AU77" s="22" t="b">
        <f t="shared" si="98"/>
        <v>0</v>
      </c>
      <c r="AV77" s="24"/>
      <c r="AW77" s="22" t="b">
        <f t="shared" si="99"/>
        <v>0</v>
      </c>
      <c r="AX77" s="24"/>
      <c r="AY77" s="22" t="b">
        <f t="shared" si="100"/>
        <v>0</v>
      </c>
      <c r="AZ77" s="24"/>
      <c r="BA77" s="22" t="b">
        <f t="shared" si="101"/>
        <v>0</v>
      </c>
      <c r="BB77" s="24"/>
      <c r="BC77" s="22" t="b">
        <f t="shared" si="102"/>
        <v>0</v>
      </c>
      <c r="BD77" s="24"/>
      <c r="BE77" s="22" t="b">
        <f t="shared" si="103"/>
        <v>0</v>
      </c>
      <c r="BF77" s="24"/>
      <c r="BG77" s="22" t="b">
        <f t="shared" si="104"/>
        <v>0</v>
      </c>
      <c r="BH77" s="22" t="str">
        <f t="shared" si="105"/>
        <v xml:space="preserve"> </v>
      </c>
      <c r="BI77" s="22"/>
      <c r="BJ77" s="22" t="b">
        <f t="shared" ref="BJ77:BJ100" si="109">IF(OR(E77="Corrupción ",E77="Conflicto de Intereses"),W77+Y77+AA77+AC77+AE77+AG77+AI77+AK77+AM77+AO77+AQ77+AS77+AU77+AW77+AY77+BA77+BC77+BE77+BG77)</f>
        <v>0</v>
      </c>
      <c r="BK77" s="22" t="str">
        <f t="shared" si="106"/>
        <v xml:space="preserve"> </v>
      </c>
      <c r="BL77" s="22" t="str">
        <f t="shared" si="107"/>
        <v xml:space="preserve"> </v>
      </c>
      <c r="BM77" s="22" t="str">
        <f t="shared" si="108"/>
        <v/>
      </c>
      <c r="BN77" s="47"/>
    </row>
    <row r="78" spans="2:66" ht="63" customHeight="1" x14ac:dyDescent="0.3">
      <c r="B78" s="27"/>
      <c r="C78" s="130"/>
      <c r="D78" s="38"/>
      <c r="E78" s="38"/>
      <c r="F78" s="29"/>
      <c r="G78" s="29"/>
      <c r="H78" s="23"/>
      <c r="I78" s="19" t="b">
        <f t="shared" si="79"/>
        <v>0</v>
      </c>
      <c r="J78" s="24"/>
      <c r="K78" s="19" t="b">
        <f t="shared" si="80"/>
        <v>0</v>
      </c>
      <c r="L78" s="24"/>
      <c r="M78" s="49" t="b">
        <f t="shared" si="81"/>
        <v>0</v>
      </c>
      <c r="N78" s="24"/>
      <c r="O78" s="49" t="b">
        <f t="shared" si="82"/>
        <v>0</v>
      </c>
      <c r="P78" s="24"/>
      <c r="Q78" s="49" t="b">
        <f t="shared" si="83"/>
        <v>0</v>
      </c>
      <c r="R78" s="22" t="str">
        <f t="shared" si="84"/>
        <v xml:space="preserve">  </v>
      </c>
      <c r="S78" s="25" t="str">
        <f t="shared" si="85"/>
        <v xml:space="preserve"> </v>
      </c>
      <c r="T78" s="23"/>
      <c r="U78" s="22"/>
      <c r="V78" s="24"/>
      <c r="W78" s="22" t="b">
        <f t="shared" si="86"/>
        <v>0</v>
      </c>
      <c r="X78" s="24"/>
      <c r="Y78" s="22" t="b">
        <f t="shared" si="87"/>
        <v>0</v>
      </c>
      <c r="Z78" s="24"/>
      <c r="AA78" s="22" t="b">
        <f t="shared" si="88"/>
        <v>0</v>
      </c>
      <c r="AB78" s="24"/>
      <c r="AC78" s="22" t="b">
        <f t="shared" si="89"/>
        <v>0</v>
      </c>
      <c r="AD78" s="24"/>
      <c r="AE78" s="22" t="b">
        <f t="shared" si="90"/>
        <v>0</v>
      </c>
      <c r="AF78" s="24"/>
      <c r="AG78" s="22" t="b">
        <f t="shared" si="91"/>
        <v>0</v>
      </c>
      <c r="AH78" s="24"/>
      <c r="AI78" s="22" t="b">
        <f t="shared" si="92"/>
        <v>0</v>
      </c>
      <c r="AJ78" s="24"/>
      <c r="AK78" s="22" t="b">
        <f t="shared" si="93"/>
        <v>0</v>
      </c>
      <c r="AL78" s="24"/>
      <c r="AM78" s="22" t="b">
        <f t="shared" si="94"/>
        <v>0</v>
      </c>
      <c r="AN78" s="24"/>
      <c r="AO78" s="22" t="b">
        <f t="shared" si="95"/>
        <v>0</v>
      </c>
      <c r="AP78" s="24"/>
      <c r="AQ78" s="22" t="b">
        <f t="shared" si="96"/>
        <v>0</v>
      </c>
      <c r="AR78" s="24"/>
      <c r="AS78" s="22" t="b">
        <f t="shared" si="97"/>
        <v>0</v>
      </c>
      <c r="AT78" s="24"/>
      <c r="AU78" s="22" t="b">
        <f t="shared" si="98"/>
        <v>0</v>
      </c>
      <c r="AV78" s="24"/>
      <c r="AW78" s="22" t="b">
        <f t="shared" si="99"/>
        <v>0</v>
      </c>
      <c r="AX78" s="24"/>
      <c r="AY78" s="22" t="b">
        <f t="shared" si="100"/>
        <v>0</v>
      </c>
      <c r="AZ78" s="24"/>
      <c r="BA78" s="22" t="b">
        <f t="shared" si="101"/>
        <v>0</v>
      </c>
      <c r="BB78" s="24"/>
      <c r="BC78" s="22" t="b">
        <f t="shared" si="102"/>
        <v>0</v>
      </c>
      <c r="BD78" s="24"/>
      <c r="BE78" s="22" t="b">
        <f t="shared" si="103"/>
        <v>0</v>
      </c>
      <c r="BF78" s="24"/>
      <c r="BG78" s="22" t="b">
        <f t="shared" si="104"/>
        <v>0</v>
      </c>
      <c r="BH78" s="22" t="str">
        <f t="shared" si="105"/>
        <v xml:space="preserve"> </v>
      </c>
      <c r="BI78" s="22"/>
      <c r="BJ78" s="22" t="b">
        <f t="shared" si="109"/>
        <v>0</v>
      </c>
      <c r="BK78" s="22" t="str">
        <f t="shared" si="106"/>
        <v xml:space="preserve"> </v>
      </c>
      <c r="BL78" s="22" t="str">
        <f t="shared" si="107"/>
        <v xml:space="preserve"> </v>
      </c>
      <c r="BM78" s="22" t="str">
        <f t="shared" si="108"/>
        <v/>
      </c>
      <c r="BN78" s="47"/>
    </row>
    <row r="79" spans="2:66" ht="63" customHeight="1" x14ac:dyDescent="0.3">
      <c r="B79" s="27"/>
      <c r="C79" s="130"/>
      <c r="D79" s="38"/>
      <c r="E79" s="38"/>
      <c r="F79" s="29"/>
      <c r="G79" s="29"/>
      <c r="H79" s="23"/>
      <c r="I79" s="19" t="b">
        <f t="shared" si="79"/>
        <v>0</v>
      </c>
      <c r="J79" s="24"/>
      <c r="K79" s="19" t="b">
        <f t="shared" si="80"/>
        <v>0</v>
      </c>
      <c r="L79" s="24"/>
      <c r="M79" s="49" t="b">
        <f t="shared" si="81"/>
        <v>0</v>
      </c>
      <c r="N79" s="24"/>
      <c r="O79" s="49" t="b">
        <f t="shared" si="82"/>
        <v>0</v>
      </c>
      <c r="P79" s="24"/>
      <c r="Q79" s="49" t="b">
        <f t="shared" si="83"/>
        <v>0</v>
      </c>
      <c r="R79" s="22" t="str">
        <f t="shared" si="84"/>
        <v xml:space="preserve">  </v>
      </c>
      <c r="S79" s="25" t="str">
        <f t="shared" si="85"/>
        <v xml:space="preserve"> </v>
      </c>
      <c r="T79" s="23"/>
      <c r="U79" s="22"/>
      <c r="V79" s="24"/>
      <c r="W79" s="22" t="b">
        <f t="shared" si="86"/>
        <v>0</v>
      </c>
      <c r="X79" s="24"/>
      <c r="Y79" s="22" t="b">
        <f t="shared" si="87"/>
        <v>0</v>
      </c>
      <c r="Z79" s="24"/>
      <c r="AA79" s="22" t="b">
        <f t="shared" si="88"/>
        <v>0</v>
      </c>
      <c r="AB79" s="24"/>
      <c r="AC79" s="22" t="b">
        <f t="shared" si="89"/>
        <v>0</v>
      </c>
      <c r="AD79" s="24"/>
      <c r="AE79" s="22" t="b">
        <f t="shared" si="90"/>
        <v>0</v>
      </c>
      <c r="AF79" s="24"/>
      <c r="AG79" s="22" t="b">
        <f t="shared" si="91"/>
        <v>0</v>
      </c>
      <c r="AH79" s="24"/>
      <c r="AI79" s="22" t="b">
        <f t="shared" si="92"/>
        <v>0</v>
      </c>
      <c r="AJ79" s="24"/>
      <c r="AK79" s="22" t="b">
        <f t="shared" si="93"/>
        <v>0</v>
      </c>
      <c r="AL79" s="24"/>
      <c r="AM79" s="22" t="b">
        <f t="shared" si="94"/>
        <v>0</v>
      </c>
      <c r="AN79" s="24"/>
      <c r="AO79" s="22" t="b">
        <f t="shared" si="95"/>
        <v>0</v>
      </c>
      <c r="AP79" s="24"/>
      <c r="AQ79" s="22" t="b">
        <f t="shared" si="96"/>
        <v>0</v>
      </c>
      <c r="AR79" s="24"/>
      <c r="AS79" s="22" t="b">
        <f t="shared" si="97"/>
        <v>0</v>
      </c>
      <c r="AT79" s="24"/>
      <c r="AU79" s="22" t="b">
        <f t="shared" si="98"/>
        <v>0</v>
      </c>
      <c r="AV79" s="24"/>
      <c r="AW79" s="22" t="b">
        <f t="shared" si="99"/>
        <v>0</v>
      </c>
      <c r="AX79" s="24"/>
      <c r="AY79" s="22" t="b">
        <f t="shared" si="100"/>
        <v>0</v>
      </c>
      <c r="AZ79" s="24"/>
      <c r="BA79" s="22" t="b">
        <f t="shared" si="101"/>
        <v>0</v>
      </c>
      <c r="BB79" s="24"/>
      <c r="BC79" s="22" t="b">
        <f t="shared" si="102"/>
        <v>0</v>
      </c>
      <c r="BD79" s="24"/>
      <c r="BE79" s="22" t="b">
        <f t="shared" si="103"/>
        <v>0</v>
      </c>
      <c r="BF79" s="24"/>
      <c r="BG79" s="22" t="b">
        <f t="shared" si="104"/>
        <v>0</v>
      </c>
      <c r="BH79" s="22" t="str">
        <f t="shared" si="105"/>
        <v xml:space="preserve"> </v>
      </c>
      <c r="BI79" s="22"/>
      <c r="BJ79" s="22" t="b">
        <f t="shared" si="109"/>
        <v>0</v>
      </c>
      <c r="BK79" s="22" t="str">
        <f t="shared" si="106"/>
        <v xml:space="preserve"> </v>
      </c>
      <c r="BL79" s="22" t="str">
        <f t="shared" si="107"/>
        <v xml:space="preserve"> </v>
      </c>
      <c r="BM79" s="22" t="str">
        <f t="shared" si="108"/>
        <v/>
      </c>
      <c r="BN79" s="47"/>
    </row>
    <row r="80" spans="2:66" ht="63" customHeight="1" x14ac:dyDescent="0.3">
      <c r="B80" s="27"/>
      <c r="C80" s="130"/>
      <c r="D80" s="38"/>
      <c r="E80" s="38"/>
      <c r="F80" s="29"/>
      <c r="G80" s="29"/>
      <c r="H80" s="23"/>
      <c r="I80" s="19" t="b">
        <f t="shared" si="79"/>
        <v>0</v>
      </c>
      <c r="J80" s="24"/>
      <c r="K80" s="19" t="b">
        <f t="shared" si="80"/>
        <v>0</v>
      </c>
      <c r="L80" s="24"/>
      <c r="M80" s="49" t="b">
        <f t="shared" si="81"/>
        <v>0</v>
      </c>
      <c r="N80" s="24"/>
      <c r="O80" s="49" t="b">
        <f t="shared" si="82"/>
        <v>0</v>
      </c>
      <c r="P80" s="24"/>
      <c r="Q80" s="49" t="b">
        <f t="shared" si="83"/>
        <v>0</v>
      </c>
      <c r="R80" s="22" t="str">
        <f t="shared" si="84"/>
        <v xml:space="preserve">  </v>
      </c>
      <c r="S80" s="25" t="str">
        <f t="shared" si="85"/>
        <v xml:space="preserve"> </v>
      </c>
      <c r="T80" s="23"/>
      <c r="U80" s="22"/>
      <c r="V80" s="24"/>
      <c r="W80" s="22" t="b">
        <f t="shared" si="86"/>
        <v>0</v>
      </c>
      <c r="X80" s="24"/>
      <c r="Y80" s="22" t="b">
        <f t="shared" si="87"/>
        <v>0</v>
      </c>
      <c r="Z80" s="24"/>
      <c r="AA80" s="22" t="b">
        <f t="shared" si="88"/>
        <v>0</v>
      </c>
      <c r="AB80" s="24"/>
      <c r="AC80" s="22" t="b">
        <f t="shared" si="89"/>
        <v>0</v>
      </c>
      <c r="AD80" s="24"/>
      <c r="AE80" s="22" t="b">
        <f t="shared" si="90"/>
        <v>0</v>
      </c>
      <c r="AF80" s="24"/>
      <c r="AG80" s="22" t="b">
        <f t="shared" si="91"/>
        <v>0</v>
      </c>
      <c r="AH80" s="24"/>
      <c r="AI80" s="22" t="b">
        <f t="shared" si="92"/>
        <v>0</v>
      </c>
      <c r="AJ80" s="24"/>
      <c r="AK80" s="22" t="b">
        <f t="shared" si="93"/>
        <v>0</v>
      </c>
      <c r="AL80" s="24"/>
      <c r="AM80" s="22" t="b">
        <f t="shared" si="94"/>
        <v>0</v>
      </c>
      <c r="AN80" s="24"/>
      <c r="AO80" s="22" t="b">
        <f t="shared" si="95"/>
        <v>0</v>
      </c>
      <c r="AP80" s="24"/>
      <c r="AQ80" s="22" t="b">
        <f t="shared" si="96"/>
        <v>0</v>
      </c>
      <c r="AR80" s="24"/>
      <c r="AS80" s="22" t="b">
        <f t="shared" si="97"/>
        <v>0</v>
      </c>
      <c r="AT80" s="24"/>
      <c r="AU80" s="22" t="b">
        <f t="shared" si="98"/>
        <v>0</v>
      </c>
      <c r="AV80" s="24"/>
      <c r="AW80" s="22" t="b">
        <f t="shared" si="99"/>
        <v>0</v>
      </c>
      <c r="AX80" s="24"/>
      <c r="AY80" s="22" t="b">
        <f t="shared" si="100"/>
        <v>0</v>
      </c>
      <c r="AZ80" s="24"/>
      <c r="BA80" s="22" t="b">
        <f t="shared" si="101"/>
        <v>0</v>
      </c>
      <c r="BB80" s="24"/>
      <c r="BC80" s="22" t="b">
        <f t="shared" si="102"/>
        <v>0</v>
      </c>
      <c r="BD80" s="24"/>
      <c r="BE80" s="22" t="b">
        <f t="shared" si="103"/>
        <v>0</v>
      </c>
      <c r="BF80" s="24"/>
      <c r="BG80" s="22" t="b">
        <f t="shared" si="104"/>
        <v>0</v>
      </c>
      <c r="BH80" s="22" t="str">
        <f t="shared" si="105"/>
        <v xml:space="preserve"> </v>
      </c>
      <c r="BI80" s="22"/>
      <c r="BJ80" s="22" t="b">
        <f t="shared" si="109"/>
        <v>0</v>
      </c>
      <c r="BK80" s="22" t="str">
        <f t="shared" si="106"/>
        <v xml:space="preserve"> </v>
      </c>
      <c r="BL80" s="22" t="str">
        <f t="shared" si="107"/>
        <v xml:space="preserve"> </v>
      </c>
      <c r="BM80" s="22" t="str">
        <f t="shared" si="108"/>
        <v/>
      </c>
      <c r="BN80" s="47"/>
    </row>
    <row r="81" spans="2:66" ht="63" customHeight="1" x14ac:dyDescent="0.3">
      <c r="B81" s="27"/>
      <c r="C81" s="130"/>
      <c r="D81" s="38"/>
      <c r="E81" s="38"/>
      <c r="F81" s="29"/>
      <c r="G81" s="29"/>
      <c r="H81" s="23"/>
      <c r="I81" s="19" t="b">
        <f t="shared" si="79"/>
        <v>0</v>
      </c>
      <c r="J81" s="24"/>
      <c r="K81" s="19" t="b">
        <f t="shared" si="80"/>
        <v>0</v>
      </c>
      <c r="L81" s="24"/>
      <c r="M81" s="49" t="b">
        <f t="shared" si="81"/>
        <v>0</v>
      </c>
      <c r="N81" s="24"/>
      <c r="O81" s="49" t="b">
        <f t="shared" si="82"/>
        <v>0</v>
      </c>
      <c r="P81" s="24"/>
      <c r="Q81" s="49" t="b">
        <f t="shared" si="83"/>
        <v>0</v>
      </c>
      <c r="R81" s="22" t="str">
        <f t="shared" si="84"/>
        <v xml:space="preserve">  </v>
      </c>
      <c r="S81" s="25" t="str">
        <f t="shared" si="85"/>
        <v xml:space="preserve"> </v>
      </c>
      <c r="T81" s="23"/>
      <c r="U81" s="22"/>
      <c r="V81" s="24"/>
      <c r="W81" s="22" t="b">
        <f t="shared" si="86"/>
        <v>0</v>
      </c>
      <c r="X81" s="24"/>
      <c r="Y81" s="22" t="b">
        <f t="shared" si="87"/>
        <v>0</v>
      </c>
      <c r="Z81" s="24"/>
      <c r="AA81" s="22" t="b">
        <f t="shared" si="88"/>
        <v>0</v>
      </c>
      <c r="AB81" s="24"/>
      <c r="AC81" s="22" t="b">
        <f t="shared" si="89"/>
        <v>0</v>
      </c>
      <c r="AD81" s="24"/>
      <c r="AE81" s="22" t="b">
        <f t="shared" si="90"/>
        <v>0</v>
      </c>
      <c r="AF81" s="24"/>
      <c r="AG81" s="22" t="b">
        <f t="shared" si="91"/>
        <v>0</v>
      </c>
      <c r="AH81" s="24"/>
      <c r="AI81" s="22" t="b">
        <f t="shared" si="92"/>
        <v>0</v>
      </c>
      <c r="AJ81" s="24"/>
      <c r="AK81" s="22" t="b">
        <f t="shared" si="93"/>
        <v>0</v>
      </c>
      <c r="AL81" s="24"/>
      <c r="AM81" s="22" t="b">
        <f t="shared" si="94"/>
        <v>0</v>
      </c>
      <c r="AN81" s="24"/>
      <c r="AO81" s="22" t="b">
        <f t="shared" si="95"/>
        <v>0</v>
      </c>
      <c r="AP81" s="24"/>
      <c r="AQ81" s="22" t="b">
        <f t="shared" si="96"/>
        <v>0</v>
      </c>
      <c r="AR81" s="24"/>
      <c r="AS81" s="22" t="b">
        <f t="shared" si="97"/>
        <v>0</v>
      </c>
      <c r="AT81" s="24"/>
      <c r="AU81" s="22" t="b">
        <f t="shared" si="98"/>
        <v>0</v>
      </c>
      <c r="AV81" s="24"/>
      <c r="AW81" s="22" t="b">
        <f t="shared" si="99"/>
        <v>0</v>
      </c>
      <c r="AX81" s="24"/>
      <c r="AY81" s="22" t="b">
        <f t="shared" si="100"/>
        <v>0</v>
      </c>
      <c r="AZ81" s="24"/>
      <c r="BA81" s="22" t="b">
        <f t="shared" si="101"/>
        <v>0</v>
      </c>
      <c r="BB81" s="24"/>
      <c r="BC81" s="22" t="b">
        <f t="shared" si="102"/>
        <v>0</v>
      </c>
      <c r="BD81" s="24"/>
      <c r="BE81" s="22" t="b">
        <f t="shared" si="103"/>
        <v>0</v>
      </c>
      <c r="BF81" s="24"/>
      <c r="BG81" s="22" t="b">
        <f t="shared" si="104"/>
        <v>0</v>
      </c>
      <c r="BH81" s="22" t="str">
        <f t="shared" si="105"/>
        <v xml:space="preserve"> </v>
      </c>
      <c r="BI81" s="22"/>
      <c r="BJ81" s="22" t="b">
        <f t="shared" si="109"/>
        <v>0</v>
      </c>
      <c r="BK81" s="22" t="str">
        <f t="shared" si="106"/>
        <v xml:space="preserve"> </v>
      </c>
      <c r="BL81" s="22" t="str">
        <f t="shared" si="107"/>
        <v xml:space="preserve"> </v>
      </c>
      <c r="BM81" s="22" t="str">
        <f t="shared" si="108"/>
        <v/>
      </c>
      <c r="BN81" s="47"/>
    </row>
    <row r="82" spans="2:66" ht="63" customHeight="1" x14ac:dyDescent="0.3">
      <c r="B82" s="27"/>
      <c r="C82" s="130"/>
      <c r="D82" s="38"/>
      <c r="E82" s="38"/>
      <c r="F82" s="29"/>
      <c r="G82" s="29"/>
      <c r="H82" s="23"/>
      <c r="I82" s="19" t="b">
        <f t="shared" si="79"/>
        <v>0</v>
      </c>
      <c r="J82" s="24"/>
      <c r="K82" s="19" t="b">
        <f t="shared" si="80"/>
        <v>0</v>
      </c>
      <c r="L82" s="24"/>
      <c r="M82" s="49" t="b">
        <f t="shared" si="81"/>
        <v>0</v>
      </c>
      <c r="N82" s="24"/>
      <c r="O82" s="49" t="b">
        <f t="shared" si="82"/>
        <v>0</v>
      </c>
      <c r="P82" s="24"/>
      <c r="Q82" s="49" t="b">
        <f t="shared" si="83"/>
        <v>0</v>
      </c>
      <c r="R82" s="22" t="str">
        <f t="shared" si="84"/>
        <v xml:space="preserve">  </v>
      </c>
      <c r="S82" s="25" t="str">
        <f t="shared" si="85"/>
        <v xml:space="preserve"> </v>
      </c>
      <c r="T82" s="23"/>
      <c r="U82" s="22"/>
      <c r="V82" s="24"/>
      <c r="W82" s="22" t="b">
        <f t="shared" si="86"/>
        <v>0</v>
      </c>
      <c r="X82" s="24"/>
      <c r="Y82" s="22" t="b">
        <f t="shared" si="87"/>
        <v>0</v>
      </c>
      <c r="Z82" s="24"/>
      <c r="AA82" s="22" t="b">
        <f t="shared" si="88"/>
        <v>0</v>
      </c>
      <c r="AB82" s="24"/>
      <c r="AC82" s="22" t="b">
        <f t="shared" si="89"/>
        <v>0</v>
      </c>
      <c r="AD82" s="24"/>
      <c r="AE82" s="22" t="b">
        <f t="shared" si="90"/>
        <v>0</v>
      </c>
      <c r="AF82" s="24"/>
      <c r="AG82" s="22" t="b">
        <f t="shared" si="91"/>
        <v>0</v>
      </c>
      <c r="AH82" s="24"/>
      <c r="AI82" s="22" t="b">
        <f t="shared" si="92"/>
        <v>0</v>
      </c>
      <c r="AJ82" s="24"/>
      <c r="AK82" s="22" t="b">
        <f t="shared" si="93"/>
        <v>0</v>
      </c>
      <c r="AL82" s="24"/>
      <c r="AM82" s="22" t="b">
        <f t="shared" si="94"/>
        <v>0</v>
      </c>
      <c r="AN82" s="24"/>
      <c r="AO82" s="22" t="b">
        <f t="shared" si="95"/>
        <v>0</v>
      </c>
      <c r="AP82" s="24"/>
      <c r="AQ82" s="22" t="b">
        <f t="shared" si="96"/>
        <v>0</v>
      </c>
      <c r="AR82" s="24"/>
      <c r="AS82" s="22" t="b">
        <f t="shared" si="97"/>
        <v>0</v>
      </c>
      <c r="AT82" s="24"/>
      <c r="AU82" s="22" t="b">
        <f t="shared" si="98"/>
        <v>0</v>
      </c>
      <c r="AV82" s="24"/>
      <c r="AW82" s="22" t="b">
        <f t="shared" si="99"/>
        <v>0</v>
      </c>
      <c r="AX82" s="24"/>
      <c r="AY82" s="22" t="b">
        <f t="shared" si="100"/>
        <v>0</v>
      </c>
      <c r="AZ82" s="24"/>
      <c r="BA82" s="22" t="b">
        <f t="shared" si="101"/>
        <v>0</v>
      </c>
      <c r="BB82" s="24"/>
      <c r="BC82" s="22" t="b">
        <f t="shared" si="102"/>
        <v>0</v>
      </c>
      <c r="BD82" s="24"/>
      <c r="BE82" s="22" t="b">
        <f t="shared" si="103"/>
        <v>0</v>
      </c>
      <c r="BF82" s="24"/>
      <c r="BG82" s="22" t="b">
        <f t="shared" si="104"/>
        <v>0</v>
      </c>
      <c r="BH82" s="22" t="str">
        <f t="shared" si="105"/>
        <v xml:space="preserve"> </v>
      </c>
      <c r="BI82" s="22"/>
      <c r="BJ82" s="22" t="b">
        <f t="shared" si="109"/>
        <v>0</v>
      </c>
      <c r="BK82" s="22" t="str">
        <f t="shared" si="106"/>
        <v xml:space="preserve"> </v>
      </c>
      <c r="BL82" s="22" t="str">
        <f t="shared" si="107"/>
        <v xml:space="preserve"> </v>
      </c>
      <c r="BM82" s="22" t="str">
        <f t="shared" si="108"/>
        <v/>
      </c>
      <c r="BN82" s="47"/>
    </row>
    <row r="83" spans="2:66" ht="63" customHeight="1" x14ac:dyDescent="0.3">
      <c r="B83" s="27"/>
      <c r="C83" s="130"/>
      <c r="D83" s="38"/>
      <c r="E83" s="38"/>
      <c r="F83" s="29"/>
      <c r="G83" s="29"/>
      <c r="H83" s="23"/>
      <c r="I83" s="19" t="b">
        <f t="shared" si="79"/>
        <v>0</v>
      </c>
      <c r="J83" s="24"/>
      <c r="K83" s="19" t="b">
        <f t="shared" si="80"/>
        <v>0</v>
      </c>
      <c r="L83" s="24"/>
      <c r="M83" s="49" t="b">
        <f t="shared" si="81"/>
        <v>0</v>
      </c>
      <c r="N83" s="24"/>
      <c r="O83" s="49" t="b">
        <f t="shared" si="82"/>
        <v>0</v>
      </c>
      <c r="P83" s="24"/>
      <c r="Q83" s="49" t="b">
        <f t="shared" si="83"/>
        <v>0</v>
      </c>
      <c r="R83" s="22" t="str">
        <f t="shared" si="84"/>
        <v xml:space="preserve">  </v>
      </c>
      <c r="S83" s="25" t="str">
        <f t="shared" si="85"/>
        <v xml:space="preserve"> </v>
      </c>
      <c r="T83" s="23"/>
      <c r="U83" s="22"/>
      <c r="V83" s="24"/>
      <c r="W83" s="22" t="b">
        <f t="shared" si="86"/>
        <v>0</v>
      </c>
      <c r="X83" s="24"/>
      <c r="Y83" s="22" t="b">
        <f t="shared" si="87"/>
        <v>0</v>
      </c>
      <c r="Z83" s="24"/>
      <c r="AA83" s="22" t="b">
        <f t="shared" si="88"/>
        <v>0</v>
      </c>
      <c r="AB83" s="24"/>
      <c r="AC83" s="22" t="b">
        <f t="shared" si="89"/>
        <v>0</v>
      </c>
      <c r="AD83" s="24"/>
      <c r="AE83" s="22" t="b">
        <f t="shared" si="90"/>
        <v>0</v>
      </c>
      <c r="AF83" s="24"/>
      <c r="AG83" s="22" t="b">
        <f t="shared" si="91"/>
        <v>0</v>
      </c>
      <c r="AH83" s="24"/>
      <c r="AI83" s="22" t="b">
        <f t="shared" si="92"/>
        <v>0</v>
      </c>
      <c r="AJ83" s="24"/>
      <c r="AK83" s="22" t="b">
        <f t="shared" si="93"/>
        <v>0</v>
      </c>
      <c r="AL83" s="24"/>
      <c r="AM83" s="22" t="b">
        <f t="shared" si="94"/>
        <v>0</v>
      </c>
      <c r="AN83" s="24"/>
      <c r="AO83" s="22" t="b">
        <f t="shared" si="95"/>
        <v>0</v>
      </c>
      <c r="AP83" s="24"/>
      <c r="AQ83" s="22" t="b">
        <f t="shared" si="96"/>
        <v>0</v>
      </c>
      <c r="AR83" s="24"/>
      <c r="AS83" s="22" t="b">
        <f t="shared" si="97"/>
        <v>0</v>
      </c>
      <c r="AT83" s="24"/>
      <c r="AU83" s="22" t="b">
        <f t="shared" si="98"/>
        <v>0</v>
      </c>
      <c r="AV83" s="24"/>
      <c r="AW83" s="22" t="b">
        <f t="shared" si="99"/>
        <v>0</v>
      </c>
      <c r="AX83" s="24"/>
      <c r="AY83" s="22" t="b">
        <f t="shared" si="100"/>
        <v>0</v>
      </c>
      <c r="AZ83" s="24"/>
      <c r="BA83" s="22" t="b">
        <f t="shared" si="101"/>
        <v>0</v>
      </c>
      <c r="BB83" s="24"/>
      <c r="BC83" s="22" t="b">
        <f t="shared" si="102"/>
        <v>0</v>
      </c>
      <c r="BD83" s="24"/>
      <c r="BE83" s="22" t="b">
        <f t="shared" si="103"/>
        <v>0</v>
      </c>
      <c r="BF83" s="24"/>
      <c r="BG83" s="22" t="b">
        <f t="shared" si="104"/>
        <v>0</v>
      </c>
      <c r="BH83" s="22" t="str">
        <f t="shared" si="105"/>
        <v xml:space="preserve"> </v>
      </c>
      <c r="BI83" s="22"/>
      <c r="BJ83" s="22" t="b">
        <f t="shared" si="109"/>
        <v>0</v>
      </c>
      <c r="BK83" s="22" t="str">
        <f t="shared" si="106"/>
        <v xml:space="preserve"> </v>
      </c>
      <c r="BL83" s="22" t="str">
        <f t="shared" si="107"/>
        <v xml:space="preserve"> </v>
      </c>
      <c r="BM83" s="22" t="str">
        <f t="shared" si="108"/>
        <v/>
      </c>
      <c r="BN83" s="47"/>
    </row>
    <row r="84" spans="2:66" ht="63" customHeight="1" x14ac:dyDescent="0.3">
      <c r="B84" s="27"/>
      <c r="C84" s="130"/>
      <c r="D84" s="38"/>
      <c r="E84" s="38"/>
      <c r="F84" s="29"/>
      <c r="G84" s="29"/>
      <c r="H84" s="23"/>
      <c r="I84" s="19" t="b">
        <f t="shared" si="79"/>
        <v>0</v>
      </c>
      <c r="J84" s="24"/>
      <c r="K84" s="19" t="b">
        <f t="shared" si="80"/>
        <v>0</v>
      </c>
      <c r="L84" s="24"/>
      <c r="M84" s="49" t="b">
        <f t="shared" si="81"/>
        <v>0</v>
      </c>
      <c r="N84" s="24"/>
      <c r="O84" s="49" t="b">
        <f t="shared" si="82"/>
        <v>0</v>
      </c>
      <c r="P84" s="24"/>
      <c r="Q84" s="49" t="b">
        <f t="shared" si="83"/>
        <v>0</v>
      </c>
      <c r="R84" s="22" t="str">
        <f t="shared" si="84"/>
        <v xml:space="preserve">  </v>
      </c>
      <c r="S84" s="25" t="str">
        <f t="shared" si="85"/>
        <v xml:space="preserve"> </v>
      </c>
      <c r="T84" s="23"/>
      <c r="U84" s="22"/>
      <c r="V84" s="24"/>
      <c r="W84" s="22" t="b">
        <f t="shared" si="86"/>
        <v>0</v>
      </c>
      <c r="X84" s="24"/>
      <c r="Y84" s="22" t="b">
        <f t="shared" si="87"/>
        <v>0</v>
      </c>
      <c r="Z84" s="24"/>
      <c r="AA84" s="22" t="b">
        <f t="shared" si="88"/>
        <v>0</v>
      </c>
      <c r="AB84" s="24"/>
      <c r="AC84" s="22" t="b">
        <f t="shared" si="89"/>
        <v>0</v>
      </c>
      <c r="AD84" s="24"/>
      <c r="AE84" s="22" t="b">
        <f t="shared" si="90"/>
        <v>0</v>
      </c>
      <c r="AF84" s="24"/>
      <c r="AG84" s="22" t="b">
        <f t="shared" si="91"/>
        <v>0</v>
      </c>
      <c r="AH84" s="24"/>
      <c r="AI84" s="22" t="b">
        <f t="shared" si="92"/>
        <v>0</v>
      </c>
      <c r="AJ84" s="24"/>
      <c r="AK84" s="22" t="b">
        <f t="shared" si="93"/>
        <v>0</v>
      </c>
      <c r="AL84" s="24"/>
      <c r="AM84" s="22" t="b">
        <f t="shared" si="94"/>
        <v>0</v>
      </c>
      <c r="AN84" s="24"/>
      <c r="AO84" s="22" t="b">
        <f t="shared" si="95"/>
        <v>0</v>
      </c>
      <c r="AP84" s="24"/>
      <c r="AQ84" s="22" t="b">
        <f t="shared" si="96"/>
        <v>0</v>
      </c>
      <c r="AR84" s="24"/>
      <c r="AS84" s="22" t="b">
        <f t="shared" si="97"/>
        <v>0</v>
      </c>
      <c r="AT84" s="24"/>
      <c r="AU84" s="22" t="b">
        <f t="shared" si="98"/>
        <v>0</v>
      </c>
      <c r="AV84" s="24"/>
      <c r="AW84" s="22" t="b">
        <f t="shared" si="99"/>
        <v>0</v>
      </c>
      <c r="AX84" s="24"/>
      <c r="AY84" s="22" t="b">
        <f t="shared" si="100"/>
        <v>0</v>
      </c>
      <c r="AZ84" s="24"/>
      <c r="BA84" s="22" t="b">
        <f t="shared" si="101"/>
        <v>0</v>
      </c>
      <c r="BB84" s="24"/>
      <c r="BC84" s="22" t="b">
        <f t="shared" si="102"/>
        <v>0</v>
      </c>
      <c r="BD84" s="24"/>
      <c r="BE84" s="22" t="b">
        <f t="shared" si="103"/>
        <v>0</v>
      </c>
      <c r="BF84" s="24"/>
      <c r="BG84" s="22" t="b">
        <f t="shared" si="104"/>
        <v>0</v>
      </c>
      <c r="BH84" s="22" t="str">
        <f t="shared" si="105"/>
        <v xml:space="preserve"> </v>
      </c>
      <c r="BI84" s="22"/>
      <c r="BJ84" s="22" t="b">
        <f t="shared" si="109"/>
        <v>0</v>
      </c>
      <c r="BK84" s="22" t="str">
        <f t="shared" si="106"/>
        <v xml:space="preserve"> </v>
      </c>
      <c r="BL84" s="22" t="str">
        <f t="shared" si="107"/>
        <v xml:space="preserve"> </v>
      </c>
      <c r="BM84" s="22" t="str">
        <f t="shared" si="108"/>
        <v/>
      </c>
      <c r="BN84" s="47"/>
    </row>
    <row r="85" spans="2:66" ht="63" customHeight="1" x14ac:dyDescent="0.3">
      <c r="B85" s="27"/>
      <c r="C85" s="130"/>
      <c r="D85" s="38"/>
      <c r="E85" s="38"/>
      <c r="F85" s="29"/>
      <c r="G85" s="29"/>
      <c r="H85" s="23"/>
      <c r="I85" s="19" t="b">
        <f t="shared" si="79"/>
        <v>0</v>
      </c>
      <c r="J85" s="24"/>
      <c r="K85" s="19" t="b">
        <f t="shared" si="80"/>
        <v>0</v>
      </c>
      <c r="L85" s="24"/>
      <c r="M85" s="49" t="b">
        <f t="shared" si="81"/>
        <v>0</v>
      </c>
      <c r="N85" s="24"/>
      <c r="O85" s="49" t="b">
        <f t="shared" si="82"/>
        <v>0</v>
      </c>
      <c r="P85" s="24"/>
      <c r="Q85" s="49" t="b">
        <f t="shared" si="83"/>
        <v>0</v>
      </c>
      <c r="R85" s="22" t="str">
        <f t="shared" si="84"/>
        <v xml:space="preserve">  </v>
      </c>
      <c r="S85" s="25" t="str">
        <f t="shared" si="85"/>
        <v xml:space="preserve"> </v>
      </c>
      <c r="T85" s="23"/>
      <c r="U85" s="22"/>
      <c r="V85" s="24"/>
      <c r="W85" s="22" t="b">
        <f t="shared" si="86"/>
        <v>0</v>
      </c>
      <c r="X85" s="24"/>
      <c r="Y85" s="22" t="b">
        <f t="shared" si="87"/>
        <v>0</v>
      </c>
      <c r="Z85" s="24"/>
      <c r="AA85" s="22" t="b">
        <f t="shared" si="88"/>
        <v>0</v>
      </c>
      <c r="AB85" s="24"/>
      <c r="AC85" s="22" t="b">
        <f t="shared" si="89"/>
        <v>0</v>
      </c>
      <c r="AD85" s="24"/>
      <c r="AE85" s="22" t="b">
        <f t="shared" si="90"/>
        <v>0</v>
      </c>
      <c r="AF85" s="24"/>
      <c r="AG85" s="22" t="b">
        <f t="shared" si="91"/>
        <v>0</v>
      </c>
      <c r="AH85" s="24"/>
      <c r="AI85" s="22" t="b">
        <f t="shared" si="92"/>
        <v>0</v>
      </c>
      <c r="AJ85" s="24"/>
      <c r="AK85" s="22" t="b">
        <f t="shared" si="93"/>
        <v>0</v>
      </c>
      <c r="AL85" s="24"/>
      <c r="AM85" s="22" t="b">
        <f t="shared" si="94"/>
        <v>0</v>
      </c>
      <c r="AN85" s="24"/>
      <c r="AO85" s="22" t="b">
        <f t="shared" si="95"/>
        <v>0</v>
      </c>
      <c r="AP85" s="24"/>
      <c r="AQ85" s="22" t="b">
        <f t="shared" si="96"/>
        <v>0</v>
      </c>
      <c r="AR85" s="24"/>
      <c r="AS85" s="22" t="b">
        <f t="shared" si="97"/>
        <v>0</v>
      </c>
      <c r="AT85" s="24"/>
      <c r="AU85" s="22" t="b">
        <f t="shared" si="98"/>
        <v>0</v>
      </c>
      <c r="AV85" s="24"/>
      <c r="AW85" s="22" t="b">
        <f t="shared" si="99"/>
        <v>0</v>
      </c>
      <c r="AX85" s="24"/>
      <c r="AY85" s="22" t="b">
        <f t="shared" si="100"/>
        <v>0</v>
      </c>
      <c r="AZ85" s="24"/>
      <c r="BA85" s="22" t="b">
        <f t="shared" si="101"/>
        <v>0</v>
      </c>
      <c r="BB85" s="24"/>
      <c r="BC85" s="22" t="b">
        <f t="shared" si="102"/>
        <v>0</v>
      </c>
      <c r="BD85" s="24"/>
      <c r="BE85" s="22" t="b">
        <f t="shared" si="103"/>
        <v>0</v>
      </c>
      <c r="BF85" s="24"/>
      <c r="BG85" s="22" t="b">
        <f t="shared" si="104"/>
        <v>0</v>
      </c>
      <c r="BH85" s="22" t="str">
        <f t="shared" si="105"/>
        <v xml:space="preserve"> </v>
      </c>
      <c r="BI85" s="22"/>
      <c r="BJ85" s="22" t="b">
        <f t="shared" si="109"/>
        <v>0</v>
      </c>
      <c r="BK85" s="22" t="str">
        <f t="shared" si="106"/>
        <v xml:space="preserve"> </v>
      </c>
      <c r="BL85" s="22" t="str">
        <f t="shared" si="107"/>
        <v xml:space="preserve"> </v>
      </c>
      <c r="BM85" s="22" t="str">
        <f t="shared" si="108"/>
        <v/>
      </c>
      <c r="BN85" s="47"/>
    </row>
    <row r="86" spans="2:66" ht="63" customHeight="1" x14ac:dyDescent="0.3">
      <c r="B86" s="27"/>
      <c r="C86" s="130"/>
      <c r="D86" s="38"/>
      <c r="E86" s="38"/>
      <c r="F86" s="29"/>
      <c r="G86" s="29"/>
      <c r="H86" s="23"/>
      <c r="I86" s="19" t="b">
        <f t="shared" si="79"/>
        <v>0</v>
      </c>
      <c r="J86" s="24"/>
      <c r="K86" s="19" t="b">
        <f t="shared" si="80"/>
        <v>0</v>
      </c>
      <c r="L86" s="24"/>
      <c r="M86" s="49" t="b">
        <f t="shared" si="81"/>
        <v>0</v>
      </c>
      <c r="N86" s="24"/>
      <c r="O86" s="49" t="b">
        <f t="shared" si="82"/>
        <v>0</v>
      </c>
      <c r="P86" s="24"/>
      <c r="Q86" s="49" t="b">
        <f t="shared" si="83"/>
        <v>0</v>
      </c>
      <c r="R86" s="22" t="str">
        <f t="shared" si="84"/>
        <v xml:space="preserve">  </v>
      </c>
      <c r="S86" s="25" t="str">
        <f t="shared" si="85"/>
        <v xml:space="preserve"> </v>
      </c>
      <c r="T86" s="23"/>
      <c r="U86" s="22"/>
      <c r="V86" s="24"/>
      <c r="W86" s="22" t="b">
        <f t="shared" si="86"/>
        <v>0</v>
      </c>
      <c r="X86" s="24"/>
      <c r="Y86" s="22" t="b">
        <f t="shared" si="87"/>
        <v>0</v>
      </c>
      <c r="Z86" s="24"/>
      <c r="AA86" s="22" t="b">
        <f t="shared" si="88"/>
        <v>0</v>
      </c>
      <c r="AB86" s="24"/>
      <c r="AC86" s="22" t="b">
        <f t="shared" si="89"/>
        <v>0</v>
      </c>
      <c r="AD86" s="24"/>
      <c r="AE86" s="22" t="b">
        <f t="shared" si="90"/>
        <v>0</v>
      </c>
      <c r="AF86" s="24"/>
      <c r="AG86" s="22" t="b">
        <f t="shared" si="91"/>
        <v>0</v>
      </c>
      <c r="AH86" s="24"/>
      <c r="AI86" s="22" t="b">
        <f t="shared" si="92"/>
        <v>0</v>
      </c>
      <c r="AJ86" s="24"/>
      <c r="AK86" s="22" t="b">
        <f t="shared" si="93"/>
        <v>0</v>
      </c>
      <c r="AL86" s="24"/>
      <c r="AM86" s="22" t="b">
        <f t="shared" si="94"/>
        <v>0</v>
      </c>
      <c r="AN86" s="24"/>
      <c r="AO86" s="22" t="b">
        <f t="shared" si="95"/>
        <v>0</v>
      </c>
      <c r="AP86" s="24"/>
      <c r="AQ86" s="22" t="b">
        <f t="shared" si="96"/>
        <v>0</v>
      </c>
      <c r="AR86" s="24"/>
      <c r="AS86" s="22" t="b">
        <f t="shared" si="97"/>
        <v>0</v>
      </c>
      <c r="AT86" s="24"/>
      <c r="AU86" s="22" t="b">
        <f t="shared" si="98"/>
        <v>0</v>
      </c>
      <c r="AV86" s="24"/>
      <c r="AW86" s="22" t="b">
        <f t="shared" si="99"/>
        <v>0</v>
      </c>
      <c r="AX86" s="24"/>
      <c r="AY86" s="22" t="b">
        <f t="shared" si="100"/>
        <v>0</v>
      </c>
      <c r="AZ86" s="24"/>
      <c r="BA86" s="22" t="b">
        <f t="shared" si="101"/>
        <v>0</v>
      </c>
      <c r="BB86" s="24"/>
      <c r="BC86" s="22" t="b">
        <f t="shared" si="102"/>
        <v>0</v>
      </c>
      <c r="BD86" s="24"/>
      <c r="BE86" s="22" t="b">
        <f t="shared" si="103"/>
        <v>0</v>
      </c>
      <c r="BF86" s="24"/>
      <c r="BG86" s="22" t="b">
        <f t="shared" si="104"/>
        <v>0</v>
      </c>
      <c r="BH86" s="22" t="str">
        <f t="shared" si="105"/>
        <v xml:space="preserve"> </v>
      </c>
      <c r="BI86" s="22"/>
      <c r="BJ86" s="22" t="b">
        <f t="shared" si="109"/>
        <v>0</v>
      </c>
      <c r="BK86" s="22" t="str">
        <f t="shared" si="106"/>
        <v xml:space="preserve"> </v>
      </c>
      <c r="BL86" s="22" t="str">
        <f t="shared" si="107"/>
        <v xml:space="preserve"> </v>
      </c>
      <c r="BM86" s="22" t="str">
        <f t="shared" si="108"/>
        <v/>
      </c>
      <c r="BN86" s="47"/>
    </row>
    <row r="87" spans="2:66" ht="63" customHeight="1" x14ac:dyDescent="0.3">
      <c r="B87" s="27"/>
      <c r="C87" s="130"/>
      <c r="D87" s="38"/>
      <c r="E87" s="38"/>
      <c r="F87" s="29"/>
      <c r="G87" s="29"/>
      <c r="H87" s="23"/>
      <c r="I87" s="19" t="b">
        <f t="shared" si="79"/>
        <v>0</v>
      </c>
      <c r="J87" s="24"/>
      <c r="K87" s="19" t="b">
        <f t="shared" si="80"/>
        <v>0</v>
      </c>
      <c r="L87" s="24"/>
      <c r="M87" s="49" t="b">
        <f t="shared" si="81"/>
        <v>0</v>
      </c>
      <c r="N87" s="24"/>
      <c r="O87" s="49" t="b">
        <f t="shared" si="82"/>
        <v>0</v>
      </c>
      <c r="P87" s="24"/>
      <c r="Q87" s="49" t="b">
        <f t="shared" si="83"/>
        <v>0</v>
      </c>
      <c r="R87" s="22" t="str">
        <f t="shared" si="84"/>
        <v xml:space="preserve">  </v>
      </c>
      <c r="S87" s="25" t="str">
        <f t="shared" si="85"/>
        <v xml:space="preserve"> </v>
      </c>
      <c r="T87" s="23"/>
      <c r="U87" s="22"/>
      <c r="V87" s="24"/>
      <c r="W87" s="22" t="b">
        <f t="shared" si="86"/>
        <v>0</v>
      </c>
      <c r="X87" s="24"/>
      <c r="Y87" s="22" t="b">
        <f t="shared" si="87"/>
        <v>0</v>
      </c>
      <c r="Z87" s="24"/>
      <c r="AA87" s="22" t="b">
        <f t="shared" si="88"/>
        <v>0</v>
      </c>
      <c r="AB87" s="24"/>
      <c r="AC87" s="22" t="b">
        <f t="shared" si="89"/>
        <v>0</v>
      </c>
      <c r="AD87" s="24"/>
      <c r="AE87" s="22" t="b">
        <f t="shared" si="90"/>
        <v>0</v>
      </c>
      <c r="AF87" s="24"/>
      <c r="AG87" s="22" t="b">
        <f t="shared" si="91"/>
        <v>0</v>
      </c>
      <c r="AH87" s="24"/>
      <c r="AI87" s="22" t="b">
        <f t="shared" si="92"/>
        <v>0</v>
      </c>
      <c r="AJ87" s="24"/>
      <c r="AK87" s="22" t="b">
        <f t="shared" si="93"/>
        <v>0</v>
      </c>
      <c r="AL87" s="24"/>
      <c r="AM87" s="22" t="b">
        <f t="shared" si="94"/>
        <v>0</v>
      </c>
      <c r="AN87" s="24"/>
      <c r="AO87" s="22" t="b">
        <f t="shared" si="95"/>
        <v>0</v>
      </c>
      <c r="AP87" s="24"/>
      <c r="AQ87" s="22" t="b">
        <f t="shared" si="96"/>
        <v>0</v>
      </c>
      <c r="AR87" s="24"/>
      <c r="AS87" s="22" t="b">
        <f t="shared" si="97"/>
        <v>0</v>
      </c>
      <c r="AT87" s="24"/>
      <c r="AU87" s="22" t="b">
        <f t="shared" si="98"/>
        <v>0</v>
      </c>
      <c r="AV87" s="24"/>
      <c r="AW87" s="22" t="b">
        <f t="shared" si="99"/>
        <v>0</v>
      </c>
      <c r="AX87" s="24"/>
      <c r="AY87" s="22" t="b">
        <f t="shared" si="100"/>
        <v>0</v>
      </c>
      <c r="AZ87" s="24"/>
      <c r="BA87" s="22" t="b">
        <f t="shared" si="101"/>
        <v>0</v>
      </c>
      <c r="BB87" s="24"/>
      <c r="BC87" s="22" t="b">
        <f t="shared" si="102"/>
        <v>0</v>
      </c>
      <c r="BD87" s="24"/>
      <c r="BE87" s="22" t="b">
        <f t="shared" si="103"/>
        <v>0</v>
      </c>
      <c r="BF87" s="24"/>
      <c r="BG87" s="22" t="b">
        <f t="shared" si="104"/>
        <v>0</v>
      </c>
      <c r="BH87" s="22" t="str">
        <f t="shared" si="105"/>
        <v xml:space="preserve"> </v>
      </c>
      <c r="BI87" s="22"/>
      <c r="BJ87" s="22" t="b">
        <f t="shared" si="109"/>
        <v>0</v>
      </c>
      <c r="BK87" s="22" t="str">
        <f t="shared" si="106"/>
        <v xml:space="preserve"> </v>
      </c>
      <c r="BL87" s="22" t="str">
        <f t="shared" si="107"/>
        <v xml:space="preserve"> </v>
      </c>
      <c r="BM87" s="22" t="str">
        <f t="shared" si="108"/>
        <v/>
      </c>
      <c r="BN87" s="47"/>
    </row>
    <row r="88" spans="2:66" ht="63" customHeight="1" x14ac:dyDescent="0.3">
      <c r="B88" s="27"/>
      <c r="C88" s="130"/>
      <c r="D88" s="38"/>
      <c r="E88" s="38"/>
      <c r="F88" s="29"/>
      <c r="G88" s="29"/>
      <c r="H88" s="23"/>
      <c r="I88" s="19" t="b">
        <f t="shared" si="79"/>
        <v>0</v>
      </c>
      <c r="J88" s="24"/>
      <c r="K88" s="19" t="b">
        <f t="shared" si="80"/>
        <v>0</v>
      </c>
      <c r="L88" s="24"/>
      <c r="M88" s="49" t="b">
        <f t="shared" si="81"/>
        <v>0</v>
      </c>
      <c r="N88" s="24"/>
      <c r="O88" s="49" t="b">
        <f t="shared" si="82"/>
        <v>0</v>
      </c>
      <c r="P88" s="24"/>
      <c r="Q88" s="49" t="b">
        <f t="shared" si="83"/>
        <v>0</v>
      </c>
      <c r="R88" s="22" t="str">
        <f t="shared" si="84"/>
        <v xml:space="preserve">  </v>
      </c>
      <c r="S88" s="25" t="str">
        <f t="shared" si="85"/>
        <v xml:space="preserve"> </v>
      </c>
      <c r="T88" s="23"/>
      <c r="U88" s="22"/>
      <c r="V88" s="24"/>
      <c r="W88" s="22" t="b">
        <f t="shared" si="86"/>
        <v>0</v>
      </c>
      <c r="X88" s="24"/>
      <c r="Y88" s="22" t="b">
        <f t="shared" si="87"/>
        <v>0</v>
      </c>
      <c r="Z88" s="24"/>
      <c r="AA88" s="22" t="b">
        <f t="shared" si="88"/>
        <v>0</v>
      </c>
      <c r="AB88" s="24"/>
      <c r="AC88" s="22" t="b">
        <f t="shared" si="89"/>
        <v>0</v>
      </c>
      <c r="AD88" s="24"/>
      <c r="AE88" s="22" t="b">
        <f t="shared" si="90"/>
        <v>0</v>
      </c>
      <c r="AF88" s="24"/>
      <c r="AG88" s="22" t="b">
        <f t="shared" si="91"/>
        <v>0</v>
      </c>
      <c r="AH88" s="24"/>
      <c r="AI88" s="22" t="b">
        <f t="shared" si="92"/>
        <v>0</v>
      </c>
      <c r="AJ88" s="24"/>
      <c r="AK88" s="22" t="b">
        <f t="shared" si="93"/>
        <v>0</v>
      </c>
      <c r="AL88" s="24"/>
      <c r="AM88" s="22" t="b">
        <f t="shared" si="94"/>
        <v>0</v>
      </c>
      <c r="AN88" s="24"/>
      <c r="AO88" s="22" t="b">
        <f t="shared" si="95"/>
        <v>0</v>
      </c>
      <c r="AP88" s="24"/>
      <c r="AQ88" s="22" t="b">
        <f t="shared" si="96"/>
        <v>0</v>
      </c>
      <c r="AR88" s="24"/>
      <c r="AS88" s="22" t="b">
        <f t="shared" si="97"/>
        <v>0</v>
      </c>
      <c r="AT88" s="24"/>
      <c r="AU88" s="22" t="b">
        <f t="shared" si="98"/>
        <v>0</v>
      </c>
      <c r="AV88" s="24"/>
      <c r="AW88" s="22" t="b">
        <f t="shared" si="99"/>
        <v>0</v>
      </c>
      <c r="AX88" s="24"/>
      <c r="AY88" s="22" t="b">
        <f t="shared" si="100"/>
        <v>0</v>
      </c>
      <c r="AZ88" s="24"/>
      <c r="BA88" s="22" t="b">
        <f t="shared" si="101"/>
        <v>0</v>
      </c>
      <c r="BB88" s="24"/>
      <c r="BC88" s="22" t="b">
        <f t="shared" si="102"/>
        <v>0</v>
      </c>
      <c r="BD88" s="24"/>
      <c r="BE88" s="22" t="b">
        <f t="shared" si="103"/>
        <v>0</v>
      </c>
      <c r="BF88" s="24"/>
      <c r="BG88" s="22" t="b">
        <f t="shared" si="104"/>
        <v>0</v>
      </c>
      <c r="BH88" s="22" t="str">
        <f t="shared" si="105"/>
        <v xml:space="preserve"> </v>
      </c>
      <c r="BI88" s="22"/>
      <c r="BJ88" s="22" t="b">
        <f t="shared" si="109"/>
        <v>0</v>
      </c>
      <c r="BK88" s="22" t="str">
        <f t="shared" si="106"/>
        <v xml:space="preserve"> </v>
      </c>
      <c r="BL88" s="22" t="str">
        <f t="shared" si="107"/>
        <v xml:space="preserve"> </v>
      </c>
      <c r="BM88" s="22" t="str">
        <f t="shared" si="108"/>
        <v/>
      </c>
      <c r="BN88" s="47"/>
    </row>
    <row r="89" spans="2:66" ht="63" customHeight="1" x14ac:dyDescent="0.3">
      <c r="B89" s="27"/>
      <c r="C89" s="130"/>
      <c r="D89" s="38"/>
      <c r="E89" s="38"/>
      <c r="F89" s="29"/>
      <c r="G89" s="29"/>
      <c r="H89" s="23"/>
      <c r="I89" s="19" t="b">
        <f t="shared" si="79"/>
        <v>0</v>
      </c>
      <c r="J89" s="24"/>
      <c r="K89" s="19" t="b">
        <f t="shared" si="80"/>
        <v>0</v>
      </c>
      <c r="L89" s="24"/>
      <c r="M89" s="49" t="b">
        <f t="shared" si="81"/>
        <v>0</v>
      </c>
      <c r="N89" s="24"/>
      <c r="O89" s="49" t="b">
        <f t="shared" si="82"/>
        <v>0</v>
      </c>
      <c r="P89" s="24"/>
      <c r="Q89" s="49" t="b">
        <f t="shared" si="83"/>
        <v>0</v>
      </c>
      <c r="R89" s="22" t="str">
        <f t="shared" si="84"/>
        <v xml:space="preserve">  </v>
      </c>
      <c r="S89" s="25" t="str">
        <f t="shared" si="85"/>
        <v xml:space="preserve"> </v>
      </c>
      <c r="T89" s="23"/>
      <c r="U89" s="22"/>
      <c r="V89" s="24"/>
      <c r="W89" s="22" t="b">
        <f t="shared" si="86"/>
        <v>0</v>
      </c>
      <c r="X89" s="24"/>
      <c r="Y89" s="22" t="b">
        <f t="shared" si="87"/>
        <v>0</v>
      </c>
      <c r="Z89" s="24"/>
      <c r="AA89" s="22" t="b">
        <f t="shared" si="88"/>
        <v>0</v>
      </c>
      <c r="AB89" s="24"/>
      <c r="AC89" s="22" t="b">
        <f t="shared" si="89"/>
        <v>0</v>
      </c>
      <c r="AD89" s="24"/>
      <c r="AE89" s="22" t="b">
        <f t="shared" si="90"/>
        <v>0</v>
      </c>
      <c r="AF89" s="24"/>
      <c r="AG89" s="22" t="b">
        <f t="shared" si="91"/>
        <v>0</v>
      </c>
      <c r="AH89" s="24"/>
      <c r="AI89" s="22" t="b">
        <f t="shared" si="92"/>
        <v>0</v>
      </c>
      <c r="AJ89" s="24"/>
      <c r="AK89" s="22" t="b">
        <f t="shared" si="93"/>
        <v>0</v>
      </c>
      <c r="AL89" s="24"/>
      <c r="AM89" s="22" t="b">
        <f t="shared" si="94"/>
        <v>0</v>
      </c>
      <c r="AN89" s="24"/>
      <c r="AO89" s="22" t="b">
        <f t="shared" si="95"/>
        <v>0</v>
      </c>
      <c r="AP89" s="24"/>
      <c r="AQ89" s="22" t="b">
        <f t="shared" si="96"/>
        <v>0</v>
      </c>
      <c r="AR89" s="24"/>
      <c r="AS89" s="22" t="b">
        <f t="shared" si="97"/>
        <v>0</v>
      </c>
      <c r="AT89" s="24"/>
      <c r="AU89" s="22" t="b">
        <f t="shared" si="98"/>
        <v>0</v>
      </c>
      <c r="AV89" s="24"/>
      <c r="AW89" s="22" t="b">
        <f t="shared" si="99"/>
        <v>0</v>
      </c>
      <c r="AX89" s="24"/>
      <c r="AY89" s="22" t="b">
        <f t="shared" si="100"/>
        <v>0</v>
      </c>
      <c r="AZ89" s="24"/>
      <c r="BA89" s="22" t="b">
        <f t="shared" si="101"/>
        <v>0</v>
      </c>
      <c r="BB89" s="24"/>
      <c r="BC89" s="22" t="b">
        <f t="shared" si="102"/>
        <v>0</v>
      </c>
      <c r="BD89" s="24"/>
      <c r="BE89" s="22" t="b">
        <f t="shared" si="103"/>
        <v>0</v>
      </c>
      <c r="BF89" s="24"/>
      <c r="BG89" s="22" t="b">
        <f t="shared" si="104"/>
        <v>0</v>
      </c>
      <c r="BH89" s="22" t="str">
        <f t="shared" si="105"/>
        <v xml:space="preserve"> </v>
      </c>
      <c r="BI89" s="22"/>
      <c r="BJ89" s="22" t="b">
        <f t="shared" si="109"/>
        <v>0</v>
      </c>
      <c r="BK89" s="22" t="str">
        <f t="shared" si="106"/>
        <v xml:space="preserve"> </v>
      </c>
      <c r="BL89" s="22" t="str">
        <f t="shared" si="107"/>
        <v xml:space="preserve"> </v>
      </c>
      <c r="BM89" s="22" t="str">
        <f t="shared" si="108"/>
        <v/>
      </c>
      <c r="BN89" s="47"/>
    </row>
    <row r="90" spans="2:66" ht="63" customHeight="1" x14ac:dyDescent="0.3">
      <c r="B90" s="27"/>
      <c r="C90" s="130"/>
      <c r="D90" s="38"/>
      <c r="E90" s="38"/>
      <c r="F90" s="29"/>
      <c r="G90" s="29"/>
      <c r="H90" s="23"/>
      <c r="I90" s="19" t="b">
        <f t="shared" si="79"/>
        <v>0</v>
      </c>
      <c r="J90" s="24"/>
      <c r="K90" s="19" t="b">
        <f t="shared" si="80"/>
        <v>0</v>
      </c>
      <c r="L90" s="24"/>
      <c r="M90" s="49" t="b">
        <f t="shared" si="81"/>
        <v>0</v>
      </c>
      <c r="N90" s="24"/>
      <c r="O90" s="49" t="b">
        <f t="shared" si="82"/>
        <v>0</v>
      </c>
      <c r="P90" s="24"/>
      <c r="Q90" s="49" t="b">
        <f t="shared" si="83"/>
        <v>0</v>
      </c>
      <c r="R90" s="22" t="str">
        <f t="shared" si="84"/>
        <v xml:space="preserve">  </v>
      </c>
      <c r="S90" s="25" t="str">
        <f t="shared" si="85"/>
        <v xml:space="preserve"> </v>
      </c>
      <c r="T90" s="23"/>
      <c r="U90" s="22"/>
      <c r="V90" s="24"/>
      <c r="W90" s="22" t="b">
        <f t="shared" si="86"/>
        <v>0</v>
      </c>
      <c r="X90" s="24"/>
      <c r="Y90" s="22" t="b">
        <f t="shared" si="87"/>
        <v>0</v>
      </c>
      <c r="Z90" s="24"/>
      <c r="AA90" s="22" t="b">
        <f t="shared" si="88"/>
        <v>0</v>
      </c>
      <c r="AB90" s="24"/>
      <c r="AC90" s="22" t="b">
        <f t="shared" si="89"/>
        <v>0</v>
      </c>
      <c r="AD90" s="24"/>
      <c r="AE90" s="22" t="b">
        <f t="shared" si="90"/>
        <v>0</v>
      </c>
      <c r="AF90" s="24"/>
      <c r="AG90" s="22" t="b">
        <f t="shared" si="91"/>
        <v>0</v>
      </c>
      <c r="AH90" s="24"/>
      <c r="AI90" s="22" t="b">
        <f t="shared" si="92"/>
        <v>0</v>
      </c>
      <c r="AJ90" s="24"/>
      <c r="AK90" s="22" t="b">
        <f t="shared" si="93"/>
        <v>0</v>
      </c>
      <c r="AL90" s="24"/>
      <c r="AM90" s="22" t="b">
        <f t="shared" si="94"/>
        <v>0</v>
      </c>
      <c r="AN90" s="24"/>
      <c r="AO90" s="22" t="b">
        <f t="shared" si="95"/>
        <v>0</v>
      </c>
      <c r="AP90" s="24"/>
      <c r="AQ90" s="22" t="b">
        <f t="shared" si="96"/>
        <v>0</v>
      </c>
      <c r="AR90" s="24"/>
      <c r="AS90" s="22" t="b">
        <f t="shared" si="97"/>
        <v>0</v>
      </c>
      <c r="AT90" s="24"/>
      <c r="AU90" s="22" t="b">
        <f t="shared" si="98"/>
        <v>0</v>
      </c>
      <c r="AV90" s="24"/>
      <c r="AW90" s="22" t="b">
        <f t="shared" si="99"/>
        <v>0</v>
      </c>
      <c r="AX90" s="24"/>
      <c r="AY90" s="22" t="b">
        <f t="shared" si="100"/>
        <v>0</v>
      </c>
      <c r="AZ90" s="24"/>
      <c r="BA90" s="22" t="b">
        <f t="shared" si="101"/>
        <v>0</v>
      </c>
      <c r="BB90" s="24"/>
      <c r="BC90" s="22" t="b">
        <f t="shared" si="102"/>
        <v>0</v>
      </c>
      <c r="BD90" s="24"/>
      <c r="BE90" s="22" t="b">
        <f t="shared" si="103"/>
        <v>0</v>
      </c>
      <c r="BF90" s="24"/>
      <c r="BG90" s="22" t="b">
        <f t="shared" si="104"/>
        <v>0</v>
      </c>
      <c r="BH90" s="22" t="str">
        <f t="shared" si="105"/>
        <v xml:space="preserve"> </v>
      </c>
      <c r="BI90" s="22"/>
      <c r="BJ90" s="22" t="b">
        <f t="shared" si="109"/>
        <v>0</v>
      </c>
      <c r="BK90" s="22" t="str">
        <f t="shared" si="106"/>
        <v xml:space="preserve"> </v>
      </c>
      <c r="BL90" s="22" t="str">
        <f t="shared" si="107"/>
        <v xml:space="preserve"> </v>
      </c>
      <c r="BM90" s="22" t="str">
        <f t="shared" si="108"/>
        <v/>
      </c>
      <c r="BN90" s="47"/>
    </row>
    <row r="91" spans="2:66" ht="63" customHeight="1" x14ac:dyDescent="0.3">
      <c r="B91" s="27"/>
      <c r="C91" s="130"/>
      <c r="D91" s="38"/>
      <c r="E91" s="38"/>
      <c r="F91" s="29"/>
      <c r="G91" s="29"/>
      <c r="H91" s="23"/>
      <c r="I91" s="19" t="b">
        <f t="shared" si="79"/>
        <v>0</v>
      </c>
      <c r="J91" s="24"/>
      <c r="K91" s="19" t="b">
        <f t="shared" si="80"/>
        <v>0</v>
      </c>
      <c r="L91" s="24"/>
      <c r="M91" s="49" t="b">
        <f t="shared" si="81"/>
        <v>0</v>
      </c>
      <c r="N91" s="24"/>
      <c r="O91" s="49" t="b">
        <f t="shared" si="82"/>
        <v>0</v>
      </c>
      <c r="P91" s="24"/>
      <c r="Q91" s="49" t="b">
        <f t="shared" si="83"/>
        <v>0</v>
      </c>
      <c r="R91" s="22" t="str">
        <f t="shared" si="84"/>
        <v xml:space="preserve">  </v>
      </c>
      <c r="S91" s="25" t="str">
        <f t="shared" si="85"/>
        <v xml:space="preserve"> </v>
      </c>
      <c r="T91" s="23"/>
      <c r="U91" s="22"/>
      <c r="V91" s="24"/>
      <c r="W91" s="22" t="b">
        <f t="shared" si="86"/>
        <v>0</v>
      </c>
      <c r="X91" s="24"/>
      <c r="Y91" s="22" t="b">
        <f t="shared" si="87"/>
        <v>0</v>
      </c>
      <c r="Z91" s="24"/>
      <c r="AA91" s="22" t="b">
        <f t="shared" si="88"/>
        <v>0</v>
      </c>
      <c r="AB91" s="24"/>
      <c r="AC91" s="22" t="b">
        <f t="shared" si="89"/>
        <v>0</v>
      </c>
      <c r="AD91" s="24"/>
      <c r="AE91" s="22" t="b">
        <f t="shared" si="90"/>
        <v>0</v>
      </c>
      <c r="AF91" s="24"/>
      <c r="AG91" s="22" t="b">
        <f t="shared" si="91"/>
        <v>0</v>
      </c>
      <c r="AH91" s="24"/>
      <c r="AI91" s="22" t="b">
        <f t="shared" si="92"/>
        <v>0</v>
      </c>
      <c r="AJ91" s="24"/>
      <c r="AK91" s="22" t="b">
        <f t="shared" si="93"/>
        <v>0</v>
      </c>
      <c r="AL91" s="24"/>
      <c r="AM91" s="22" t="b">
        <f t="shared" si="94"/>
        <v>0</v>
      </c>
      <c r="AN91" s="24"/>
      <c r="AO91" s="22" t="b">
        <f t="shared" si="95"/>
        <v>0</v>
      </c>
      <c r="AP91" s="24"/>
      <c r="AQ91" s="22" t="b">
        <f t="shared" si="96"/>
        <v>0</v>
      </c>
      <c r="AR91" s="24"/>
      <c r="AS91" s="22" t="b">
        <f t="shared" si="97"/>
        <v>0</v>
      </c>
      <c r="AT91" s="24"/>
      <c r="AU91" s="22" t="b">
        <f t="shared" si="98"/>
        <v>0</v>
      </c>
      <c r="AV91" s="24"/>
      <c r="AW91" s="22" t="b">
        <f t="shared" si="99"/>
        <v>0</v>
      </c>
      <c r="AX91" s="24"/>
      <c r="AY91" s="22" t="b">
        <f t="shared" si="100"/>
        <v>0</v>
      </c>
      <c r="AZ91" s="24"/>
      <c r="BA91" s="22" t="b">
        <f t="shared" si="101"/>
        <v>0</v>
      </c>
      <c r="BB91" s="24"/>
      <c r="BC91" s="22" t="b">
        <f t="shared" si="102"/>
        <v>0</v>
      </c>
      <c r="BD91" s="24"/>
      <c r="BE91" s="22" t="b">
        <f t="shared" si="103"/>
        <v>0</v>
      </c>
      <c r="BF91" s="24"/>
      <c r="BG91" s="22" t="b">
        <f t="shared" si="104"/>
        <v>0</v>
      </c>
      <c r="BH91" s="22" t="str">
        <f t="shared" si="105"/>
        <v xml:space="preserve"> </v>
      </c>
      <c r="BI91" s="22"/>
      <c r="BJ91" s="22" t="b">
        <f t="shared" si="109"/>
        <v>0</v>
      </c>
      <c r="BK91" s="22" t="str">
        <f t="shared" si="106"/>
        <v xml:space="preserve"> </v>
      </c>
      <c r="BL91" s="22" t="str">
        <f t="shared" si="107"/>
        <v xml:space="preserve"> </v>
      </c>
      <c r="BM91" s="22" t="str">
        <f t="shared" si="108"/>
        <v/>
      </c>
      <c r="BN91" s="47"/>
    </row>
    <row r="92" spans="2:66" ht="63" customHeight="1" x14ac:dyDescent="0.3">
      <c r="B92" s="27"/>
      <c r="C92" s="130"/>
      <c r="D92" s="38"/>
      <c r="E92" s="38"/>
      <c r="F92" s="29"/>
      <c r="G92" s="29"/>
      <c r="H92" s="23"/>
      <c r="I92" s="19" t="b">
        <f t="shared" si="79"/>
        <v>0</v>
      </c>
      <c r="J92" s="24"/>
      <c r="K92" s="19" t="b">
        <f t="shared" si="80"/>
        <v>0</v>
      </c>
      <c r="L92" s="24"/>
      <c r="M92" s="49" t="b">
        <f t="shared" si="81"/>
        <v>0</v>
      </c>
      <c r="N92" s="24"/>
      <c r="O92" s="49" t="b">
        <f t="shared" si="82"/>
        <v>0</v>
      </c>
      <c r="P92" s="24"/>
      <c r="Q92" s="49" t="b">
        <f t="shared" si="83"/>
        <v>0</v>
      </c>
      <c r="R92" s="22" t="str">
        <f t="shared" si="84"/>
        <v xml:space="preserve">  </v>
      </c>
      <c r="S92" s="25" t="str">
        <f t="shared" si="85"/>
        <v xml:space="preserve"> </v>
      </c>
      <c r="T92" s="23"/>
      <c r="U92" s="22"/>
      <c r="V92" s="24"/>
      <c r="W92" s="22" t="b">
        <f t="shared" si="86"/>
        <v>0</v>
      </c>
      <c r="X92" s="24"/>
      <c r="Y92" s="22" t="b">
        <f t="shared" si="87"/>
        <v>0</v>
      </c>
      <c r="Z92" s="24"/>
      <c r="AA92" s="22" t="b">
        <f t="shared" si="88"/>
        <v>0</v>
      </c>
      <c r="AB92" s="24"/>
      <c r="AC92" s="22" t="b">
        <f t="shared" si="89"/>
        <v>0</v>
      </c>
      <c r="AD92" s="24"/>
      <c r="AE92" s="22" t="b">
        <f t="shared" si="90"/>
        <v>0</v>
      </c>
      <c r="AF92" s="24"/>
      <c r="AG92" s="22" t="b">
        <f t="shared" si="91"/>
        <v>0</v>
      </c>
      <c r="AH92" s="24"/>
      <c r="AI92" s="22" t="b">
        <f t="shared" si="92"/>
        <v>0</v>
      </c>
      <c r="AJ92" s="24"/>
      <c r="AK92" s="22" t="b">
        <f t="shared" si="93"/>
        <v>0</v>
      </c>
      <c r="AL92" s="24"/>
      <c r="AM92" s="22" t="b">
        <f t="shared" si="94"/>
        <v>0</v>
      </c>
      <c r="AN92" s="24"/>
      <c r="AO92" s="22" t="b">
        <f t="shared" si="95"/>
        <v>0</v>
      </c>
      <c r="AP92" s="24"/>
      <c r="AQ92" s="22" t="b">
        <f t="shared" si="96"/>
        <v>0</v>
      </c>
      <c r="AR92" s="24"/>
      <c r="AS92" s="22" t="b">
        <f t="shared" si="97"/>
        <v>0</v>
      </c>
      <c r="AT92" s="24"/>
      <c r="AU92" s="22" t="b">
        <f t="shared" si="98"/>
        <v>0</v>
      </c>
      <c r="AV92" s="24"/>
      <c r="AW92" s="22" t="b">
        <f t="shared" si="99"/>
        <v>0</v>
      </c>
      <c r="AX92" s="24"/>
      <c r="AY92" s="22" t="b">
        <f t="shared" si="100"/>
        <v>0</v>
      </c>
      <c r="AZ92" s="24"/>
      <c r="BA92" s="22" t="b">
        <f t="shared" si="101"/>
        <v>0</v>
      </c>
      <c r="BB92" s="24"/>
      <c r="BC92" s="22" t="b">
        <f t="shared" si="102"/>
        <v>0</v>
      </c>
      <c r="BD92" s="24"/>
      <c r="BE92" s="22" t="b">
        <f t="shared" si="103"/>
        <v>0</v>
      </c>
      <c r="BF92" s="24"/>
      <c r="BG92" s="22" t="b">
        <f t="shared" si="104"/>
        <v>0</v>
      </c>
      <c r="BH92" s="22" t="str">
        <f t="shared" si="105"/>
        <v xml:space="preserve"> </v>
      </c>
      <c r="BI92" s="22"/>
      <c r="BJ92" s="22" t="b">
        <f t="shared" si="109"/>
        <v>0</v>
      </c>
      <c r="BK92" s="22" t="str">
        <f t="shared" si="106"/>
        <v xml:space="preserve"> </v>
      </c>
      <c r="BL92" s="22" t="str">
        <f t="shared" si="107"/>
        <v xml:space="preserve"> </v>
      </c>
      <c r="BM92" s="22" t="str">
        <f t="shared" si="108"/>
        <v/>
      </c>
      <c r="BN92" s="47"/>
    </row>
    <row r="93" spans="2:66" ht="63" customHeight="1" x14ac:dyDescent="0.3">
      <c r="B93" s="27"/>
      <c r="C93" s="130"/>
      <c r="D93" s="38"/>
      <c r="E93" s="38"/>
      <c r="F93" s="29"/>
      <c r="G93" s="29"/>
      <c r="H93" s="23"/>
      <c r="I93" s="19" t="b">
        <f t="shared" si="79"/>
        <v>0</v>
      </c>
      <c r="J93" s="24"/>
      <c r="K93" s="19" t="b">
        <f t="shared" si="80"/>
        <v>0</v>
      </c>
      <c r="L93" s="24"/>
      <c r="M93" s="49" t="b">
        <f t="shared" si="81"/>
        <v>0</v>
      </c>
      <c r="N93" s="24"/>
      <c r="O93" s="49" t="b">
        <f t="shared" si="82"/>
        <v>0</v>
      </c>
      <c r="P93" s="24"/>
      <c r="Q93" s="49" t="b">
        <f t="shared" si="83"/>
        <v>0</v>
      </c>
      <c r="R93" s="22" t="str">
        <f t="shared" si="84"/>
        <v xml:space="preserve">  </v>
      </c>
      <c r="S93" s="25" t="str">
        <f t="shared" si="85"/>
        <v xml:space="preserve"> </v>
      </c>
      <c r="T93" s="23"/>
      <c r="U93" s="22"/>
      <c r="V93" s="24"/>
      <c r="W93" s="22" t="b">
        <f t="shared" si="86"/>
        <v>0</v>
      </c>
      <c r="X93" s="24"/>
      <c r="Y93" s="22" t="b">
        <f t="shared" si="87"/>
        <v>0</v>
      </c>
      <c r="Z93" s="24"/>
      <c r="AA93" s="22" t="b">
        <f t="shared" si="88"/>
        <v>0</v>
      </c>
      <c r="AB93" s="24"/>
      <c r="AC93" s="22" t="b">
        <f t="shared" si="89"/>
        <v>0</v>
      </c>
      <c r="AD93" s="24"/>
      <c r="AE93" s="22" t="b">
        <f t="shared" si="90"/>
        <v>0</v>
      </c>
      <c r="AF93" s="24"/>
      <c r="AG93" s="22" t="b">
        <f t="shared" si="91"/>
        <v>0</v>
      </c>
      <c r="AH93" s="24"/>
      <c r="AI93" s="22" t="b">
        <f t="shared" si="92"/>
        <v>0</v>
      </c>
      <c r="AJ93" s="24"/>
      <c r="AK93" s="22" t="b">
        <f t="shared" si="93"/>
        <v>0</v>
      </c>
      <c r="AL93" s="24"/>
      <c r="AM93" s="22" t="b">
        <f t="shared" si="94"/>
        <v>0</v>
      </c>
      <c r="AN93" s="24"/>
      <c r="AO93" s="22" t="b">
        <f t="shared" si="95"/>
        <v>0</v>
      </c>
      <c r="AP93" s="24"/>
      <c r="AQ93" s="22" t="b">
        <f t="shared" si="96"/>
        <v>0</v>
      </c>
      <c r="AR93" s="24"/>
      <c r="AS93" s="22" t="b">
        <f t="shared" si="97"/>
        <v>0</v>
      </c>
      <c r="AT93" s="24"/>
      <c r="AU93" s="22" t="b">
        <f t="shared" si="98"/>
        <v>0</v>
      </c>
      <c r="AV93" s="24"/>
      <c r="AW93" s="22" t="b">
        <f t="shared" si="99"/>
        <v>0</v>
      </c>
      <c r="AX93" s="24"/>
      <c r="AY93" s="22" t="b">
        <f t="shared" si="100"/>
        <v>0</v>
      </c>
      <c r="AZ93" s="24"/>
      <c r="BA93" s="22" t="b">
        <f t="shared" si="101"/>
        <v>0</v>
      </c>
      <c r="BB93" s="24"/>
      <c r="BC93" s="22" t="b">
        <f t="shared" si="102"/>
        <v>0</v>
      </c>
      <c r="BD93" s="24"/>
      <c r="BE93" s="22" t="b">
        <f t="shared" si="103"/>
        <v>0</v>
      </c>
      <c r="BF93" s="24"/>
      <c r="BG93" s="22" t="b">
        <f t="shared" si="104"/>
        <v>0</v>
      </c>
      <c r="BH93" s="22" t="str">
        <f t="shared" si="105"/>
        <v xml:space="preserve"> </v>
      </c>
      <c r="BI93" s="22"/>
      <c r="BJ93" s="22" t="b">
        <f t="shared" si="109"/>
        <v>0</v>
      </c>
      <c r="BK93" s="22" t="str">
        <f t="shared" si="106"/>
        <v xml:space="preserve"> </v>
      </c>
      <c r="BL93" s="22" t="str">
        <f t="shared" si="107"/>
        <v xml:space="preserve"> </v>
      </c>
      <c r="BM93" s="22" t="str">
        <f t="shared" si="108"/>
        <v/>
      </c>
      <c r="BN93" s="47"/>
    </row>
    <row r="94" spans="2:66" ht="63" customHeight="1" x14ac:dyDescent="0.3">
      <c r="B94" s="27"/>
      <c r="C94" s="130"/>
      <c r="D94" s="38"/>
      <c r="E94" s="38"/>
      <c r="F94" s="29"/>
      <c r="G94" s="29"/>
      <c r="H94" s="23"/>
      <c r="I94" s="19" t="b">
        <f t="shared" si="79"/>
        <v>0</v>
      </c>
      <c r="J94" s="24"/>
      <c r="K94" s="19" t="b">
        <f t="shared" si="80"/>
        <v>0</v>
      </c>
      <c r="L94" s="24"/>
      <c r="M94" s="49" t="b">
        <f t="shared" si="81"/>
        <v>0</v>
      </c>
      <c r="N94" s="24"/>
      <c r="O94" s="49" t="b">
        <f t="shared" si="82"/>
        <v>0</v>
      </c>
      <c r="P94" s="24"/>
      <c r="Q94" s="49" t="b">
        <f t="shared" si="83"/>
        <v>0</v>
      </c>
      <c r="R94" s="22" t="str">
        <f t="shared" si="84"/>
        <v xml:space="preserve">  </v>
      </c>
      <c r="S94" s="25" t="str">
        <f t="shared" si="85"/>
        <v xml:space="preserve"> </v>
      </c>
      <c r="T94" s="23"/>
      <c r="U94" s="22"/>
      <c r="V94" s="24"/>
      <c r="W94" s="22" t="b">
        <f t="shared" si="86"/>
        <v>0</v>
      </c>
      <c r="X94" s="24"/>
      <c r="Y94" s="22" t="b">
        <f t="shared" si="87"/>
        <v>0</v>
      </c>
      <c r="Z94" s="24"/>
      <c r="AA94" s="22" t="b">
        <f t="shared" si="88"/>
        <v>0</v>
      </c>
      <c r="AB94" s="24"/>
      <c r="AC94" s="22" t="b">
        <f t="shared" si="89"/>
        <v>0</v>
      </c>
      <c r="AD94" s="24"/>
      <c r="AE94" s="22" t="b">
        <f t="shared" si="90"/>
        <v>0</v>
      </c>
      <c r="AF94" s="24"/>
      <c r="AG94" s="22" t="b">
        <f t="shared" si="91"/>
        <v>0</v>
      </c>
      <c r="AH94" s="24"/>
      <c r="AI94" s="22" t="b">
        <f t="shared" si="92"/>
        <v>0</v>
      </c>
      <c r="AJ94" s="24"/>
      <c r="AK94" s="22" t="b">
        <f t="shared" si="93"/>
        <v>0</v>
      </c>
      <c r="AL94" s="24"/>
      <c r="AM94" s="22" t="b">
        <f t="shared" si="94"/>
        <v>0</v>
      </c>
      <c r="AN94" s="24"/>
      <c r="AO94" s="22" t="b">
        <f t="shared" si="95"/>
        <v>0</v>
      </c>
      <c r="AP94" s="24"/>
      <c r="AQ94" s="22" t="b">
        <f t="shared" si="96"/>
        <v>0</v>
      </c>
      <c r="AR94" s="24"/>
      <c r="AS94" s="22" t="b">
        <f t="shared" si="97"/>
        <v>0</v>
      </c>
      <c r="AT94" s="24"/>
      <c r="AU94" s="22" t="b">
        <f t="shared" si="98"/>
        <v>0</v>
      </c>
      <c r="AV94" s="24"/>
      <c r="AW94" s="22" t="b">
        <f t="shared" si="99"/>
        <v>0</v>
      </c>
      <c r="AX94" s="24"/>
      <c r="AY94" s="22" t="b">
        <f t="shared" si="100"/>
        <v>0</v>
      </c>
      <c r="AZ94" s="24"/>
      <c r="BA94" s="22" t="b">
        <f t="shared" si="101"/>
        <v>0</v>
      </c>
      <c r="BB94" s="24"/>
      <c r="BC94" s="22" t="b">
        <f t="shared" si="102"/>
        <v>0</v>
      </c>
      <c r="BD94" s="24"/>
      <c r="BE94" s="22" t="b">
        <f t="shared" si="103"/>
        <v>0</v>
      </c>
      <c r="BF94" s="24"/>
      <c r="BG94" s="22" t="b">
        <f t="shared" si="104"/>
        <v>0</v>
      </c>
      <c r="BH94" s="22" t="str">
        <f t="shared" si="105"/>
        <v xml:space="preserve"> </v>
      </c>
      <c r="BI94" s="22"/>
      <c r="BJ94" s="22" t="b">
        <f t="shared" si="109"/>
        <v>0</v>
      </c>
      <c r="BK94" s="22" t="str">
        <f t="shared" si="106"/>
        <v xml:space="preserve"> </v>
      </c>
      <c r="BL94" s="22" t="str">
        <f t="shared" si="107"/>
        <v xml:space="preserve"> </v>
      </c>
      <c r="BM94" s="22" t="str">
        <f t="shared" si="108"/>
        <v/>
      </c>
      <c r="BN94" s="47"/>
    </row>
    <row r="95" spans="2:66" ht="63" customHeight="1" x14ac:dyDescent="0.3">
      <c r="B95" s="27"/>
      <c r="C95" s="130"/>
      <c r="D95" s="38"/>
      <c r="E95" s="38"/>
      <c r="F95" s="29"/>
      <c r="G95" s="29"/>
      <c r="H95" s="23"/>
      <c r="I95" s="19" t="b">
        <f t="shared" si="79"/>
        <v>0</v>
      </c>
      <c r="J95" s="24"/>
      <c r="K95" s="19" t="b">
        <f t="shared" si="80"/>
        <v>0</v>
      </c>
      <c r="L95" s="24"/>
      <c r="M95" s="49" t="b">
        <f t="shared" si="81"/>
        <v>0</v>
      </c>
      <c r="N95" s="24"/>
      <c r="O95" s="49" t="b">
        <f t="shared" si="82"/>
        <v>0</v>
      </c>
      <c r="P95" s="24"/>
      <c r="Q95" s="49" t="b">
        <f t="shared" si="83"/>
        <v>0</v>
      </c>
      <c r="R95" s="22" t="str">
        <f t="shared" si="84"/>
        <v xml:space="preserve">  </v>
      </c>
      <c r="S95" s="25" t="str">
        <f t="shared" si="85"/>
        <v xml:space="preserve"> </v>
      </c>
      <c r="T95" s="23"/>
      <c r="U95" s="22"/>
      <c r="V95" s="24"/>
      <c r="W95" s="22" t="b">
        <f t="shared" si="86"/>
        <v>0</v>
      </c>
      <c r="X95" s="24"/>
      <c r="Y95" s="22" t="b">
        <f t="shared" si="87"/>
        <v>0</v>
      </c>
      <c r="Z95" s="24"/>
      <c r="AA95" s="22" t="b">
        <f t="shared" si="88"/>
        <v>0</v>
      </c>
      <c r="AB95" s="24"/>
      <c r="AC95" s="22" t="b">
        <f t="shared" si="89"/>
        <v>0</v>
      </c>
      <c r="AD95" s="24"/>
      <c r="AE95" s="22" t="b">
        <f t="shared" si="90"/>
        <v>0</v>
      </c>
      <c r="AF95" s="24"/>
      <c r="AG95" s="22" t="b">
        <f t="shared" si="91"/>
        <v>0</v>
      </c>
      <c r="AH95" s="24"/>
      <c r="AI95" s="22" t="b">
        <f t="shared" si="92"/>
        <v>0</v>
      </c>
      <c r="AJ95" s="24"/>
      <c r="AK95" s="22" t="b">
        <f t="shared" si="93"/>
        <v>0</v>
      </c>
      <c r="AL95" s="24"/>
      <c r="AM95" s="22" t="b">
        <f t="shared" si="94"/>
        <v>0</v>
      </c>
      <c r="AN95" s="24"/>
      <c r="AO95" s="22" t="b">
        <f t="shared" si="95"/>
        <v>0</v>
      </c>
      <c r="AP95" s="24"/>
      <c r="AQ95" s="22" t="b">
        <f t="shared" si="96"/>
        <v>0</v>
      </c>
      <c r="AR95" s="24"/>
      <c r="AS95" s="22" t="b">
        <f t="shared" si="97"/>
        <v>0</v>
      </c>
      <c r="AT95" s="24"/>
      <c r="AU95" s="22" t="b">
        <f t="shared" si="98"/>
        <v>0</v>
      </c>
      <c r="AV95" s="24"/>
      <c r="AW95" s="22" t="b">
        <f t="shared" si="99"/>
        <v>0</v>
      </c>
      <c r="AX95" s="24"/>
      <c r="AY95" s="22" t="b">
        <f t="shared" si="100"/>
        <v>0</v>
      </c>
      <c r="AZ95" s="24"/>
      <c r="BA95" s="22" t="b">
        <f t="shared" si="101"/>
        <v>0</v>
      </c>
      <c r="BB95" s="24"/>
      <c r="BC95" s="22" t="b">
        <f t="shared" si="102"/>
        <v>0</v>
      </c>
      <c r="BD95" s="24"/>
      <c r="BE95" s="22" t="b">
        <f t="shared" si="103"/>
        <v>0</v>
      </c>
      <c r="BF95" s="24"/>
      <c r="BG95" s="22" t="b">
        <f t="shared" si="104"/>
        <v>0</v>
      </c>
      <c r="BH95" s="22" t="str">
        <f t="shared" si="105"/>
        <v xml:space="preserve"> </v>
      </c>
      <c r="BI95" s="22"/>
      <c r="BJ95" s="22" t="b">
        <f t="shared" si="109"/>
        <v>0</v>
      </c>
      <c r="BK95" s="22" t="str">
        <f t="shared" si="106"/>
        <v xml:space="preserve"> </v>
      </c>
      <c r="BL95" s="22" t="str">
        <f t="shared" si="107"/>
        <v xml:space="preserve"> </v>
      </c>
      <c r="BM95" s="22" t="str">
        <f t="shared" si="108"/>
        <v/>
      </c>
      <c r="BN95" s="47"/>
    </row>
    <row r="96" spans="2:66" ht="63" customHeight="1" x14ac:dyDescent="0.3">
      <c r="B96" s="27"/>
      <c r="C96" s="130"/>
      <c r="D96" s="38"/>
      <c r="E96" s="38"/>
      <c r="F96" s="29"/>
      <c r="G96" s="29"/>
      <c r="H96" s="23"/>
      <c r="I96" s="19" t="b">
        <f t="shared" si="79"/>
        <v>0</v>
      </c>
      <c r="J96" s="24"/>
      <c r="K96" s="19" t="b">
        <f t="shared" si="80"/>
        <v>0</v>
      </c>
      <c r="L96" s="24"/>
      <c r="M96" s="49" t="b">
        <f t="shared" si="81"/>
        <v>0</v>
      </c>
      <c r="N96" s="24"/>
      <c r="O96" s="49" t="b">
        <f t="shared" si="82"/>
        <v>0</v>
      </c>
      <c r="P96" s="24"/>
      <c r="Q96" s="49" t="b">
        <f t="shared" si="83"/>
        <v>0</v>
      </c>
      <c r="R96" s="22" t="str">
        <f t="shared" si="84"/>
        <v xml:space="preserve">  </v>
      </c>
      <c r="S96" s="25" t="str">
        <f t="shared" si="85"/>
        <v xml:space="preserve"> </v>
      </c>
      <c r="T96" s="23"/>
      <c r="U96" s="22"/>
      <c r="V96" s="24"/>
      <c r="W96" s="22" t="b">
        <f t="shared" si="86"/>
        <v>0</v>
      </c>
      <c r="X96" s="24"/>
      <c r="Y96" s="22" t="b">
        <f t="shared" si="87"/>
        <v>0</v>
      </c>
      <c r="Z96" s="24"/>
      <c r="AA96" s="22" t="b">
        <f t="shared" si="88"/>
        <v>0</v>
      </c>
      <c r="AB96" s="24"/>
      <c r="AC96" s="22" t="b">
        <f t="shared" si="89"/>
        <v>0</v>
      </c>
      <c r="AD96" s="24"/>
      <c r="AE96" s="22" t="b">
        <f t="shared" si="90"/>
        <v>0</v>
      </c>
      <c r="AF96" s="24"/>
      <c r="AG96" s="22" t="b">
        <f t="shared" si="91"/>
        <v>0</v>
      </c>
      <c r="AH96" s="24"/>
      <c r="AI96" s="22" t="b">
        <f t="shared" si="92"/>
        <v>0</v>
      </c>
      <c r="AJ96" s="24"/>
      <c r="AK96" s="22" t="b">
        <f t="shared" si="93"/>
        <v>0</v>
      </c>
      <c r="AL96" s="24"/>
      <c r="AM96" s="22" t="b">
        <f t="shared" si="94"/>
        <v>0</v>
      </c>
      <c r="AN96" s="24"/>
      <c r="AO96" s="22" t="b">
        <f t="shared" si="95"/>
        <v>0</v>
      </c>
      <c r="AP96" s="24"/>
      <c r="AQ96" s="22" t="b">
        <f t="shared" si="96"/>
        <v>0</v>
      </c>
      <c r="AR96" s="24"/>
      <c r="AS96" s="22" t="b">
        <f t="shared" si="97"/>
        <v>0</v>
      </c>
      <c r="AT96" s="24"/>
      <c r="AU96" s="22" t="b">
        <f t="shared" si="98"/>
        <v>0</v>
      </c>
      <c r="AV96" s="24"/>
      <c r="AW96" s="22" t="b">
        <f t="shared" si="99"/>
        <v>0</v>
      </c>
      <c r="AX96" s="24"/>
      <c r="AY96" s="22" t="b">
        <f t="shared" si="100"/>
        <v>0</v>
      </c>
      <c r="AZ96" s="24"/>
      <c r="BA96" s="22" t="b">
        <f t="shared" si="101"/>
        <v>0</v>
      </c>
      <c r="BB96" s="24"/>
      <c r="BC96" s="22" t="b">
        <f t="shared" si="102"/>
        <v>0</v>
      </c>
      <c r="BD96" s="24"/>
      <c r="BE96" s="22" t="b">
        <f t="shared" si="103"/>
        <v>0</v>
      </c>
      <c r="BF96" s="24"/>
      <c r="BG96" s="22" t="b">
        <f t="shared" si="104"/>
        <v>0</v>
      </c>
      <c r="BH96" s="22" t="str">
        <f t="shared" si="105"/>
        <v xml:space="preserve"> </v>
      </c>
      <c r="BI96" s="22"/>
      <c r="BJ96" s="22" t="b">
        <f t="shared" si="109"/>
        <v>0</v>
      </c>
      <c r="BK96" s="22" t="str">
        <f t="shared" si="106"/>
        <v xml:space="preserve"> </v>
      </c>
      <c r="BL96" s="22" t="str">
        <f t="shared" si="107"/>
        <v xml:space="preserve"> </v>
      </c>
      <c r="BM96" s="22" t="str">
        <f t="shared" si="108"/>
        <v/>
      </c>
      <c r="BN96" s="47"/>
    </row>
    <row r="97" spans="2:66" ht="63" customHeight="1" x14ac:dyDescent="0.3">
      <c r="B97" s="27"/>
      <c r="C97" s="130"/>
      <c r="D97" s="38"/>
      <c r="E97" s="38"/>
      <c r="F97" s="29"/>
      <c r="G97" s="29"/>
      <c r="H97" s="23"/>
      <c r="I97" s="19" t="b">
        <f t="shared" si="79"/>
        <v>0</v>
      </c>
      <c r="J97" s="24"/>
      <c r="K97" s="19" t="b">
        <f t="shared" si="80"/>
        <v>0</v>
      </c>
      <c r="L97" s="24"/>
      <c r="M97" s="49" t="b">
        <f t="shared" si="81"/>
        <v>0</v>
      </c>
      <c r="N97" s="24"/>
      <c r="O97" s="49" t="b">
        <f t="shared" si="82"/>
        <v>0</v>
      </c>
      <c r="P97" s="24"/>
      <c r="Q97" s="49" t="b">
        <f t="shared" si="83"/>
        <v>0</v>
      </c>
      <c r="R97" s="22" t="str">
        <f t="shared" si="84"/>
        <v xml:space="preserve">  </v>
      </c>
      <c r="S97" s="25" t="str">
        <f t="shared" si="85"/>
        <v xml:space="preserve"> </v>
      </c>
      <c r="T97" s="23"/>
      <c r="U97" s="22"/>
      <c r="V97" s="24"/>
      <c r="W97" s="22" t="b">
        <f t="shared" si="86"/>
        <v>0</v>
      </c>
      <c r="X97" s="24"/>
      <c r="Y97" s="22" t="b">
        <f t="shared" si="87"/>
        <v>0</v>
      </c>
      <c r="Z97" s="24"/>
      <c r="AA97" s="22" t="b">
        <f t="shared" si="88"/>
        <v>0</v>
      </c>
      <c r="AB97" s="24"/>
      <c r="AC97" s="22" t="b">
        <f t="shared" si="89"/>
        <v>0</v>
      </c>
      <c r="AD97" s="24"/>
      <c r="AE97" s="22" t="b">
        <f t="shared" si="90"/>
        <v>0</v>
      </c>
      <c r="AF97" s="24"/>
      <c r="AG97" s="22" t="b">
        <f t="shared" si="91"/>
        <v>0</v>
      </c>
      <c r="AH97" s="24"/>
      <c r="AI97" s="22" t="b">
        <f t="shared" si="92"/>
        <v>0</v>
      </c>
      <c r="AJ97" s="24"/>
      <c r="AK97" s="22" t="b">
        <f t="shared" si="93"/>
        <v>0</v>
      </c>
      <c r="AL97" s="24"/>
      <c r="AM97" s="22" t="b">
        <f t="shared" si="94"/>
        <v>0</v>
      </c>
      <c r="AN97" s="24"/>
      <c r="AO97" s="22" t="b">
        <f t="shared" si="95"/>
        <v>0</v>
      </c>
      <c r="AP97" s="24"/>
      <c r="AQ97" s="22" t="b">
        <f t="shared" si="96"/>
        <v>0</v>
      </c>
      <c r="AR97" s="24"/>
      <c r="AS97" s="22" t="b">
        <f t="shared" si="97"/>
        <v>0</v>
      </c>
      <c r="AT97" s="24"/>
      <c r="AU97" s="22" t="b">
        <f t="shared" si="98"/>
        <v>0</v>
      </c>
      <c r="AV97" s="24"/>
      <c r="AW97" s="22" t="b">
        <f t="shared" si="99"/>
        <v>0</v>
      </c>
      <c r="AX97" s="24"/>
      <c r="AY97" s="22" t="b">
        <f t="shared" si="100"/>
        <v>0</v>
      </c>
      <c r="AZ97" s="24"/>
      <c r="BA97" s="22" t="b">
        <f t="shared" si="101"/>
        <v>0</v>
      </c>
      <c r="BB97" s="24"/>
      <c r="BC97" s="22" t="b">
        <f t="shared" si="102"/>
        <v>0</v>
      </c>
      <c r="BD97" s="24"/>
      <c r="BE97" s="22" t="b">
        <f t="shared" si="103"/>
        <v>0</v>
      </c>
      <c r="BF97" s="24"/>
      <c r="BG97" s="22" t="b">
        <f t="shared" si="104"/>
        <v>0</v>
      </c>
      <c r="BH97" s="22" t="str">
        <f t="shared" si="105"/>
        <v xml:space="preserve"> </v>
      </c>
      <c r="BI97" s="22"/>
      <c r="BJ97" s="22" t="b">
        <f t="shared" si="109"/>
        <v>0</v>
      </c>
      <c r="BK97" s="22" t="str">
        <f t="shared" si="106"/>
        <v xml:space="preserve"> </v>
      </c>
      <c r="BL97" s="22" t="str">
        <f t="shared" si="107"/>
        <v xml:space="preserve"> </v>
      </c>
      <c r="BM97" s="22" t="str">
        <f t="shared" si="108"/>
        <v/>
      </c>
      <c r="BN97" s="47"/>
    </row>
    <row r="98" spans="2:66" ht="63" customHeight="1" x14ac:dyDescent="0.3">
      <c r="B98" s="27"/>
      <c r="C98" s="130"/>
      <c r="D98" s="38"/>
      <c r="E98" s="38"/>
      <c r="F98" s="29"/>
      <c r="G98" s="29"/>
      <c r="H98" s="23"/>
      <c r="I98" s="19" t="b">
        <f t="shared" si="79"/>
        <v>0</v>
      </c>
      <c r="J98" s="24"/>
      <c r="K98" s="19" t="b">
        <f t="shared" si="80"/>
        <v>0</v>
      </c>
      <c r="L98" s="24"/>
      <c r="M98" s="49" t="b">
        <f t="shared" si="81"/>
        <v>0</v>
      </c>
      <c r="N98" s="24"/>
      <c r="O98" s="49" t="b">
        <f t="shared" si="82"/>
        <v>0</v>
      </c>
      <c r="P98" s="24"/>
      <c r="Q98" s="49" t="b">
        <f t="shared" si="83"/>
        <v>0</v>
      </c>
      <c r="R98" s="22" t="str">
        <f t="shared" si="84"/>
        <v xml:space="preserve">  </v>
      </c>
      <c r="S98" s="25" t="str">
        <f t="shared" si="85"/>
        <v xml:space="preserve"> </v>
      </c>
      <c r="T98" s="23"/>
      <c r="U98" s="22"/>
      <c r="V98" s="24"/>
      <c r="W98" s="22" t="b">
        <f t="shared" si="86"/>
        <v>0</v>
      </c>
      <c r="X98" s="24"/>
      <c r="Y98" s="22" t="b">
        <f t="shared" si="87"/>
        <v>0</v>
      </c>
      <c r="Z98" s="24"/>
      <c r="AA98" s="22" t="b">
        <f t="shared" si="88"/>
        <v>0</v>
      </c>
      <c r="AB98" s="24"/>
      <c r="AC98" s="22" t="b">
        <f t="shared" si="89"/>
        <v>0</v>
      </c>
      <c r="AD98" s="24"/>
      <c r="AE98" s="22" t="b">
        <f t="shared" si="90"/>
        <v>0</v>
      </c>
      <c r="AF98" s="24"/>
      <c r="AG98" s="22" t="b">
        <f t="shared" si="91"/>
        <v>0</v>
      </c>
      <c r="AH98" s="24"/>
      <c r="AI98" s="22" t="b">
        <f t="shared" si="92"/>
        <v>0</v>
      </c>
      <c r="AJ98" s="24"/>
      <c r="AK98" s="22" t="b">
        <f t="shared" si="93"/>
        <v>0</v>
      </c>
      <c r="AL98" s="24"/>
      <c r="AM98" s="22" t="b">
        <f t="shared" si="94"/>
        <v>0</v>
      </c>
      <c r="AN98" s="24"/>
      <c r="AO98" s="22" t="b">
        <f t="shared" si="95"/>
        <v>0</v>
      </c>
      <c r="AP98" s="24"/>
      <c r="AQ98" s="22" t="b">
        <f t="shared" si="96"/>
        <v>0</v>
      </c>
      <c r="AR98" s="24"/>
      <c r="AS98" s="22" t="b">
        <f t="shared" si="97"/>
        <v>0</v>
      </c>
      <c r="AT98" s="24"/>
      <c r="AU98" s="22" t="b">
        <f t="shared" si="98"/>
        <v>0</v>
      </c>
      <c r="AV98" s="24"/>
      <c r="AW98" s="22" t="b">
        <f t="shared" si="99"/>
        <v>0</v>
      </c>
      <c r="AX98" s="24"/>
      <c r="AY98" s="22" t="b">
        <f t="shared" si="100"/>
        <v>0</v>
      </c>
      <c r="AZ98" s="24"/>
      <c r="BA98" s="22" t="b">
        <f t="shared" si="101"/>
        <v>0</v>
      </c>
      <c r="BB98" s="24"/>
      <c r="BC98" s="22" t="b">
        <f t="shared" si="102"/>
        <v>0</v>
      </c>
      <c r="BD98" s="24"/>
      <c r="BE98" s="22" t="b">
        <f t="shared" si="103"/>
        <v>0</v>
      </c>
      <c r="BF98" s="24"/>
      <c r="BG98" s="22" t="b">
        <f t="shared" si="104"/>
        <v>0</v>
      </c>
      <c r="BH98" s="22" t="str">
        <f t="shared" si="105"/>
        <v xml:space="preserve"> </v>
      </c>
      <c r="BI98" s="22"/>
      <c r="BJ98" s="22" t="b">
        <f t="shared" si="109"/>
        <v>0</v>
      </c>
      <c r="BK98" s="22" t="str">
        <f t="shared" si="106"/>
        <v xml:space="preserve"> </v>
      </c>
      <c r="BL98" s="22" t="str">
        <f t="shared" si="107"/>
        <v xml:space="preserve"> </v>
      </c>
      <c r="BM98" s="22" t="str">
        <f t="shared" si="108"/>
        <v/>
      </c>
      <c r="BN98" s="47"/>
    </row>
    <row r="99" spans="2:66" ht="63" customHeight="1" x14ac:dyDescent="0.3">
      <c r="B99" s="27"/>
      <c r="C99" s="130"/>
      <c r="D99" s="38"/>
      <c r="E99" s="38"/>
      <c r="F99" s="29"/>
      <c r="G99" s="29"/>
      <c r="H99" s="23"/>
      <c r="I99" s="19" t="b">
        <f t="shared" si="79"/>
        <v>0</v>
      </c>
      <c r="J99" s="24"/>
      <c r="K99" s="19" t="b">
        <f t="shared" si="80"/>
        <v>0</v>
      </c>
      <c r="L99" s="24"/>
      <c r="M99" s="49" t="b">
        <f t="shared" si="81"/>
        <v>0</v>
      </c>
      <c r="N99" s="24"/>
      <c r="O99" s="49" t="b">
        <f t="shared" si="82"/>
        <v>0</v>
      </c>
      <c r="P99" s="24"/>
      <c r="Q99" s="49" t="b">
        <f t="shared" si="83"/>
        <v>0</v>
      </c>
      <c r="R99" s="22" t="str">
        <f t="shared" si="84"/>
        <v xml:space="preserve">  </v>
      </c>
      <c r="S99" s="25" t="str">
        <f t="shared" si="85"/>
        <v xml:space="preserve"> </v>
      </c>
      <c r="T99" s="23"/>
      <c r="U99" s="22"/>
      <c r="V99" s="24"/>
      <c r="W99" s="22" t="b">
        <f t="shared" si="86"/>
        <v>0</v>
      </c>
      <c r="X99" s="24"/>
      <c r="Y99" s="22" t="b">
        <f t="shared" si="87"/>
        <v>0</v>
      </c>
      <c r="Z99" s="24"/>
      <c r="AA99" s="22" t="b">
        <f t="shared" si="88"/>
        <v>0</v>
      </c>
      <c r="AB99" s="24"/>
      <c r="AC99" s="22" t="b">
        <f t="shared" si="89"/>
        <v>0</v>
      </c>
      <c r="AD99" s="24"/>
      <c r="AE99" s="22" t="b">
        <f t="shared" si="90"/>
        <v>0</v>
      </c>
      <c r="AF99" s="24"/>
      <c r="AG99" s="22" t="b">
        <f t="shared" si="91"/>
        <v>0</v>
      </c>
      <c r="AH99" s="24"/>
      <c r="AI99" s="22" t="b">
        <f t="shared" si="92"/>
        <v>0</v>
      </c>
      <c r="AJ99" s="24"/>
      <c r="AK99" s="22" t="b">
        <f t="shared" si="93"/>
        <v>0</v>
      </c>
      <c r="AL99" s="24"/>
      <c r="AM99" s="22" t="b">
        <f t="shared" si="94"/>
        <v>0</v>
      </c>
      <c r="AN99" s="24"/>
      <c r="AO99" s="22" t="b">
        <f t="shared" si="95"/>
        <v>0</v>
      </c>
      <c r="AP99" s="24"/>
      <c r="AQ99" s="22" t="b">
        <f t="shared" si="96"/>
        <v>0</v>
      </c>
      <c r="AR99" s="24"/>
      <c r="AS99" s="22" t="b">
        <f t="shared" si="97"/>
        <v>0</v>
      </c>
      <c r="AT99" s="24"/>
      <c r="AU99" s="22" t="b">
        <f t="shared" si="98"/>
        <v>0</v>
      </c>
      <c r="AV99" s="24"/>
      <c r="AW99" s="22" t="b">
        <f t="shared" si="99"/>
        <v>0</v>
      </c>
      <c r="AX99" s="24"/>
      <c r="AY99" s="22" t="b">
        <f t="shared" si="100"/>
        <v>0</v>
      </c>
      <c r="AZ99" s="24"/>
      <c r="BA99" s="22" t="b">
        <f t="shared" si="101"/>
        <v>0</v>
      </c>
      <c r="BB99" s="24"/>
      <c r="BC99" s="22" t="b">
        <f t="shared" si="102"/>
        <v>0</v>
      </c>
      <c r="BD99" s="24"/>
      <c r="BE99" s="22" t="b">
        <f t="shared" si="103"/>
        <v>0</v>
      </c>
      <c r="BF99" s="24"/>
      <c r="BG99" s="22" t="b">
        <f t="shared" si="104"/>
        <v>0</v>
      </c>
      <c r="BH99" s="22" t="str">
        <f t="shared" si="105"/>
        <v xml:space="preserve"> </v>
      </c>
      <c r="BI99" s="22"/>
      <c r="BJ99" s="22" t="b">
        <f t="shared" si="109"/>
        <v>0</v>
      </c>
      <c r="BK99" s="22" t="str">
        <f t="shared" si="106"/>
        <v xml:space="preserve"> </v>
      </c>
      <c r="BL99" s="22" t="str">
        <f t="shared" si="107"/>
        <v xml:space="preserve"> </v>
      </c>
      <c r="BM99" s="22" t="str">
        <f t="shared" si="108"/>
        <v/>
      </c>
      <c r="BN99" s="47"/>
    </row>
    <row r="100" spans="2:66" ht="63" customHeight="1" x14ac:dyDescent="0.3">
      <c r="B100" s="27"/>
      <c r="C100" s="130"/>
      <c r="D100" s="38"/>
      <c r="E100" s="38"/>
      <c r="F100" s="29"/>
      <c r="G100" s="29"/>
      <c r="H100" s="23"/>
      <c r="I100" s="19" t="b">
        <f t="shared" si="79"/>
        <v>0</v>
      </c>
      <c r="J100" s="24"/>
      <c r="K100" s="19" t="b">
        <f t="shared" si="80"/>
        <v>0</v>
      </c>
      <c r="L100" s="24"/>
      <c r="M100" s="49" t="b">
        <f t="shared" si="81"/>
        <v>0</v>
      </c>
      <c r="N100" s="24"/>
      <c r="O100" s="49" t="b">
        <f t="shared" si="82"/>
        <v>0</v>
      </c>
      <c r="P100" s="24"/>
      <c r="Q100" s="49" t="b">
        <f t="shared" si="83"/>
        <v>0</v>
      </c>
      <c r="R100" s="22" t="str">
        <f t="shared" si="84"/>
        <v xml:space="preserve">  </v>
      </c>
      <c r="S100" s="25" t="str">
        <f t="shared" si="85"/>
        <v xml:space="preserve"> </v>
      </c>
      <c r="T100" s="23"/>
      <c r="U100" s="22"/>
      <c r="V100" s="24"/>
      <c r="W100" s="22" t="b">
        <f t="shared" si="86"/>
        <v>0</v>
      </c>
      <c r="X100" s="24"/>
      <c r="Y100" s="22" t="b">
        <f t="shared" si="87"/>
        <v>0</v>
      </c>
      <c r="Z100" s="24"/>
      <c r="AA100" s="22" t="b">
        <f t="shared" si="88"/>
        <v>0</v>
      </c>
      <c r="AB100" s="24"/>
      <c r="AC100" s="22" t="b">
        <f t="shared" si="89"/>
        <v>0</v>
      </c>
      <c r="AD100" s="24"/>
      <c r="AE100" s="22" t="b">
        <f t="shared" si="90"/>
        <v>0</v>
      </c>
      <c r="AF100" s="24"/>
      <c r="AG100" s="22" t="b">
        <f t="shared" si="91"/>
        <v>0</v>
      </c>
      <c r="AH100" s="24"/>
      <c r="AI100" s="22" t="b">
        <f t="shared" si="92"/>
        <v>0</v>
      </c>
      <c r="AJ100" s="24"/>
      <c r="AK100" s="22" t="b">
        <f t="shared" si="93"/>
        <v>0</v>
      </c>
      <c r="AL100" s="24"/>
      <c r="AM100" s="22" t="b">
        <f t="shared" si="94"/>
        <v>0</v>
      </c>
      <c r="AN100" s="24"/>
      <c r="AO100" s="22" t="b">
        <f t="shared" si="95"/>
        <v>0</v>
      </c>
      <c r="AP100" s="24"/>
      <c r="AQ100" s="22" t="b">
        <f t="shared" si="96"/>
        <v>0</v>
      </c>
      <c r="AR100" s="24"/>
      <c r="AS100" s="22" t="b">
        <f t="shared" si="97"/>
        <v>0</v>
      </c>
      <c r="AT100" s="24"/>
      <c r="AU100" s="22" t="b">
        <f t="shared" si="98"/>
        <v>0</v>
      </c>
      <c r="AV100" s="24"/>
      <c r="AW100" s="22" t="b">
        <f t="shared" si="99"/>
        <v>0</v>
      </c>
      <c r="AX100" s="24"/>
      <c r="AY100" s="22" t="b">
        <f t="shared" si="100"/>
        <v>0</v>
      </c>
      <c r="AZ100" s="24"/>
      <c r="BA100" s="22" t="b">
        <f t="shared" si="101"/>
        <v>0</v>
      </c>
      <c r="BB100" s="24"/>
      <c r="BC100" s="22" t="b">
        <f t="shared" si="102"/>
        <v>0</v>
      </c>
      <c r="BD100" s="24"/>
      <c r="BE100" s="22" t="b">
        <f t="shared" si="103"/>
        <v>0</v>
      </c>
      <c r="BF100" s="24"/>
      <c r="BG100" s="22" t="b">
        <f t="shared" si="104"/>
        <v>0</v>
      </c>
      <c r="BH100" s="22" t="str">
        <f t="shared" si="105"/>
        <v xml:space="preserve"> </v>
      </c>
      <c r="BI100" s="22"/>
      <c r="BJ100" s="22" t="b">
        <f t="shared" si="109"/>
        <v>0</v>
      </c>
      <c r="BK100" s="22" t="str">
        <f t="shared" si="106"/>
        <v xml:space="preserve"> </v>
      </c>
      <c r="BL100" s="22" t="str">
        <f t="shared" si="107"/>
        <v xml:space="preserve"> </v>
      </c>
      <c r="BM100" s="22" t="str">
        <f t="shared" si="108"/>
        <v/>
      </c>
      <c r="BN100" s="47"/>
    </row>
  </sheetData>
  <sheetProtection algorithmName="SHA-512" hashValue="VAIPeemFhraCk+SzKaAs8REG2czAn6yapNpWHmrao1j2FWjt0dgBmJohDW49WfjJyCaId35jOUpX5XQMvDQqHA==" saltValue="stMnBRvWAVr882sf6jL6lA==" spinCount="100000" sheet="1" objects="1" scenarios="1"/>
  <autoFilter ref="B10:BN100" xr:uid="{00000000-0009-0000-0000-000003000000}"/>
  <dataConsolidate/>
  <mergeCells count="12">
    <mergeCell ref="BN3:BN4"/>
    <mergeCell ref="J9:P9"/>
    <mergeCell ref="DK2:DL2"/>
    <mergeCell ref="DK3:DL3"/>
    <mergeCell ref="F6:S6"/>
    <mergeCell ref="B8:D9"/>
    <mergeCell ref="R8:BF9"/>
    <mergeCell ref="D1:D2"/>
    <mergeCell ref="D3:D4"/>
    <mergeCell ref="BM3:BM4"/>
    <mergeCell ref="E1:BL2"/>
    <mergeCell ref="E3:BL4"/>
  </mergeCells>
  <phoneticPr fontId="33" type="noConversion"/>
  <conditionalFormatting sqref="S11:S200">
    <cfRule type="containsText" dxfId="174" priority="10" operator="containsText" text="Casi seguro">
      <formula>NOT(ISERROR(SEARCH("Casi seguro",S11)))</formula>
    </cfRule>
    <cfRule type="containsText" dxfId="173" priority="11" operator="containsText" text="Probable">
      <formula>NOT(ISERROR(SEARCH("Probable",S11)))</formula>
    </cfRule>
    <cfRule type="containsText" dxfId="172" priority="12" operator="containsText" text="Posible">
      <formula>NOT(ISERROR(SEARCH("Posible",S11)))</formula>
    </cfRule>
    <cfRule type="containsText" dxfId="171" priority="13" operator="containsText" text="Improbable">
      <formula>NOT(ISERROR(SEARCH("Improbable",S11)))</formula>
    </cfRule>
    <cfRule type="containsText" dxfId="170" priority="14" operator="containsText" text="Rara vez">
      <formula>NOT(ISERROR(SEARCH("Rara vez",S11)))</formula>
    </cfRule>
  </conditionalFormatting>
  <conditionalFormatting sqref="T11:T200">
    <cfRule type="containsText" dxfId="169" priority="5" stopIfTrue="1" operator="containsText" text="Insignificante">
      <formula>NOT(ISERROR(SEARCH("Insignificante",T11)))</formula>
    </cfRule>
    <cfRule type="containsText" dxfId="168" priority="6" stopIfTrue="1" operator="containsText" text="Mayor">
      <formula>NOT(ISERROR(SEARCH("Mayor",T11)))</formula>
    </cfRule>
    <cfRule type="containsText" dxfId="167" priority="7" stopIfTrue="1" operator="containsText" text="Moderado">
      <formula>NOT(ISERROR(SEARCH("Moderado",T11)))</formula>
    </cfRule>
    <cfRule type="containsText" dxfId="166" priority="8" stopIfTrue="1" operator="containsText" text="Menor">
      <formula>NOT(ISERROR(SEARCH("Menor",T11)))</formula>
    </cfRule>
    <cfRule type="cellIs" dxfId="165" priority="9" stopIfTrue="1" operator="equal">
      <formula>"Catastrófico"</formula>
    </cfRule>
  </conditionalFormatting>
  <conditionalFormatting sqref="BM11:BN100">
    <cfRule type="containsText" dxfId="164" priority="1" operator="containsText" text="Zona Baja">
      <formula>NOT(ISERROR(SEARCH("Zona Baja",BM11)))</formula>
    </cfRule>
    <cfRule type="containsText" dxfId="163" priority="2" operator="containsText" text="Zona Moderada">
      <formula>NOT(ISERROR(SEARCH("Zona Moderada",BM11)))</formula>
    </cfRule>
    <cfRule type="containsText" dxfId="162" priority="3" operator="containsText" text="Zona Alta">
      <formula>NOT(ISERROR(SEARCH("Zona Alta",BM11)))</formula>
    </cfRule>
    <cfRule type="containsText" dxfId="161" priority="4" operator="containsText" text="Zona Extrema">
      <formula>NOT(ISERROR(SEARCH("Zona Extrema",BM11)))</formula>
    </cfRule>
  </conditionalFormatting>
  <dataValidations count="1">
    <dataValidation type="list" allowBlank="1" showInputMessage="1" showErrorMessage="1" sqref="X11:X100 Z11:Z100 AB11:AB100 AD11:AD100 AH11:AH100 AF11:AF100 AL11:AL100 AN11:AN100 AP11:AP100 AR11:AR100 AT11:AT100 AV11:AV100 AX11:AX100 AZ11:AZ100 BB11:BB100 BD11:BD100 AJ11:AJ100 BF11:BF100 V11:V100" xr:uid="{00000000-0002-0000-03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1000000}">
          <x14:formula1>
            <xm:f>Hoja1!$A$1:$A$14</xm:f>
          </x14:formula1>
          <xm:sqref>C6</xm:sqref>
        </x14:dataValidation>
        <x14:dataValidation type="list" allowBlank="1" showInputMessage="1" showErrorMessage="1" xr:uid="{00000000-0002-0000-0300-000002000000}">
          <x14:formula1>
            <xm:f>'VALIDACIÓN DE DATOS'!$E$2:$E$201</xm:f>
          </x14:formula1>
          <xm:sqref>B12:B100</xm:sqref>
        </x14:dataValidation>
        <x14:dataValidation type="list" allowBlank="1" showInputMessage="1" showErrorMessage="1" xr:uid="{00000000-0002-0000-0300-000003000000}">
          <x14:formula1>
            <xm:f>'VALIDACIÓN DE DATOS'!$Q$2:$Q$6</xm:f>
          </x14:formula1>
          <xm:sqref>N12:N100 P12:P100 H12:H100 J12:J100 L12:L100</xm:sqref>
        </x14:dataValidation>
        <x14:dataValidation type="list" allowBlank="1" showInputMessage="1" showErrorMessage="1" xr:uid="{00000000-0002-0000-0300-000004000000}">
          <x14:formula1>
            <xm:f>'VALIDACIÓN DE DATOS'!$O$10:$O$11</xm:f>
          </x14:formula1>
          <xm:sqref>E12:E100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2C159-C2A8-425C-B49E-2FFD22913455}">
  <sheetPr>
    <tabColor rgb="FFFFFF00"/>
  </sheetPr>
  <dimension ref="A1:HY65538"/>
  <sheetViews>
    <sheetView showGridLines="0" topLeftCell="B1" zoomScale="70" zoomScaleNormal="70" workbookViewId="0">
      <selection activeCell="AX12" sqref="AX12"/>
    </sheetView>
  </sheetViews>
  <sheetFormatPr baseColWidth="10" defaultColWidth="11.42578125" defaultRowHeight="15" x14ac:dyDescent="0.3"/>
  <cols>
    <col min="1" max="1" width="9" style="39" hidden="1" customWidth="1"/>
    <col min="2" max="2" width="1.85546875" style="121" customWidth="1"/>
    <col min="3" max="3" width="24.85546875" style="39" customWidth="1"/>
    <col min="4" max="4" width="29.28515625" style="39" customWidth="1"/>
    <col min="5" max="5" width="31.5703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customWidth="1"/>
    <col min="24" max="24" width="27.7109375" style="39" customWidth="1"/>
    <col min="25" max="25" width="26.7109375" style="39" customWidth="1"/>
    <col min="26" max="26" width="30.140625" style="39" customWidth="1"/>
    <col min="27" max="27" width="24.42578125" style="39" customWidth="1"/>
    <col min="28" max="28" width="30.5703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5703125" style="40" customWidth="1"/>
    <col min="36" max="36" width="21.5703125" style="40"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63.28515625" style="39" customWidth="1"/>
    <col min="46" max="46" width="37.5703125" style="39" customWidth="1"/>
    <col min="47" max="47" width="38.42578125" style="39" customWidth="1"/>
    <col min="48" max="48" width="42.42578125" style="39" customWidth="1"/>
    <col min="49" max="49" width="48.7109375" style="39" customWidth="1"/>
    <col min="50" max="50" width="54.5703125" style="39" customWidth="1"/>
    <col min="51" max="51" width="51.140625" style="39" customWidth="1"/>
    <col min="52" max="52" width="54" style="39" customWidth="1"/>
    <col min="53" max="16384" width="11.42578125" style="39"/>
  </cols>
  <sheetData>
    <row r="1" spans="1:233" ht="30" customHeight="1" x14ac:dyDescent="0.3">
      <c r="B1" s="119"/>
      <c r="C1" s="137"/>
      <c r="D1" s="141"/>
      <c r="E1" s="173"/>
      <c r="F1" s="850" t="s">
        <v>469</v>
      </c>
      <c r="G1" s="779" t="s">
        <v>1231</v>
      </c>
      <c r="H1" s="852"/>
      <c r="I1" s="852"/>
      <c r="J1" s="852"/>
      <c r="K1" s="852"/>
      <c r="L1" s="852"/>
      <c r="M1" s="852"/>
      <c r="N1" s="852"/>
      <c r="O1" s="852"/>
      <c r="P1" s="852"/>
      <c r="Q1" s="852"/>
      <c r="R1" s="852"/>
      <c r="S1" s="852"/>
      <c r="T1" s="852"/>
      <c r="U1" s="852"/>
      <c r="V1" s="852"/>
      <c r="W1" s="852"/>
      <c r="X1" s="852"/>
      <c r="Y1" s="852"/>
      <c r="Z1" s="852"/>
      <c r="AA1" s="852"/>
      <c r="AB1" s="852"/>
      <c r="AC1" s="852"/>
      <c r="AD1" s="852"/>
      <c r="AE1" s="852"/>
      <c r="AF1" s="852"/>
      <c r="AG1" s="852"/>
      <c r="AH1" s="852"/>
      <c r="AI1" s="852"/>
      <c r="AJ1" s="852"/>
      <c r="AK1" s="852"/>
      <c r="AL1" s="852"/>
      <c r="AM1" s="852"/>
      <c r="AN1" s="852"/>
      <c r="AO1" s="852"/>
      <c r="AP1" s="852"/>
      <c r="AQ1" s="852"/>
      <c r="AR1" s="852"/>
      <c r="AS1" s="852"/>
      <c r="AT1" s="852"/>
      <c r="AU1" s="852"/>
      <c r="AV1" s="852"/>
      <c r="AW1" s="852"/>
      <c r="AX1" s="852"/>
      <c r="AY1" s="156" t="s">
        <v>963</v>
      </c>
      <c r="AZ1" s="155">
        <v>7</v>
      </c>
    </row>
    <row r="2" spans="1:233" ht="29.25" customHeight="1" x14ac:dyDescent="0.3">
      <c r="B2" s="120"/>
      <c r="C2" s="138"/>
      <c r="D2"/>
      <c r="E2" s="174"/>
      <c r="F2" s="851"/>
      <c r="G2" s="779"/>
      <c r="H2" s="852"/>
      <c r="I2" s="852"/>
      <c r="J2" s="852"/>
      <c r="K2" s="852"/>
      <c r="L2" s="852"/>
      <c r="M2" s="852"/>
      <c r="N2" s="852"/>
      <c r="O2" s="852"/>
      <c r="P2" s="852"/>
      <c r="Q2" s="852"/>
      <c r="R2" s="852"/>
      <c r="S2" s="852"/>
      <c r="T2" s="852"/>
      <c r="U2" s="852"/>
      <c r="V2" s="852"/>
      <c r="W2" s="852"/>
      <c r="X2" s="852"/>
      <c r="Y2" s="852"/>
      <c r="Z2" s="852"/>
      <c r="AA2" s="852"/>
      <c r="AB2" s="852"/>
      <c r="AC2" s="852"/>
      <c r="AD2" s="852"/>
      <c r="AE2" s="852"/>
      <c r="AF2" s="852"/>
      <c r="AG2" s="852"/>
      <c r="AH2" s="852"/>
      <c r="AI2" s="852"/>
      <c r="AJ2" s="852"/>
      <c r="AK2" s="852"/>
      <c r="AL2" s="852"/>
      <c r="AM2" s="852"/>
      <c r="AN2" s="852"/>
      <c r="AO2" s="852"/>
      <c r="AP2" s="852"/>
      <c r="AQ2" s="852"/>
      <c r="AR2" s="852"/>
      <c r="AS2" s="852"/>
      <c r="AT2" s="852"/>
      <c r="AU2" s="852"/>
      <c r="AV2" s="852"/>
      <c r="AW2" s="852"/>
      <c r="AX2" s="852"/>
      <c r="AY2" s="156" t="s">
        <v>964</v>
      </c>
      <c r="AZ2" s="156" t="s">
        <v>1236</v>
      </c>
    </row>
    <row r="3" spans="1:233" ht="30.75" customHeight="1" x14ac:dyDescent="0.3">
      <c r="B3" s="120"/>
      <c r="C3" s="142"/>
      <c r="D3" s="143"/>
      <c r="E3" s="175"/>
      <c r="F3" s="167" t="s">
        <v>962</v>
      </c>
      <c r="G3" s="853" t="s">
        <v>1232</v>
      </c>
      <c r="H3" s="853"/>
      <c r="I3" s="853"/>
      <c r="J3" s="853"/>
      <c r="K3" s="853"/>
      <c r="L3" s="853"/>
      <c r="M3" s="853"/>
      <c r="N3" s="853"/>
      <c r="O3" s="853"/>
      <c r="P3" s="853"/>
      <c r="Q3" s="853"/>
      <c r="R3" s="853"/>
      <c r="S3" s="853"/>
      <c r="T3" s="853"/>
      <c r="U3" s="853"/>
      <c r="V3" s="853"/>
      <c r="W3" s="853"/>
      <c r="X3" s="853"/>
      <c r="Y3" s="853"/>
      <c r="Z3" s="853"/>
      <c r="AA3" s="853"/>
      <c r="AB3" s="853"/>
      <c r="AC3" s="853"/>
      <c r="AD3" s="853"/>
      <c r="AE3" s="853"/>
      <c r="AF3" s="853"/>
      <c r="AG3" s="853"/>
      <c r="AH3" s="853"/>
      <c r="AI3" s="853"/>
      <c r="AJ3" s="853"/>
      <c r="AK3" s="853"/>
      <c r="AL3" s="853"/>
      <c r="AM3" s="853"/>
      <c r="AN3" s="853"/>
      <c r="AO3" s="853"/>
      <c r="AP3" s="853"/>
      <c r="AQ3" s="853"/>
      <c r="AR3" s="853"/>
      <c r="AS3" s="853"/>
      <c r="AT3" s="853"/>
      <c r="AU3" s="853"/>
      <c r="AV3" s="853"/>
      <c r="AW3" s="853"/>
      <c r="AX3" s="779"/>
      <c r="AY3" s="156" t="s">
        <v>965</v>
      </c>
      <c r="AZ3" s="157">
        <v>45139</v>
      </c>
    </row>
    <row r="4" spans="1:233" ht="23.25" customHeight="1" x14ac:dyDescent="0.3">
      <c r="B4" s="120"/>
      <c r="C4" s="431"/>
      <c r="D4" s="432"/>
      <c r="E4" s="433"/>
      <c r="F4" s="433"/>
      <c r="G4" s="854" t="s">
        <v>961</v>
      </c>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433"/>
      <c r="AZ4" s="434"/>
    </row>
    <row r="5" spans="1:233" s="43" customFormat="1" ht="39.75" customHeight="1" x14ac:dyDescent="0.25">
      <c r="B5" s="121"/>
      <c r="C5" s="66" t="s">
        <v>232</v>
      </c>
      <c r="D5" s="129" t="str">
        <f>'Riesgos de Corrupción'!C6</f>
        <v>Gestión del Conocimiento e Innovación</v>
      </c>
      <c r="E5" s="71"/>
      <c r="F5" s="69" t="s">
        <v>234</v>
      </c>
      <c r="G5" s="856" t="str">
        <f>'Riesgos de Corrupción'!F6</f>
        <v>Consolidar la Gestión del Conocimiento e Innovación, mediante el desarrollo de instrumentos, herramientas y acciones con el objetivo de mitigar la fuga de capital intelectual y mejorar la prestación de los servicios del Ministerio del Interior.</v>
      </c>
      <c r="H5" s="857"/>
      <c r="I5" s="857"/>
      <c r="J5" s="857"/>
      <c r="K5" s="857"/>
      <c r="L5" s="857"/>
      <c r="M5" s="857"/>
      <c r="N5" s="857"/>
      <c r="O5" s="857"/>
      <c r="P5" s="857"/>
      <c r="Q5" s="857"/>
      <c r="R5" s="857"/>
      <c r="S5" s="858"/>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59" customFormat="1" ht="28.5" customHeight="1" thickBot="1" x14ac:dyDescent="0.3">
      <c r="A7" s="379"/>
      <c r="B7" s="380"/>
      <c r="C7" s="830" t="s">
        <v>959</v>
      </c>
      <c r="D7" s="831"/>
      <c r="E7" s="832"/>
      <c r="F7" s="836" t="s">
        <v>168</v>
      </c>
      <c r="G7" s="836"/>
      <c r="H7" s="836"/>
      <c r="I7" s="836"/>
      <c r="J7" s="836"/>
      <c r="K7" s="836"/>
      <c r="L7" s="836"/>
      <c r="M7" s="836"/>
      <c r="N7" s="836"/>
      <c r="O7" s="836"/>
      <c r="P7" s="836"/>
      <c r="Q7" s="836"/>
      <c r="R7" s="836"/>
      <c r="S7" s="836"/>
      <c r="T7" s="836"/>
      <c r="U7" s="836"/>
      <c r="V7" s="836"/>
      <c r="W7" s="836"/>
      <c r="X7" s="836"/>
      <c r="Y7" s="836"/>
      <c r="Z7" s="836"/>
      <c r="AA7" s="836"/>
      <c r="AB7" s="836"/>
      <c r="AC7" s="836"/>
      <c r="AD7" s="836"/>
      <c r="AE7" s="836"/>
      <c r="AF7" s="836"/>
      <c r="AG7" s="836"/>
      <c r="AH7" s="836"/>
      <c r="AI7" s="836"/>
      <c r="AJ7" s="836"/>
      <c r="AK7" s="836"/>
      <c r="AL7" s="836"/>
      <c r="AM7" s="836"/>
      <c r="AN7" s="836"/>
      <c r="AO7" s="836"/>
      <c r="AP7" s="836"/>
      <c r="AQ7" s="836"/>
      <c r="AR7" s="836"/>
      <c r="AS7" s="836"/>
      <c r="AT7" s="836"/>
      <c r="AU7" s="836"/>
      <c r="AV7" s="836"/>
      <c r="AW7" s="836"/>
      <c r="AX7" s="836"/>
      <c r="AY7" s="836"/>
      <c r="AZ7" s="837"/>
    </row>
    <row r="8" spans="1:233" s="359" customFormat="1" ht="31.5" customHeight="1" thickBot="1" x14ac:dyDescent="0.3">
      <c r="A8" s="381"/>
      <c r="B8" s="380"/>
      <c r="C8" s="833"/>
      <c r="D8" s="834"/>
      <c r="E8" s="835"/>
      <c r="F8" s="838" t="s">
        <v>80</v>
      </c>
      <c r="G8" s="838"/>
      <c r="H8" s="838"/>
      <c r="I8" s="838"/>
      <c r="J8" s="838"/>
      <c r="K8" s="838"/>
      <c r="L8" s="838"/>
      <c r="M8" s="838"/>
      <c r="N8" s="838"/>
      <c r="O8" s="838"/>
      <c r="P8" s="838"/>
      <c r="Q8" s="838"/>
      <c r="R8" s="838"/>
      <c r="S8" s="838"/>
      <c r="T8" s="838"/>
      <c r="U8" s="838"/>
      <c r="V8" s="838"/>
      <c r="W8" s="838"/>
      <c r="X8" s="839"/>
      <c r="Y8" s="840" t="s">
        <v>142</v>
      </c>
      <c r="Z8" s="841"/>
      <c r="AA8" s="841"/>
      <c r="AB8" s="841"/>
      <c r="AC8" s="841"/>
      <c r="AD8" s="841"/>
      <c r="AE8" s="842"/>
      <c r="AF8" s="843" t="s">
        <v>77</v>
      </c>
      <c r="AG8" s="838"/>
      <c r="AH8" s="838"/>
      <c r="AI8" s="838"/>
      <c r="AJ8" s="838"/>
      <c r="AK8" s="838"/>
      <c r="AL8" s="838"/>
      <c r="AM8" s="838"/>
      <c r="AN8" s="838"/>
      <c r="AO8" s="838"/>
      <c r="AP8" s="838"/>
      <c r="AQ8" s="838"/>
      <c r="AR8" s="839"/>
      <c r="AS8" s="844" t="s">
        <v>466</v>
      </c>
      <c r="AT8" s="845"/>
      <c r="AU8" s="845"/>
      <c r="AV8" s="846"/>
      <c r="AW8" s="847" t="s">
        <v>153</v>
      </c>
      <c r="AX8" s="848"/>
      <c r="AY8" s="848"/>
      <c r="AZ8" s="849"/>
    </row>
    <row r="9" spans="1:233" s="371" customFormat="1" ht="97.5" customHeight="1" thickBot="1" x14ac:dyDescent="0.3">
      <c r="A9" s="382" t="s">
        <v>206</v>
      </c>
      <c r="B9" s="380"/>
      <c r="C9" s="28" t="s">
        <v>187</v>
      </c>
      <c r="D9" s="383" t="s">
        <v>544</v>
      </c>
      <c r="E9" s="384" t="s">
        <v>235</v>
      </c>
      <c r="F9" s="385" t="s">
        <v>88</v>
      </c>
      <c r="G9" s="28" t="s">
        <v>147</v>
      </c>
      <c r="H9" s="28" t="s">
        <v>148</v>
      </c>
      <c r="I9" s="28" t="s">
        <v>186</v>
      </c>
      <c r="J9" s="28"/>
      <c r="K9" s="28" t="s">
        <v>109</v>
      </c>
      <c r="L9" s="386"/>
      <c r="M9" s="28" t="s">
        <v>110</v>
      </c>
      <c r="N9" s="28"/>
      <c r="O9" s="28" t="s">
        <v>169</v>
      </c>
      <c r="P9" s="28"/>
      <c r="Q9" s="28" t="s">
        <v>111</v>
      </c>
      <c r="R9" s="28"/>
      <c r="S9" s="28" t="s">
        <v>112</v>
      </c>
      <c r="T9" s="28"/>
      <c r="U9" s="28" t="s">
        <v>113</v>
      </c>
      <c r="V9" s="387"/>
      <c r="W9" s="373" t="s">
        <v>79</v>
      </c>
      <c r="X9" s="373" t="s">
        <v>87</v>
      </c>
      <c r="Y9" s="373" t="s">
        <v>205</v>
      </c>
      <c r="Z9" s="28" t="s">
        <v>204</v>
      </c>
      <c r="AA9" s="373" t="s">
        <v>973</v>
      </c>
      <c r="AB9" s="373" t="s">
        <v>144</v>
      </c>
      <c r="AC9" s="373" t="s">
        <v>143</v>
      </c>
      <c r="AD9" s="373" t="s">
        <v>165</v>
      </c>
      <c r="AE9" s="373" t="s">
        <v>166</v>
      </c>
      <c r="AF9" s="373" t="s">
        <v>89</v>
      </c>
      <c r="AG9" s="388" t="s">
        <v>457</v>
      </c>
      <c r="AH9" s="373" t="s">
        <v>464</v>
      </c>
      <c r="AI9" s="373" t="s">
        <v>460</v>
      </c>
      <c r="AJ9" s="373" t="s">
        <v>458</v>
      </c>
      <c r="AK9" s="373" t="s">
        <v>465</v>
      </c>
      <c r="AL9" s="373" t="s">
        <v>461</v>
      </c>
      <c r="AM9" s="373" t="s">
        <v>149</v>
      </c>
      <c r="AN9" s="373" t="s">
        <v>78</v>
      </c>
      <c r="AO9" s="28" t="s">
        <v>463</v>
      </c>
      <c r="AP9" s="28" t="s">
        <v>151</v>
      </c>
      <c r="AQ9" s="28" t="s">
        <v>150</v>
      </c>
      <c r="AR9" s="28" t="s">
        <v>152</v>
      </c>
      <c r="AS9" s="28" t="s">
        <v>203</v>
      </c>
      <c r="AT9" s="28" t="s">
        <v>467</v>
      </c>
      <c r="AU9" s="28" t="s">
        <v>468</v>
      </c>
      <c r="AV9" s="28" t="s">
        <v>966</v>
      </c>
      <c r="AW9" s="28" t="s">
        <v>158</v>
      </c>
      <c r="AX9" s="28" t="s">
        <v>1281</v>
      </c>
      <c r="AY9" s="28" t="s">
        <v>1282</v>
      </c>
      <c r="AZ9" s="28" t="s">
        <v>1283</v>
      </c>
      <c r="BA9" s="389"/>
      <c r="BB9" s="389"/>
    </row>
    <row r="10" spans="1:233" s="40" customFormat="1" ht="165" customHeight="1" x14ac:dyDescent="0.25">
      <c r="A10" s="21"/>
      <c r="B10" s="123" t="str">
        <f>C10&amp;"-"&amp;E10</f>
        <v>R1-CO1</v>
      </c>
      <c r="C10" s="423" t="s">
        <v>188</v>
      </c>
      <c r="D10" s="163" t="s">
        <v>514</v>
      </c>
      <c r="E10" s="163" t="s">
        <v>484</v>
      </c>
      <c r="F10" s="182" t="s">
        <v>1288</v>
      </c>
      <c r="G10" s="37" t="s">
        <v>202</v>
      </c>
      <c r="H10" s="23" t="s">
        <v>202</v>
      </c>
      <c r="I10" s="18" t="s">
        <v>1289</v>
      </c>
      <c r="J10" s="80">
        <f>IF(I10="Asignado",15,IF(I10="No asignado",0,IF(I10=0,0)))</f>
        <v>15</v>
      </c>
      <c r="K10" s="18" t="s">
        <v>1290</v>
      </c>
      <c r="L10" s="80">
        <f>IF(K10="Adecuado",15,IF(K10="Inadecuado",0,IF(I10=0,0)))</f>
        <v>15</v>
      </c>
      <c r="M10" s="18" t="s">
        <v>1291</v>
      </c>
      <c r="N10" s="80">
        <f>IF(M10="Oportuna",15,IF(M10="Inoportuna",0,IF(I10=0,0)))</f>
        <v>15</v>
      </c>
      <c r="O10" s="18" t="s">
        <v>1292</v>
      </c>
      <c r="P10" s="80">
        <f t="shared" ref="P10:P73" si="0">IF(O10="Prevenir",15,IF(O10="Detectar",10,IF(O10="No es un control",0,IF(I10=0,0))))</f>
        <v>15</v>
      </c>
      <c r="Q10" s="18" t="s">
        <v>1293</v>
      </c>
      <c r="R10" s="80">
        <f t="shared" ref="R10:R73" si="1">IF(Q10="Confiable",15,IF(Q10="No confiable",0,IF(I10=0,0)))</f>
        <v>15</v>
      </c>
      <c r="S10" s="18" t="s">
        <v>1294</v>
      </c>
      <c r="T10" s="80">
        <f t="shared" ref="T10:T73" si="2">IF(S10="Se investigan y resuelven oportunamente",15,IF(S10="No se investigan y resuelven oportunamente",0,IF(I10=0,0)))</f>
        <v>15</v>
      </c>
      <c r="U10" s="18" t="s">
        <v>1295</v>
      </c>
      <c r="V10" s="80">
        <f t="shared" ref="V10:V73" si="3">IF(U10="Completa",10,IF(U10="Incompleta",5,IF(U10="No existe",0,IF(I10=0,0))))</f>
        <v>10</v>
      </c>
      <c r="W10" s="22">
        <f t="shared" ref="W10:W73" si="4">IF(G10=0," ",IF((J10+L10+N10+P10+R10+T10+V10)&gt;=0,(J10+L10+N10+P10+R10+T10+V10)))</f>
        <v>100</v>
      </c>
      <c r="X10" s="22" t="str">
        <f>IF(W10=" "," ",IF(AND(W10&gt;=0,W10&lt;=85),"Débil",IF(AND(W10&gt;=86,W10&lt;=95),"Moderado",IF(AND(W10&gt;=96,W10&lt;=100),"Fuerte"," "))))</f>
        <v>Fuerte</v>
      </c>
      <c r="Y10" s="22">
        <f t="shared" ref="Y10:Y73" si="5">IF(Z10="Siempre se ejecuta", 100,IF(Z10="Algunas veces se ejecuta",50,IF(Z10="No se ejecuta",0,"")))</f>
        <v>100</v>
      </c>
      <c r="Z10" s="24" t="s">
        <v>1296</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6">
        <f t="shared" ref="AE10:AE73" si="6">IFERROR(IF(AD10=" "," ",IF(AVERAGE($AD$10:$AD$250)&gt;=0,AVERAGEIFS($AD$10:$AD$249,$C$10:$C$249,C10))),"  ")</f>
        <v>100</v>
      </c>
      <c r="AF10" s="22" t="str">
        <f>IF(AE10=" "," ",IF(AE10=100,"Fuerte",IF(AE10&lt;50,"Débil",IF(AE10&gt;49,"Moderado"," "))))</f>
        <v>Fuerte</v>
      </c>
      <c r="AG10" s="50">
        <f>IF(OR(AND(AF10="Fuerte",G10="No disminuye"),AND(AF10="Moderado",G10="No disminuye")),0,IF(AND(AF10="Fuerte",G10="Directamente"),2,IF(AND(AF10="Moderado",G10="Directamente"),1,0)))</f>
        <v>2</v>
      </c>
      <c r="AH10" s="135">
        <f t="shared" ref="AH10:AH73" si="7">IFERROR(AVERAGEIFS($AG$10:$AG$249,$C$10:$C$249,C10)," ")</f>
        <v>2</v>
      </c>
      <c r="AI10" s="36" t="str">
        <f>IFERROR(IF((INDEX('[3]Riesgos de Corrupción'!$B$11:$V$100,MATCH('Controles de Corrupción'!C10,'[3]Riesgos de Corrupción'!$B$11:$B$100,0),17)-AH10&lt;=1),"Rara vez",IF((INDEX('[3]Riesgos de Corrupción'!$B$11:$V$100,MATCH('Controles de Corrupción'!C10,'[3]Riesgos de Corrupción'!$B$11:$B$100,0),17)-AH10&lt;=2),"Improbable",IF((INDEX('[3]Riesgos de Corrupción'!$B$11:$V$100,MATCH('Controles de Corrupción'!C10,'[3]Riesgos de Corrupción'!$B$11:$B$100,0),17)-AH10&lt;=3),"Posible",IF((INDEX('[3]Riesgos de Corrupción'!$B$11:$V$100,MATCH('Controles de Corrupción'!C10,'[3]Riesgos de Corrupción'!$B$11:$B$100,0),17)-AH10&lt;=4),"Probable",IF((INDEX('[3]Riesgos de Corrupción'!$B$11:$V$100,MATCH('Controles de Corrupción'!C10,'[3]Riesgos de Corrupción'!$B$11:$B$100,0),17)-AH10&lt;=5),"Casi seguro")))))," ")</f>
        <v>Rara vez</v>
      </c>
      <c r="AJ10" s="8">
        <f>IFERROR(IF(OR(AND(AF10="Fuerte",H10="No disminuye"),AND(AF10="Moderado",H10="Indirectamente"),AND(AF10="Moderado",H10="No disminuye"),AND(INDEX('[3]Riesgos de Corrupción'!$B$11:$BN$100,MATCH('Controles de Corrupción'!C10,'[3]Riesgos de Corrupción'!$B$11:$B$100,0),63)="Moderado")),0,IF(OR(AND(AF10="Fuerte",H10="Indirectamente"),AND(AF10="Moderado",H10="Directamente"),AND(INDEX('[3]Riesgos de Corrupción'!$B$11:$BN$100,MATCH('Controles de Corrupción'!C10,'[3]Riesgos de Corrupción'!$B$11:$B$100,0),63)="Mayor")),1,IF(AND(AF10="Fuerte",H10="Directamente",AND(INDEX('[3]Riesgos de Corrupción'!$B$11:$BN$100,MATCH('Controles de Corrupción'!C10,'[3]Riesgos de Corrupción'!$B$11:$B$100,0),63)="Catastrófico")),2)))," ")</f>
        <v>2</v>
      </c>
      <c r="AK10" s="435">
        <f t="shared" ref="AK10:AK73" si="8">IFERROR(AVERAGEIFS($AJ$10:$AJ$249,$C$10:$C$249,C10)," ")</f>
        <v>2</v>
      </c>
      <c r="AL10" s="19" t="str">
        <f>IFERROR(IF((INDEX('[3]Riesgos de Corrupción'!$B$11:$BN$100,MATCH('Controles de Corrupción'!C10,'[3]Riesgos de Corrupción'!$B$11:$B$100,0),62)-AK10&lt;=3),"Moderado",IF((INDEX('[3]Riesgos de Corrupción'!$B$11:$BN$100,MATCH('Controles de Corrupción'!C10,'[3]Riesgos de Corrupción'!$B$11:$B$100,0),62)-AK10&lt;=4),"Mayor",IF((INDEX('[3]Riesgos de Corrupción'!$B$11:$BN$100,MATCH('Controles de Corrupción'!C10,'[3]Riesgos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6" t="s">
        <v>1297</v>
      </c>
      <c r="AP10" s="27" t="s">
        <v>1298</v>
      </c>
      <c r="AQ10" s="18" t="s">
        <v>1329</v>
      </c>
      <c r="AR10" s="177" t="s">
        <v>1299</v>
      </c>
      <c r="AS10" s="184" t="s">
        <v>1300</v>
      </c>
      <c r="AT10" s="177" t="s">
        <v>1301</v>
      </c>
      <c r="AU10" s="177" t="s">
        <v>1328</v>
      </c>
      <c r="AV10" s="177" t="s">
        <v>1302</v>
      </c>
      <c r="AW10" s="178" t="s">
        <v>1327</v>
      </c>
      <c r="AX10" s="162" t="s">
        <v>1342</v>
      </c>
      <c r="AY10" s="436"/>
      <c r="AZ10" s="162"/>
    </row>
    <row r="11" spans="1:233" s="40" customFormat="1" ht="94.5" customHeight="1" x14ac:dyDescent="0.25">
      <c r="A11" s="21"/>
      <c r="B11" s="123" t="str">
        <f t="shared" ref="B11:B74" si="9">C11&amp;"-"&amp;E11</f>
        <v>R1-CO2</v>
      </c>
      <c r="C11" s="183" t="s">
        <v>188</v>
      </c>
      <c r="D11" s="163" t="s">
        <v>515</v>
      </c>
      <c r="E11" s="164" t="s">
        <v>485</v>
      </c>
      <c r="F11" s="194" t="s">
        <v>1316</v>
      </c>
      <c r="G11" s="38" t="s">
        <v>202</v>
      </c>
      <c r="H11" s="23" t="s">
        <v>202</v>
      </c>
      <c r="I11" s="18" t="s">
        <v>1289</v>
      </c>
      <c r="J11" s="80">
        <f t="shared" ref="J11:J74" si="10">IF(I11="Asignado",15,IF(I11="No asignado",0,IF(I11=0,0)))</f>
        <v>15</v>
      </c>
      <c r="K11" s="18" t="s">
        <v>1290</v>
      </c>
      <c r="L11" s="80">
        <f t="shared" ref="L11:L74" si="11">IF(K11="Adecuado",15,IF(K11="Inadecuado",0,IF(I11=0,0)))</f>
        <v>15</v>
      </c>
      <c r="M11" s="18" t="s">
        <v>1291</v>
      </c>
      <c r="N11" s="80">
        <f t="shared" ref="N11:N74" si="12">IF(M11="Oportuna",15,IF(M11="Inoportuna",0,IF(I11=0,0)))</f>
        <v>15</v>
      </c>
      <c r="O11" s="18" t="s">
        <v>1292</v>
      </c>
      <c r="P11" s="80">
        <f t="shared" si="0"/>
        <v>15</v>
      </c>
      <c r="Q11" s="18" t="s">
        <v>1293</v>
      </c>
      <c r="R11" s="80">
        <f t="shared" si="1"/>
        <v>15</v>
      </c>
      <c r="S11" s="18" t="s">
        <v>1294</v>
      </c>
      <c r="T11" s="80">
        <f t="shared" si="2"/>
        <v>15</v>
      </c>
      <c r="U11" s="18" t="s">
        <v>1295</v>
      </c>
      <c r="V11" s="80">
        <f t="shared" si="3"/>
        <v>10</v>
      </c>
      <c r="W11" s="19">
        <f t="shared" si="4"/>
        <v>100</v>
      </c>
      <c r="X11" s="19" t="str">
        <f t="shared" ref="X11:X74" si="13">IF(W11=" "," ",IF(AND(W11&gt;=0,W11&lt;=85),"Débil",IF(AND(W11&gt;=86,W11&lt;=95),"Moderado",IF(AND(W11&gt;=96,W11&lt;=100),"Fuerte"," "))))</f>
        <v>Fuerte</v>
      </c>
      <c r="Y11" s="19">
        <f t="shared" si="5"/>
        <v>100</v>
      </c>
      <c r="Z11" s="23" t="s">
        <v>1296</v>
      </c>
      <c r="AA11" s="19" t="str">
        <f t="shared" ref="AA11:AA74" si="14">IF(Z11="Siempre se ejecuta","Fuerte",IF(Z11="Algunas veces se ejecuta","Moderado",IF(Z11="No se ejecuta", "Débil","")))</f>
        <v>Fuerte</v>
      </c>
      <c r="AB11" s="19" t="str">
        <f t="shared" ref="AB11:AB74" si="15">IF(AND(X11="Fuerte",AA11="Fuerte"),"Fuerte",IF(AND(X11="Fuerte",AA11="Moderado"),"Moderado",IF(AND(X11="Fuerte",AA11="Débil"),"Débil",IF(AND(X11="Moderado",AA11="Moderado"),"Moderado",IF(AND(X11="Moderado",AA11="Fuerte"),"Moderado",IF(AND(X11="Moderado",AA11="Débil"),"Débil",IF(X11="Débil","Débil"," ")))))))</f>
        <v>Fuerte</v>
      </c>
      <c r="AC11" s="19" t="str">
        <f t="shared" ref="AC11:AC74" si="16">IF(AB11="Fuerte","No",IF(AB11="Moderado","Sí",IF(AB11="Débil","Sí","")))</f>
        <v>No</v>
      </c>
      <c r="AD11" s="19">
        <f t="shared" ref="AD11:AD74" si="17">IFERROR(IF(Y11=" "," ",IF(Y11&gt;=0,(W11+Y11)/2))," ")</f>
        <v>100</v>
      </c>
      <c r="AE11" s="128">
        <f t="shared" si="6"/>
        <v>100</v>
      </c>
      <c r="AF11" s="19" t="str">
        <f t="shared" ref="AF11:AF74" si="18">IF(AE11=" "," ",IF(AE11=100,"Fuerte",IF(AE11&lt;50,"Débil",IF(AE11&gt;49,"Moderado"," "))))</f>
        <v>Fuerte</v>
      </c>
      <c r="AG11" s="50">
        <f t="shared" ref="AG11:AG74" si="19">IF(OR(AND(AF11="Fuerte",G11="No disminuye"),AND(AF11="Moderado",G11="No disminuye")),0,IF(AND(AF11="Fuerte",G11="Directamente"),2,IF(AND(AF11="Moderado",G11="Directamente"),1,0)))</f>
        <v>2</v>
      </c>
      <c r="AH11" s="50">
        <f t="shared" si="7"/>
        <v>2</v>
      </c>
      <c r="AI11" s="36" t="str">
        <f>IFERROR(IF((INDEX('[3]Riesgos de Corrupción'!$B$11:$V$100,MATCH('Controles de Corrupción'!C11,'[3]Riesgos de Corrupción'!$B$11:$B$100,0),17)-AH11&lt;=1),"Rara vez",IF((INDEX('[3]Riesgos de Corrupción'!$B$11:$V$100,MATCH('Controles de Corrupción'!C11,'[3]Riesgos de Corrupción'!$B$11:$B$100,0),17)-AH11&lt;=2),"Improbable",IF((INDEX('[3]Riesgos de Corrupción'!$B$11:$V$100,MATCH('Controles de Corrupción'!C11,'[3]Riesgos de Corrupción'!$B$11:$B$100,0),17)-AH11&lt;=3),"Posible",IF((INDEX('[3]Riesgos de Corrupción'!$B$11:$V$100,MATCH('Controles de Corrupción'!C11,'[3]Riesgos de Corrupción'!$B$11:$B$100,0),17)-AH11&lt;=4),"Probable",IF((INDEX('[3]Riesgos de Corrupción'!$B$11:$V$100,MATCH('Controles de Corrupción'!C11,'[3]Riesgos de Corrupción'!$B$11:$B$100,0),17)-AH11&lt;=5),"Casi seguro")))))," ")</f>
        <v>Rara vez</v>
      </c>
      <c r="AJ11" s="8">
        <f>IFERROR(IF(OR(AND(AF11="Fuerte",H11="No disminuye"),AND(AF11="Moderado",H11="Indirectamente"),AND(AF11="Moderado",H11="No disminuye"),AND(INDEX('[3]Riesgos de Corrupción'!$B$11:$BN$100,MATCH('Controles de Corrupción'!C11,'[3]Riesgos de Corrupción'!$B$11:$B$100,0),63)="Moderado")),0,IF(OR(AND(AF11="Fuerte",H11="Indirectamente"),AND(AF11="Moderado",H11="Directamente"),AND(INDEX('[3]Riesgos de Corrupción'!$B$11:$BN$100,MATCH('Controles de Corrupción'!C11,'[3]Riesgos de Corrupción'!$B$11:$B$100,0),63)="Mayor")),1,IF(AND(AF11="Fuerte",H11="Directamente",AND(INDEX('[3]Riesgos de Corrupción'!$B$11:$BN$100,MATCH('Controles de Corrupción'!C11,'[3]Riesgos de Corrupción'!$B$11:$B$100,0),63)="Catastrófico")),2)))," ")</f>
        <v>2</v>
      </c>
      <c r="AK11" s="435">
        <f t="shared" si="8"/>
        <v>2</v>
      </c>
      <c r="AL11" s="19" t="str">
        <f>IFERROR(IF((INDEX('[3]Riesgos de Corrupción'!$B$11:$BN$100,MATCH('Controles de Corrupción'!C11,'[3]Riesgos de Corrupción'!$B$11:$B$100,0),62)-AK11&lt;=3),"Moderado",IF((INDEX('[3]Riesgos de Corrupción'!$B$11:$BN$100,MATCH('Controles de Corrupción'!C11,'[3]Riesgos de Corrupción'!$B$11:$B$100,0),62)-AK11&lt;=4),"Mayor",IF((INDEX('[3]Riesgos de Corrupción'!$B$11:$BN$100,MATCH('Controles de Corrupción'!C11,'[3]Riesgos de Corrupción'!$B$11:$B$100,0),62)-AK11&lt;=5),"Catastrófico")))," ")</f>
        <v>Moderado</v>
      </c>
      <c r="AM11" s="22" t="str">
        <f t="shared" ref="AM11:AM74" si="20">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 t="shared" ref="AN11:AN74" si="21">IF(AM11="Zona Moderada","Reducir riesgo",IF(AM11="Zona Alta","Compartir riesgo",IF(AM11="Zona Extrema","Evitar riesgo"," ")))</f>
        <v>Reducir riesgo</v>
      </c>
      <c r="AO11" s="178" t="s">
        <v>1303</v>
      </c>
      <c r="AP11" s="18" t="s">
        <v>1304</v>
      </c>
      <c r="AQ11" s="18" t="s">
        <v>1329</v>
      </c>
      <c r="AR11" s="177" t="s">
        <v>1299</v>
      </c>
      <c r="AS11" s="184" t="s">
        <v>1305</v>
      </c>
      <c r="AT11" s="177" t="s">
        <v>1301</v>
      </c>
      <c r="AU11" s="177" t="s">
        <v>1328</v>
      </c>
      <c r="AV11" s="177" t="s">
        <v>1302</v>
      </c>
      <c r="AW11" s="178" t="s">
        <v>1327</v>
      </c>
      <c r="AX11" s="162" t="s">
        <v>1343</v>
      </c>
      <c r="AY11" s="162"/>
      <c r="AZ11" s="162"/>
    </row>
    <row r="12" spans="1:233" s="40" customFormat="1" ht="94.5" customHeight="1" x14ac:dyDescent="0.25">
      <c r="A12" s="21"/>
      <c r="B12" s="123" t="str">
        <f t="shared" si="9"/>
        <v>R1-CO2</v>
      </c>
      <c r="C12" s="183" t="s">
        <v>188</v>
      </c>
      <c r="D12" s="163" t="s">
        <v>516</v>
      </c>
      <c r="E12" s="164" t="s">
        <v>485</v>
      </c>
      <c r="F12" s="194" t="s">
        <v>1316</v>
      </c>
      <c r="G12" s="38" t="s">
        <v>202</v>
      </c>
      <c r="H12" s="23" t="s">
        <v>202</v>
      </c>
      <c r="I12" s="18" t="s">
        <v>1289</v>
      </c>
      <c r="J12" s="80">
        <f t="shared" si="10"/>
        <v>15</v>
      </c>
      <c r="K12" s="18" t="s">
        <v>1290</v>
      </c>
      <c r="L12" s="80">
        <f t="shared" si="11"/>
        <v>15</v>
      </c>
      <c r="M12" s="18" t="s">
        <v>1291</v>
      </c>
      <c r="N12" s="80">
        <f t="shared" si="12"/>
        <v>15</v>
      </c>
      <c r="O12" s="18" t="s">
        <v>1292</v>
      </c>
      <c r="P12" s="80">
        <f t="shared" si="0"/>
        <v>15</v>
      </c>
      <c r="Q12" s="18" t="s">
        <v>1293</v>
      </c>
      <c r="R12" s="80">
        <f t="shared" si="1"/>
        <v>15</v>
      </c>
      <c r="S12" s="18" t="s">
        <v>1294</v>
      </c>
      <c r="T12" s="80">
        <f t="shared" si="2"/>
        <v>15</v>
      </c>
      <c r="U12" s="18" t="s">
        <v>1295</v>
      </c>
      <c r="V12" s="80">
        <f t="shared" si="3"/>
        <v>10</v>
      </c>
      <c r="W12" s="19">
        <f t="shared" si="4"/>
        <v>100</v>
      </c>
      <c r="X12" s="19" t="str">
        <f t="shared" si="13"/>
        <v>Fuerte</v>
      </c>
      <c r="Y12" s="19">
        <f t="shared" si="5"/>
        <v>100</v>
      </c>
      <c r="Z12" s="23" t="s">
        <v>1296</v>
      </c>
      <c r="AA12" s="19" t="str">
        <f t="shared" si="14"/>
        <v>Fuerte</v>
      </c>
      <c r="AB12" s="19" t="str">
        <f t="shared" si="15"/>
        <v>Fuerte</v>
      </c>
      <c r="AC12" s="19" t="str">
        <f t="shared" si="16"/>
        <v>No</v>
      </c>
      <c r="AD12" s="19">
        <f t="shared" si="17"/>
        <v>100</v>
      </c>
      <c r="AE12" s="128">
        <f t="shared" si="6"/>
        <v>100</v>
      </c>
      <c r="AF12" s="19" t="str">
        <f t="shared" si="18"/>
        <v>Fuerte</v>
      </c>
      <c r="AG12" s="50">
        <f t="shared" si="19"/>
        <v>2</v>
      </c>
      <c r="AH12" s="50">
        <f t="shared" si="7"/>
        <v>2</v>
      </c>
      <c r="AI12" s="36" t="str">
        <f>IFERROR(IF((INDEX('[3]Riesgos de Corrupción'!$B$11:$V$100,MATCH('Controles de Corrupción'!C12,'[3]Riesgos de Corrupción'!$B$11:$B$100,0),17)-AH12&lt;=1),"Rara vez",IF((INDEX('[3]Riesgos de Corrupción'!$B$11:$V$100,MATCH('Controles de Corrupción'!C12,'[3]Riesgos de Corrupción'!$B$11:$B$100,0),17)-AH12&lt;=2),"Improbable",IF((INDEX('[3]Riesgos de Corrupción'!$B$11:$V$100,MATCH('Controles de Corrupción'!C12,'[3]Riesgos de Corrupción'!$B$11:$B$100,0),17)-AH12&lt;=3),"Posible",IF((INDEX('[3]Riesgos de Corrupción'!$B$11:$V$100,MATCH('Controles de Corrupción'!C12,'[3]Riesgos de Corrupción'!$B$11:$B$100,0),17)-AH12&lt;=4),"Probable",IF((INDEX('[3]Riesgos de Corrupción'!$B$11:$V$100,MATCH('Controles de Corrupción'!C12,'[3]Riesgos de Corrupción'!$B$11:$B$100,0),17)-AH12&lt;=5),"Casi seguro")))))," ")</f>
        <v>Rara vez</v>
      </c>
      <c r="AJ12" s="8">
        <f>IFERROR(IF(OR(AND(AF12="Fuerte",H12="No disminuye"),AND(AF12="Moderado",H12="Indirectamente"),AND(AF12="Moderado",H12="No disminuye"),AND(INDEX('[3]Riesgos de Corrupción'!$B$11:$BN$100,MATCH('Controles de Corrupción'!C12,'[3]Riesgos de Corrupción'!$B$11:$B$100,0),63)="Moderado")),0,IF(OR(AND(AF12="Fuerte",H12="Indirectamente"),AND(AF12="Moderado",H12="Directamente"),AND(INDEX('[3]Riesgos de Corrupción'!$B$11:$BN$100,MATCH('Controles de Corrupción'!C12,'[3]Riesgos de Corrupción'!$B$11:$B$100,0),63)="Mayor")),1,IF(AND(AF12="Fuerte",H12="Directamente",AND(INDEX('[3]Riesgos de Corrupción'!$B$11:$BN$100,MATCH('Controles de Corrupción'!C12,'[3]Riesgos de Corrupción'!$B$11:$B$100,0),63)="Catastrófico")),2)))," ")</f>
        <v>2</v>
      </c>
      <c r="AK12" s="435">
        <f t="shared" si="8"/>
        <v>2</v>
      </c>
      <c r="AL12" s="19" t="str">
        <f>IFERROR(IF((INDEX('[3]Riesgos de Corrupción'!$B$11:$BN$100,MATCH('Controles de Corrupción'!C12,'[3]Riesgos de Corrupción'!$B$11:$B$100,0),62)-AK12&lt;=3),"Moderado",IF((INDEX('[3]Riesgos de Corrupción'!$B$11:$BN$100,MATCH('Controles de Corrupción'!C12,'[3]Riesgos de Corrupción'!$B$11:$B$100,0),62)-AK12&lt;=4),"Mayor",IF((INDEX('[3]Riesgos de Corrupción'!$B$11:$BN$100,MATCH('Controles de Corrupción'!C12,'[3]Riesgos de Corrupción'!$B$11:$B$100,0),62)-AK12&lt;=5),"Catastrófico")))," ")</f>
        <v>Moderado</v>
      </c>
      <c r="AM12" s="22" t="str">
        <f t="shared" si="20"/>
        <v>Zona Moderada</v>
      </c>
      <c r="AN12" s="22" t="str">
        <f t="shared" si="21"/>
        <v>Reducir riesgo</v>
      </c>
      <c r="AO12" s="178" t="s">
        <v>1303</v>
      </c>
      <c r="AP12" s="18" t="s">
        <v>1304</v>
      </c>
      <c r="AQ12" s="18" t="s">
        <v>1329</v>
      </c>
      <c r="AR12" s="177" t="s">
        <v>1299</v>
      </c>
      <c r="AS12" s="184" t="s">
        <v>1305</v>
      </c>
      <c r="AT12" s="177" t="s">
        <v>1301</v>
      </c>
      <c r="AU12" s="177" t="s">
        <v>1328</v>
      </c>
      <c r="AV12" s="177" t="s">
        <v>1302</v>
      </c>
      <c r="AW12" s="178" t="s">
        <v>1327</v>
      </c>
      <c r="AX12" s="162" t="s">
        <v>1343</v>
      </c>
      <c r="AY12" s="162"/>
      <c r="AZ12" s="178"/>
    </row>
    <row r="13" spans="1:233" s="40" customFormat="1" ht="94.5" customHeight="1" x14ac:dyDescent="0.25">
      <c r="A13" s="21"/>
      <c r="B13" s="123" t="str">
        <f>C13&amp;"-"&amp;E13</f>
        <v>R1-CO2</v>
      </c>
      <c r="C13" s="183" t="s">
        <v>188</v>
      </c>
      <c r="D13" s="163" t="s">
        <v>517</v>
      </c>
      <c r="E13" s="164" t="s">
        <v>485</v>
      </c>
      <c r="F13" s="194" t="s">
        <v>1316</v>
      </c>
      <c r="G13" s="38" t="s">
        <v>202</v>
      </c>
      <c r="H13" s="23" t="s">
        <v>202</v>
      </c>
      <c r="I13" s="18" t="s">
        <v>1289</v>
      </c>
      <c r="J13" s="80">
        <f>IF(I13="Asignado",15,IF(I13="No asignado",0,IF(I13=0,0)))</f>
        <v>15</v>
      </c>
      <c r="K13" s="18" t="s">
        <v>1290</v>
      </c>
      <c r="L13" s="80">
        <f>IF(K13="Adecuado",15,IF(K13="Inadecuado",0,IF(I13=0,0)))</f>
        <v>15</v>
      </c>
      <c r="M13" s="18" t="s">
        <v>1291</v>
      </c>
      <c r="N13" s="80">
        <f>IF(M13="Oportuna",15,IF(M13="Inoportuna",0,IF(I13=0,0)))</f>
        <v>15</v>
      </c>
      <c r="O13" s="18" t="s">
        <v>1292</v>
      </c>
      <c r="P13" s="80">
        <f>IF(O13="Prevenir",15,IF(O13="Detectar",10,IF(O13="No es un control",0,IF(I13=0,0))))</f>
        <v>15</v>
      </c>
      <c r="Q13" s="18" t="s">
        <v>1293</v>
      </c>
      <c r="R13" s="80">
        <f>IF(Q13="Confiable",15,IF(Q13="No confiable",0,IF(I13=0,0)))</f>
        <v>15</v>
      </c>
      <c r="S13" s="18" t="s">
        <v>1294</v>
      </c>
      <c r="T13" s="80">
        <f>IF(S13="Se investigan y resuelven oportunamente",15,IF(S13="No se investigan y resuelven oportunamente",0,IF(I13=0,0)))</f>
        <v>15</v>
      </c>
      <c r="U13" s="18" t="s">
        <v>1295</v>
      </c>
      <c r="V13" s="80">
        <f>IF(U13="Completa",10,IF(U13="Incompleta",5,IF(U13="No existe",0,IF(I13=0,0))))</f>
        <v>10</v>
      </c>
      <c r="W13" s="19">
        <f>IF(G13=0," ",IF((J13+L13+N13+P13+R13+T13+V13)&gt;=0,(J13+L13+N13+P13+R13+T13+V13)))</f>
        <v>100</v>
      </c>
      <c r="X13" s="19" t="str">
        <f>IF(W13=" "," ",IF(AND(W13&gt;=0,W13&lt;=85),"Débil",IF(AND(W13&gt;=86,W13&lt;=95),"Moderado",IF(AND(W13&gt;=96,W13&lt;=100),"Fuerte"," "))))</f>
        <v>Fuerte</v>
      </c>
      <c r="Y13" s="19">
        <f t="shared" si="5"/>
        <v>100</v>
      </c>
      <c r="Z13" s="23" t="s">
        <v>1296</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8">
        <f t="shared" si="6"/>
        <v>100</v>
      </c>
      <c r="AF13" s="19" t="str">
        <f>IF(AE13=" "," ",IF(AE13=100,"Fuerte",IF(AE13&lt;50,"Débil",IF(AE13&gt;49,"Moderado"," "))))</f>
        <v>Fuerte</v>
      </c>
      <c r="AG13" s="50">
        <f>IF(OR(AND(AF13="Fuerte",G13="No disminuye"),AND(AF13="Moderado",G13="No disminuye")),0,IF(AND(AF13="Fuerte",G13="Directamente"),2,IF(AND(AF13="Moderado",G13="Directamente"),1,0)))</f>
        <v>2</v>
      </c>
      <c r="AH13" s="50">
        <f t="shared" si="7"/>
        <v>2</v>
      </c>
      <c r="AI13" s="36" t="str">
        <f>IFERROR(IF((INDEX('[3]Riesgos de Corrupción'!$B$11:$V$100,MATCH('Controles de Corrupción'!C13,'[3]Riesgos de Corrupción'!$B$11:$B$100,0),17)-AH13&lt;=1),"Rara vez",IF((INDEX('[3]Riesgos de Corrupción'!$B$11:$V$100,MATCH('Controles de Corrupción'!C13,'[3]Riesgos de Corrupción'!$B$11:$B$100,0),17)-AH13&lt;=2),"Improbable",IF((INDEX('[3]Riesgos de Corrupción'!$B$11:$V$100,MATCH('Controles de Corrupción'!C13,'[3]Riesgos de Corrupción'!$B$11:$B$100,0),17)-AH13&lt;=3),"Posible",IF((INDEX('[3]Riesgos de Corrupción'!$B$11:$V$100,MATCH('Controles de Corrupción'!C13,'[3]Riesgos de Corrupción'!$B$11:$B$100,0),17)-AH13&lt;=4),"Probable",IF((INDEX('[3]Riesgos de Corrupción'!$B$11:$V$100,MATCH('Controles de Corrupción'!C13,'[3]Riesgos de Corrupción'!$B$11:$B$100,0),17)-AH13&lt;=5),"Casi seguro")))))," ")</f>
        <v>Rara vez</v>
      </c>
      <c r="AJ13" s="8">
        <f>IFERROR(IF(OR(AND(AF13="Fuerte",H13="No disminuye"),AND(AF13="Moderado",H13="Indirectamente"),AND(AF13="Moderado",H13="No disminuye"),AND(INDEX('[3]Riesgos de Corrupción'!$B$11:$BN$100,MATCH('Controles de Corrupción'!C13,'[3]Riesgos de Corrupción'!$B$11:$B$100,0),63)="Moderado")),0,IF(OR(AND(AF13="Fuerte",H13="Indirectamente"),AND(AF13="Moderado",H13="Directamente"),AND(INDEX('[3]Riesgos de Corrupción'!$B$11:$BN$100,MATCH('Controles de Corrupción'!C13,'[3]Riesgos de Corrupción'!$B$11:$B$100,0),63)="Mayor")),1,IF(AND(AF13="Fuerte",H13="Directamente",AND(INDEX('[3]Riesgos de Corrupción'!$B$11:$BN$100,MATCH('Controles de Corrupción'!C13,'[3]Riesgos de Corrupción'!$B$11:$B$100,0),63)="Catastrófico")),2)))," ")</f>
        <v>2</v>
      </c>
      <c r="AK13" s="435">
        <f t="shared" si="8"/>
        <v>2</v>
      </c>
      <c r="AL13" s="19" t="str">
        <f>IFERROR(IF((INDEX('[3]Riesgos de Corrupción'!$B$11:$BN$100,MATCH('Controles de Corrupción'!C13,'[3]Riesgos de Corrupción'!$B$11:$B$100,0),62)-AK13&lt;=3),"Moderado",IF((INDEX('[3]Riesgos de Corrupción'!$B$11:$BN$100,MATCH('Controles de Corrupción'!C13,'[3]Riesgos de Corrupción'!$B$11:$B$100,0),62)-AK13&lt;=4),"Mayor",IF((INDEX('[3]Riesgos de Corrupción'!$B$11:$BN$100,MATCH('Controles de Corrupción'!C13,'[3]Riesgos de Corrupción'!$B$11:$B$100,0),62)-AK13&lt;=5),"Catastrófico")))," ")</f>
        <v>Moderado</v>
      </c>
      <c r="AM13" s="22" t="str">
        <f t="shared" si="20"/>
        <v>Zona Moderada</v>
      </c>
      <c r="AN13" s="22" t="str">
        <f t="shared" si="21"/>
        <v>Reducir riesgo</v>
      </c>
      <c r="AO13" s="178" t="s">
        <v>1303</v>
      </c>
      <c r="AP13" s="18" t="s">
        <v>1304</v>
      </c>
      <c r="AQ13" s="18" t="s">
        <v>1329</v>
      </c>
      <c r="AR13" s="177" t="s">
        <v>1299</v>
      </c>
      <c r="AS13" s="184" t="s">
        <v>1305</v>
      </c>
      <c r="AT13" s="177" t="s">
        <v>1301</v>
      </c>
      <c r="AU13" s="177" t="s">
        <v>1328</v>
      </c>
      <c r="AV13" s="177" t="s">
        <v>1302</v>
      </c>
      <c r="AW13" s="178" t="s">
        <v>1327</v>
      </c>
      <c r="AX13" s="162" t="s">
        <v>1343</v>
      </c>
      <c r="AY13" s="162"/>
      <c r="AZ13" s="21"/>
    </row>
    <row r="14" spans="1:233" s="40" customFormat="1" ht="157.5" customHeight="1" x14ac:dyDescent="0.25">
      <c r="A14" s="21"/>
      <c r="B14" s="123" t="str">
        <f t="shared" si="9"/>
        <v>-</v>
      </c>
      <c r="C14" s="183"/>
      <c r="D14" s="163"/>
      <c r="E14" s="164"/>
      <c r="F14" s="169"/>
      <c r="G14" s="38"/>
      <c r="H14" s="23"/>
      <c r="I14" s="18"/>
      <c r="J14" s="80">
        <f t="shared" si="10"/>
        <v>0</v>
      </c>
      <c r="K14" s="18"/>
      <c r="L14" s="80">
        <f t="shared" si="11"/>
        <v>0</v>
      </c>
      <c r="M14" s="18"/>
      <c r="N14" s="80">
        <f t="shared" si="12"/>
        <v>0</v>
      </c>
      <c r="O14" s="18"/>
      <c r="P14" s="80">
        <f t="shared" si="0"/>
        <v>0</v>
      </c>
      <c r="Q14" s="18"/>
      <c r="R14" s="80">
        <f t="shared" si="1"/>
        <v>0</v>
      </c>
      <c r="S14" s="18"/>
      <c r="T14" s="80">
        <f t="shared" si="2"/>
        <v>0</v>
      </c>
      <c r="U14" s="18"/>
      <c r="V14" s="80">
        <f t="shared" si="3"/>
        <v>0</v>
      </c>
      <c r="W14" s="19" t="str">
        <f t="shared" si="4"/>
        <v xml:space="preserve"> </v>
      </c>
      <c r="X14" s="19" t="str">
        <f t="shared" si="13"/>
        <v xml:space="preserve"> </v>
      </c>
      <c r="Y14" s="19" t="str">
        <f t="shared" si="5"/>
        <v/>
      </c>
      <c r="Z14" s="23"/>
      <c r="AA14" s="19" t="str">
        <f t="shared" si="14"/>
        <v/>
      </c>
      <c r="AB14" s="19" t="str">
        <f t="shared" si="15"/>
        <v xml:space="preserve"> </v>
      </c>
      <c r="AC14" s="19" t="str">
        <f t="shared" si="16"/>
        <v/>
      </c>
      <c r="AD14" s="19" t="str">
        <f t="shared" si="17"/>
        <v xml:space="preserve"> </v>
      </c>
      <c r="AE14" s="128" t="str">
        <f t="shared" si="6"/>
        <v xml:space="preserve"> </v>
      </c>
      <c r="AF14" s="19" t="str">
        <f t="shared" si="18"/>
        <v xml:space="preserve"> </v>
      </c>
      <c r="AG14" s="50">
        <f t="shared" si="19"/>
        <v>0</v>
      </c>
      <c r="AH14" s="50" t="str">
        <f t="shared" si="7"/>
        <v xml:space="preserve"> </v>
      </c>
      <c r="AI14" s="36" t="str">
        <f>IFERROR(IF((INDEX('[3]Riesgos de Corrupción'!$B$11:$V$100,MATCH('Controles de Corrupción'!C14,'[3]Riesgos de Corrupción'!$B$11:$B$100,0),17)-AH14&lt;=1),"Rara vez",IF((INDEX('[3]Riesgos de Corrupción'!$B$11:$V$100,MATCH('Controles de Corrupción'!C14,'[3]Riesgos de Corrupción'!$B$11:$B$100,0),17)-AH14&lt;=2),"Improbable",IF((INDEX('[3]Riesgos de Corrupción'!$B$11:$V$100,MATCH('Controles de Corrupción'!C14,'[3]Riesgos de Corrupción'!$B$11:$B$100,0),17)-AH14&lt;=3),"Posible",IF((INDEX('[3]Riesgos de Corrupción'!$B$11:$V$100,MATCH('Controles de Corrupción'!C14,'[3]Riesgos de Corrupción'!$B$11:$B$100,0),17)-AH14&lt;=4),"Probable",IF((INDEX('[3]Riesgos de Corrupción'!$B$11:$V$100,MATCH('Controles de Corrupción'!C14,'[3]Riesgos de Corrupción'!$B$11:$B$100,0),17)-AH14&lt;=5),"Casi seguro")))))," ")</f>
        <v xml:space="preserve"> </v>
      </c>
      <c r="AJ14" s="8" t="str">
        <f>IFERROR(IF(OR(AND(AF14="Fuerte",H14="No disminuye"),AND(AF14="Moderado",H14="Indirectamente"),AND(AF14="Moderado",H14="No disminuye"),AND(INDEX('[3]Riesgos de Corrupción'!$B$11:$BN$100,MATCH('Controles de Corrupción'!C14,'[3]Riesgos de Corrupción'!$B$11:$B$100,0),63)="Moderado")),0,IF(OR(AND(AF14="Fuerte",H14="Indirectamente"),AND(AF14="Moderado",H14="Directamente"),AND(INDEX('[3]Riesgos de Corrupción'!$B$11:$BN$100,MATCH('Controles de Corrupción'!C14,'[3]Riesgos de Corrupción'!$B$11:$B$100,0),63)="Mayor")),1,IF(AND(AF14="Fuerte",H14="Directamente",AND(INDEX('[3]Riesgos de Corrupción'!$B$11:$BN$100,MATCH('Controles de Corrupción'!C14,'[3]Riesgos de Corrupción'!$B$11:$B$100,0),63)="Catastrófico")),2)))," ")</f>
        <v xml:space="preserve"> </v>
      </c>
      <c r="AK14" s="435" t="str">
        <f t="shared" si="8"/>
        <v xml:space="preserve"> </v>
      </c>
      <c r="AL14" s="19" t="str">
        <f>IFERROR(IF((INDEX('[3]Riesgos de Corrupción'!$B$11:$BN$100,MATCH('Controles de Corrupción'!C14,'[3]Riesgos de Corrupción'!$B$11:$B$100,0),62)-AK14&lt;=3),"Moderado",IF((INDEX('[3]Riesgos de Corrupción'!$B$11:$BN$100,MATCH('Controles de Corrupción'!C14,'[3]Riesgos de Corrupción'!$B$11:$B$100,0),62)-AK14&lt;=4),"Mayor",IF((INDEX('[3]Riesgos de Corrupción'!$B$11:$BN$100,MATCH('Controles de Corrupción'!C14,'[3]Riesgos de Corrupción'!$B$11:$B$100,0),62)-AK14&lt;=5),"Catastrófico")))," ")</f>
        <v xml:space="preserve"> </v>
      </c>
      <c r="AM14" s="22" t="str">
        <f t="shared" si="20"/>
        <v xml:space="preserve"> </v>
      </c>
      <c r="AN14" s="22" t="str">
        <f t="shared" si="21"/>
        <v xml:space="preserve"> </v>
      </c>
      <c r="AO14" s="176"/>
      <c r="AP14" s="27"/>
      <c r="AQ14" s="18"/>
      <c r="AR14" s="177"/>
      <c r="AS14" s="177"/>
      <c r="AT14" s="177"/>
      <c r="AU14" s="177"/>
      <c r="AV14" s="177"/>
      <c r="AW14" s="178"/>
      <c r="AX14" s="178"/>
      <c r="AY14" s="178"/>
      <c r="AZ14" s="178"/>
    </row>
    <row r="15" spans="1:233" s="40" customFormat="1" ht="153" customHeight="1" x14ac:dyDescent="0.25">
      <c r="A15" s="21"/>
      <c r="B15" s="124" t="str">
        <f t="shared" si="9"/>
        <v>-</v>
      </c>
      <c r="C15" s="183"/>
      <c r="D15" s="163"/>
      <c r="E15" s="164"/>
      <c r="F15" s="161"/>
      <c r="G15" s="38"/>
      <c r="H15" s="23"/>
      <c r="I15" s="18"/>
      <c r="J15" s="80">
        <f t="shared" si="10"/>
        <v>0</v>
      </c>
      <c r="K15" s="18"/>
      <c r="L15" s="80">
        <f t="shared" si="11"/>
        <v>0</v>
      </c>
      <c r="M15" s="18"/>
      <c r="N15" s="80">
        <f t="shared" si="12"/>
        <v>0</v>
      </c>
      <c r="O15" s="18"/>
      <c r="P15" s="80">
        <f t="shared" si="0"/>
        <v>0</v>
      </c>
      <c r="Q15" s="18"/>
      <c r="R15" s="80">
        <f t="shared" si="1"/>
        <v>0</v>
      </c>
      <c r="S15" s="18"/>
      <c r="T15" s="80">
        <f t="shared" si="2"/>
        <v>0</v>
      </c>
      <c r="U15" s="18"/>
      <c r="V15" s="80">
        <f t="shared" si="3"/>
        <v>0</v>
      </c>
      <c r="W15" s="19" t="str">
        <f t="shared" si="4"/>
        <v xml:space="preserve"> </v>
      </c>
      <c r="X15" s="19" t="str">
        <f t="shared" si="13"/>
        <v xml:space="preserve"> </v>
      </c>
      <c r="Y15" s="19" t="str">
        <f t="shared" si="5"/>
        <v/>
      </c>
      <c r="Z15" s="23"/>
      <c r="AA15" s="19" t="str">
        <f t="shared" si="14"/>
        <v/>
      </c>
      <c r="AB15" s="19" t="str">
        <f t="shared" si="15"/>
        <v xml:space="preserve"> </v>
      </c>
      <c r="AC15" s="19" t="str">
        <f t="shared" si="16"/>
        <v/>
      </c>
      <c r="AD15" s="19" t="str">
        <f t="shared" si="17"/>
        <v xml:space="preserve"> </v>
      </c>
      <c r="AE15" s="128" t="str">
        <f t="shared" si="6"/>
        <v xml:space="preserve"> </v>
      </c>
      <c r="AF15" s="19" t="str">
        <f t="shared" si="18"/>
        <v xml:space="preserve"> </v>
      </c>
      <c r="AG15" s="50">
        <f t="shared" si="19"/>
        <v>0</v>
      </c>
      <c r="AH15" s="50" t="str">
        <f t="shared" si="7"/>
        <v xml:space="preserve"> </v>
      </c>
      <c r="AI15" s="36" t="str">
        <f>IFERROR(IF((INDEX('[3]Riesgos de Corrupción'!$B$11:$V$100,MATCH('Controles de Corrupción'!C15,'[3]Riesgos de Corrupción'!$B$11:$B$100,0),17)-AH15&lt;=1),"Rara vez",IF((INDEX('[3]Riesgos de Corrupción'!$B$11:$V$100,MATCH('Controles de Corrupción'!C15,'[3]Riesgos de Corrupción'!$B$11:$B$100,0),17)-AH15&lt;=2),"Improbable",IF((INDEX('[3]Riesgos de Corrupción'!$B$11:$V$100,MATCH('Controles de Corrupción'!C15,'[3]Riesgos de Corrupción'!$B$11:$B$100,0),17)-AH15&lt;=3),"Posible",IF((INDEX('[3]Riesgos de Corrupción'!$B$11:$V$100,MATCH('Controles de Corrupción'!C15,'[3]Riesgos de Corrupción'!$B$11:$B$100,0),17)-AH15&lt;=4),"Probable",IF((INDEX('[3]Riesgos de Corrupción'!$B$11:$V$100,MATCH('Controles de Corrupción'!C15,'[3]Riesgos de Corrupción'!$B$11:$B$100,0),17)-AH15&lt;=5),"Casi seguro")))))," ")</f>
        <v xml:space="preserve"> </v>
      </c>
      <c r="AJ15" s="8" t="str">
        <f>IFERROR(IF(OR(AND(AF15="Fuerte",H15="No disminuye"),AND(AF15="Moderado",H15="Indirectamente"),AND(AF15="Moderado",H15="No disminuye"),AND(INDEX('[3]Riesgos de Corrupción'!$B$11:$BN$100,MATCH('Controles de Corrupción'!C15,'[3]Riesgos de Corrupción'!$B$11:$B$100,0),63)="Moderado")),0,IF(OR(AND(AF15="Fuerte",H15="Indirectamente"),AND(AF15="Moderado",H15="Directamente"),AND(INDEX('[3]Riesgos de Corrupción'!$B$11:$BN$100,MATCH('Controles de Corrupción'!C15,'[3]Riesgos de Corrupción'!$B$11:$B$100,0),63)="Mayor")),1,IF(AND(AF15="Fuerte",H15="Directamente",AND(INDEX('[3]Riesgos de Corrupción'!$B$11:$BN$100,MATCH('Controles de Corrupción'!C15,'[3]Riesgos de Corrupción'!$B$11:$B$100,0),63)="Catastrófico")),2)))," ")</f>
        <v xml:space="preserve"> </v>
      </c>
      <c r="AK15" s="435" t="str">
        <f t="shared" si="8"/>
        <v xml:space="preserve"> </v>
      </c>
      <c r="AL15" s="19" t="str">
        <f>IFERROR(IF((INDEX('[3]Riesgos de Corrupción'!$B$11:$BN$100,MATCH('Controles de Corrupción'!C15,'[3]Riesgos de Corrupción'!$B$11:$B$100,0),62)-AK15&lt;=3),"Moderado",IF((INDEX('[3]Riesgos de Corrupción'!$B$11:$BN$100,MATCH('Controles de Corrupción'!C15,'[3]Riesgos de Corrupción'!$B$11:$B$100,0),62)-AK15&lt;=4),"Mayor",IF((INDEX('[3]Riesgos de Corrupción'!$B$11:$BN$100,MATCH('Controles de Corrupción'!C15,'[3]Riesgos de Corrupción'!$B$11:$B$100,0),62)-AK15&lt;=5),"Catastrófico")))," ")</f>
        <v xml:space="preserve"> </v>
      </c>
      <c r="AM15" s="22" t="str">
        <f t="shared" si="20"/>
        <v xml:space="preserve"> </v>
      </c>
      <c r="AN15" s="22" t="str">
        <f t="shared" si="21"/>
        <v xml:space="preserve"> </v>
      </c>
      <c r="AO15" s="178"/>
      <c r="AP15" s="18"/>
      <c r="AQ15" s="18"/>
      <c r="AR15" s="177"/>
      <c r="AS15" s="177"/>
      <c r="AT15" s="177"/>
      <c r="AU15" s="177"/>
      <c r="AV15" s="177"/>
      <c r="AW15" s="178"/>
      <c r="AX15" s="178"/>
      <c r="AY15" s="178"/>
      <c r="AZ15" s="178"/>
    </row>
    <row r="16" spans="1:233" s="40" customFormat="1" ht="126.75" customHeight="1" x14ac:dyDescent="0.25">
      <c r="A16" s="21"/>
      <c r="B16" s="123" t="str">
        <f t="shared" si="9"/>
        <v>-</v>
      </c>
      <c r="C16" s="183"/>
      <c r="D16" s="163"/>
      <c r="E16" s="164"/>
      <c r="F16" s="194"/>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8" t="str">
        <f t="shared" si="6"/>
        <v xml:space="preserve"> </v>
      </c>
      <c r="AF16" s="19" t="str">
        <f t="shared" si="18"/>
        <v xml:space="preserve"> </v>
      </c>
      <c r="AG16" s="50">
        <f t="shared" si="19"/>
        <v>0</v>
      </c>
      <c r="AH16" s="50" t="str">
        <f t="shared" si="7"/>
        <v xml:space="preserve"> </v>
      </c>
      <c r="AI16" s="36" t="str">
        <f>IFERROR(IF((INDEX('[3]Riesgos de Corrupción'!$B$11:$V$100,MATCH('Controles de Corrupción'!C16,'[3]Riesgos de Corrupción'!$B$11:$B$100,0),17)-AH16&lt;=1),"Rara vez",IF((INDEX('[3]Riesgos de Corrupción'!$B$11:$V$100,MATCH('Controles de Corrupción'!C16,'[3]Riesgos de Corrupción'!$B$11:$B$100,0),17)-AH16&lt;=2),"Improbable",IF((INDEX('[3]Riesgos de Corrupción'!$B$11:$V$100,MATCH('Controles de Corrupción'!C16,'[3]Riesgos de Corrupción'!$B$11:$B$100,0),17)-AH16&lt;=3),"Posible",IF((INDEX('[3]Riesgos de Corrupción'!$B$11:$V$100,MATCH('Controles de Corrupción'!C16,'[3]Riesgos de Corrupción'!$B$11:$B$100,0),17)-AH16&lt;=4),"Probable",IF((INDEX('[3]Riesgos de Corrupción'!$B$11:$V$100,MATCH('Controles de Corrupción'!C16,'[3]Riesgos de Corrupción'!$B$11:$B$100,0),17)-AH16&lt;=5),"Casi seguro")))))," ")</f>
        <v xml:space="preserve"> </v>
      </c>
      <c r="AJ16" s="8" t="str">
        <f>IFERROR(IF(OR(AND(AF16="Fuerte",H16="No disminuye"),AND(AF16="Moderado",H16="Indirectamente"),AND(AF16="Moderado",H16="No disminuye"),AND(INDEX('[3]Riesgos de Corrupción'!$B$11:$BN$100,MATCH('Controles de Corrupción'!C16,'[3]Riesgos de Corrupción'!$B$11:$B$100,0),63)="Moderado")),0,IF(OR(AND(AF16="Fuerte",H16="Indirectamente"),AND(AF16="Moderado",H16="Directamente"),AND(INDEX('[3]Riesgos de Corrupción'!$B$11:$BN$100,MATCH('Controles de Corrupción'!C16,'[3]Riesgos de Corrupción'!$B$11:$B$100,0),63)="Mayor")),1,IF(AND(AF16="Fuerte",H16="Directamente",AND(INDEX('[3]Riesgos de Corrupción'!$B$11:$BN$100,MATCH('Controles de Corrupción'!C16,'[3]Riesgos de Corrupción'!$B$11:$B$100,0),63)="Catastrófico")),2)))," ")</f>
        <v xml:space="preserve"> </v>
      </c>
      <c r="AK16" s="435" t="str">
        <f t="shared" si="8"/>
        <v xml:space="preserve"> </v>
      </c>
      <c r="AL16" s="19" t="str">
        <f>IFERROR(IF((INDEX('[3]Riesgos de Corrupción'!$B$11:$BN$100,MATCH('Controles de Corrupción'!C16,'[3]Riesgos de Corrupción'!$B$11:$B$100,0),62)-AK16&lt;=3),"Moderado",IF((INDEX('[3]Riesgos de Corrupción'!$B$11:$BN$100,MATCH('Controles de Corrupción'!C16,'[3]Riesgos de Corrupción'!$B$11:$B$100,0),62)-AK16&lt;=4),"Mayor",IF((INDEX('[3]Riesgos de Corrupción'!$B$11:$BN$100,MATCH('Controles de Corrupción'!C16,'[3]Riesgos de Corrupción'!$B$11:$B$100,0),62)-AK16&lt;=5),"Catastrófico")))," ")</f>
        <v xml:space="preserve"> </v>
      </c>
      <c r="AM16" s="22" t="str">
        <f t="shared" si="20"/>
        <v xml:space="preserve"> </v>
      </c>
      <c r="AN16" s="22" t="str">
        <f t="shared" si="21"/>
        <v xml:space="preserve"> </v>
      </c>
      <c r="AO16" s="18"/>
      <c r="AP16" s="18"/>
      <c r="AQ16" s="18"/>
      <c r="AR16" s="177"/>
      <c r="AS16" s="177"/>
      <c r="AT16" s="177"/>
      <c r="AU16" s="18"/>
      <c r="AV16" s="177"/>
      <c r="AW16" s="178"/>
      <c r="AX16" s="178"/>
      <c r="AY16" s="162"/>
      <c r="AZ16" s="162"/>
    </row>
    <row r="17" spans="1:52" s="40" customFormat="1" ht="144" customHeight="1" x14ac:dyDescent="0.25">
      <c r="A17" s="21"/>
      <c r="B17" s="123" t="str">
        <f t="shared" si="9"/>
        <v>-</v>
      </c>
      <c r="C17" s="183"/>
      <c r="D17" s="163"/>
      <c r="E17" s="164"/>
      <c r="F17" s="161"/>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IFERROR(IF((INDEX('[3]Riesgos de Corrupción'!$B$11:$V$100,MATCH('Controles de Corrupción'!C17,'[3]Riesgos de Corrupción'!$B$11:$B$100,0),17)-AH17&lt;=1),"Rara vez",IF((INDEX('[3]Riesgos de Corrupción'!$B$11:$V$100,MATCH('Controles de Corrupción'!C17,'[3]Riesgos de Corrupción'!$B$11:$B$100,0),17)-AH17&lt;=2),"Improbable",IF((INDEX('[3]Riesgos de Corrupción'!$B$11:$V$100,MATCH('Controles de Corrupción'!C17,'[3]Riesgos de Corrupción'!$B$11:$B$100,0),17)-AH17&lt;=3),"Posible",IF((INDEX('[3]Riesgos de Corrupción'!$B$11:$V$100,MATCH('Controles de Corrupción'!C17,'[3]Riesgos de Corrupción'!$B$11:$B$100,0),17)-AH17&lt;=4),"Probable",IF((INDEX('[3]Riesgos de Corrupción'!$B$11:$V$100,MATCH('Controles de Corrupción'!C17,'[3]Riesgos de Corrupción'!$B$11:$B$100,0),17)-AH17&lt;=5),"Casi seguro")))))," ")</f>
        <v xml:space="preserve"> </v>
      </c>
      <c r="AJ17" s="8" t="str">
        <f>IFERROR(IF(OR(AND(AF17="Fuerte",H17="No disminuye"),AND(AF17="Moderado",H17="Indirectamente"),AND(AF17="Moderado",H17="No disminuye"),AND(INDEX('[3]Riesgos de Corrupción'!$B$11:$BN$100,MATCH('Controles de Corrupción'!C17,'[3]Riesgos de Corrupción'!$B$11:$B$100,0),63)="Moderado")),0,IF(OR(AND(AF17="Fuerte",H17="Indirectamente"),AND(AF17="Moderado",H17="Directamente"),AND(INDEX('[3]Riesgos de Corrupción'!$B$11:$BN$100,MATCH('Controles de Corrupción'!C17,'[3]Riesgos de Corrupción'!$B$11:$B$100,0),63)="Mayor")),1,IF(AND(AF17="Fuerte",H17="Directamente",AND(INDEX('[3]Riesgos de Corrupción'!$B$11:$BN$100,MATCH('Controles de Corrupción'!C17,'[3]Riesgos de Corrupción'!$B$11:$B$100,0),63)="Catastrófico")),2)))," ")</f>
        <v xml:space="preserve"> </v>
      </c>
      <c r="AK17" s="435" t="str">
        <f t="shared" si="8"/>
        <v xml:space="preserve"> </v>
      </c>
      <c r="AL17" s="19" t="str">
        <f>IFERROR(IF((INDEX('[3]Riesgos de Corrupción'!$B$11:$BN$100,MATCH('Controles de Corrupción'!C17,'[3]Riesgos de Corrupción'!$B$11:$B$100,0),62)-AK17&lt;=3),"Moderado",IF((INDEX('[3]Riesgos de Corrupción'!$B$11:$BN$100,MATCH('Controles de Corrupción'!C17,'[3]Riesgos de Corrupción'!$B$11:$B$100,0),62)-AK17&lt;=4),"Mayor",IF((INDEX('[3]Riesgos de Corrupción'!$B$11:$BN$100,MATCH('Controles de Corrupción'!C17,'[3]Riesgos de Corrupción'!$B$11:$B$100,0),62)-AK17&lt;=5),"Catastrófico")))," ")</f>
        <v xml:space="preserve"> </v>
      </c>
      <c r="AM17" s="22" t="str">
        <f t="shared" si="20"/>
        <v xml:space="preserve"> </v>
      </c>
      <c r="AN17" s="22" t="str">
        <f t="shared" si="21"/>
        <v xml:space="preserve"> </v>
      </c>
      <c r="AO17" s="162"/>
      <c r="AP17" s="162"/>
      <c r="AQ17" s="23"/>
      <c r="AR17" s="20"/>
      <c r="AS17" s="162"/>
      <c r="AT17" s="23"/>
      <c r="AU17" s="162"/>
      <c r="AV17" s="23"/>
      <c r="AW17" s="162"/>
      <c r="AX17" s="162"/>
      <c r="AY17" s="162"/>
      <c r="AZ17" s="178"/>
    </row>
    <row r="18" spans="1:52" s="48" customFormat="1" ht="131.25" customHeight="1" x14ac:dyDescent="0.3">
      <c r="A18" s="75"/>
      <c r="B18" s="123" t="str">
        <f t="shared" si="9"/>
        <v>-</v>
      </c>
      <c r="C18" s="183"/>
      <c r="D18" s="163"/>
      <c r="E18" s="164"/>
      <c r="F18" s="161"/>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IFERROR(IF((INDEX('[3]Riesgos de Corrupción'!$B$11:$V$100,MATCH('Controles de Corrupción'!C18,'[3]Riesgos de Corrupción'!$B$11:$B$100,0),17)-AH18&lt;=1),"Rara vez",IF((INDEX('[3]Riesgos de Corrupción'!$B$11:$V$100,MATCH('Controles de Corrupción'!C18,'[3]Riesgos de Corrupción'!$B$11:$B$100,0),17)-AH18&lt;=2),"Improbable",IF((INDEX('[3]Riesgos de Corrupción'!$B$11:$V$100,MATCH('Controles de Corrupción'!C18,'[3]Riesgos de Corrupción'!$B$11:$B$100,0),17)-AH18&lt;=3),"Posible",IF((INDEX('[3]Riesgos de Corrupción'!$B$11:$V$100,MATCH('Controles de Corrupción'!C18,'[3]Riesgos de Corrupción'!$B$11:$B$100,0),17)-AH18&lt;=4),"Probable",IF((INDEX('[3]Riesgos de Corrupción'!$B$11:$V$100,MATCH('Controles de Corrupción'!C18,'[3]Riesgos de Corrupción'!$B$11:$B$100,0),17)-AH18&lt;=5),"Casi seguro")))))," ")</f>
        <v xml:space="preserve"> </v>
      </c>
      <c r="AJ18" s="8" t="str">
        <f>IFERROR(IF(OR(AND(AF18="Fuerte",H18="No disminuye"),AND(AF18="Moderado",H18="Indirectamente"),AND(AF18="Moderado",H18="No disminuye"),AND(INDEX('[3]Riesgos de Corrupción'!$B$11:$BN$100,MATCH('Controles de Corrupción'!C18,'[3]Riesgos de Corrupción'!$B$11:$B$100,0),63)="Moderado")),0,IF(OR(AND(AF18="Fuerte",H18="Indirectamente"),AND(AF18="Moderado",H18="Directamente"),AND(INDEX('[3]Riesgos de Corrupción'!$B$11:$BN$100,MATCH('Controles de Corrupción'!C18,'[3]Riesgos de Corrupción'!$B$11:$B$100,0),63)="Mayor")),1,IF(AND(AF18="Fuerte",H18="Directamente",AND(INDEX('[3]Riesgos de Corrupción'!$B$11:$BN$100,MATCH('Controles de Corrupción'!C18,'[3]Riesgos de Corrupción'!$B$11:$B$100,0),63)="Catastrófico")),2)))," ")</f>
        <v xml:space="preserve"> </v>
      </c>
      <c r="AK18" s="435" t="str">
        <f t="shared" si="8"/>
        <v xml:space="preserve"> </v>
      </c>
      <c r="AL18" s="19" t="str">
        <f>IFERROR(IF((INDEX('[3]Riesgos de Corrupción'!$B$11:$BN$100,MATCH('Controles de Corrupción'!C18,'[3]Riesgos de Corrupción'!$B$11:$B$100,0),62)-AK18&lt;=3),"Moderado",IF((INDEX('[3]Riesgos de Corrupción'!$B$11:$BN$100,MATCH('Controles de Corrupción'!C18,'[3]Riesgos de Corrupción'!$B$11:$B$100,0),62)-AK18&lt;=4),"Mayor",IF((INDEX('[3]Riesgos de Corrupción'!$B$11:$BN$100,MATCH('Controles de Corrupción'!C18,'[3]Riesgos de Corrupción'!$B$11:$B$100,0),62)-AK18&lt;=5),"Catastrófico")))," ")</f>
        <v xml:space="preserve"> </v>
      </c>
      <c r="AM18" s="22" t="str">
        <f t="shared" si="20"/>
        <v xml:space="preserve"> </v>
      </c>
      <c r="AN18" s="22" t="str">
        <f t="shared" si="21"/>
        <v xml:space="preserve"> </v>
      </c>
      <c r="AO18" s="162"/>
      <c r="AP18" s="162"/>
      <c r="AQ18" s="23"/>
      <c r="AR18" s="23"/>
      <c r="AS18" s="162"/>
      <c r="AT18" s="23"/>
      <c r="AU18" s="162"/>
      <c r="AV18" s="23"/>
      <c r="AW18" s="162"/>
      <c r="AX18" s="162"/>
      <c r="AY18" s="162"/>
      <c r="AZ18" s="178"/>
    </row>
    <row r="19" spans="1:52" s="48" customFormat="1" ht="138.75" customHeight="1" x14ac:dyDescent="0.3">
      <c r="A19" s="75"/>
      <c r="B19" s="123" t="str">
        <f t="shared" si="9"/>
        <v>-</v>
      </c>
      <c r="C19" s="183"/>
      <c r="D19" s="163"/>
      <c r="E19" s="164"/>
      <c r="F19" s="161"/>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IFERROR(IF((INDEX('[3]Riesgos de Corrupción'!$B$11:$V$100,MATCH('Controles de Corrupción'!C19,'[3]Riesgos de Corrupción'!$B$11:$B$100,0),17)-AH19&lt;=1),"Rara vez",IF((INDEX('[3]Riesgos de Corrupción'!$B$11:$V$100,MATCH('Controles de Corrupción'!C19,'[3]Riesgos de Corrupción'!$B$11:$B$100,0),17)-AH19&lt;=2),"Improbable",IF((INDEX('[3]Riesgos de Corrupción'!$B$11:$V$100,MATCH('Controles de Corrupción'!C19,'[3]Riesgos de Corrupción'!$B$11:$B$100,0),17)-AH19&lt;=3),"Posible",IF((INDEX('[3]Riesgos de Corrupción'!$B$11:$V$100,MATCH('Controles de Corrupción'!C19,'[3]Riesgos de Corrupción'!$B$11:$B$100,0),17)-AH19&lt;=4),"Probable",IF((INDEX('[3]Riesgos de Corrupción'!$B$11:$V$100,MATCH('Controles de Corrupción'!C19,'[3]Riesgos de Corrupción'!$B$11:$B$100,0),17)-AH19&lt;=5),"Casi seguro")))))," ")</f>
        <v xml:space="preserve"> </v>
      </c>
      <c r="AJ19" s="8" t="str">
        <f>IFERROR(IF(OR(AND(AF19="Fuerte",H19="No disminuye"),AND(AF19="Moderado",H19="Indirectamente"),AND(AF19="Moderado",H19="No disminuye"),AND(INDEX('[3]Riesgos de Corrupción'!$B$11:$BN$100,MATCH('Controles de Corrupción'!C19,'[3]Riesgos de Corrupción'!$B$11:$B$100,0),63)="Moderado")),0,IF(OR(AND(AF19="Fuerte",H19="Indirectamente"),AND(AF19="Moderado",H19="Directamente"),AND(INDEX('[3]Riesgos de Corrupción'!$B$11:$BN$100,MATCH('Controles de Corrupción'!C19,'[3]Riesgos de Corrupción'!$B$11:$B$100,0),63)="Mayor")),1,IF(AND(AF19="Fuerte",H19="Directamente",AND(INDEX('[3]Riesgos de Corrupción'!$B$11:$BN$100,MATCH('Controles de Corrupción'!C19,'[3]Riesgos de Corrupción'!$B$11:$B$100,0),63)="Catastrófico")),2)))," ")</f>
        <v xml:space="preserve"> </v>
      </c>
      <c r="AK19" s="435" t="str">
        <f t="shared" si="8"/>
        <v xml:space="preserve"> </v>
      </c>
      <c r="AL19" s="19" t="str">
        <f>IFERROR(IF((INDEX('[3]Riesgos de Corrupción'!$B$11:$BN$100,MATCH('Controles de Corrupción'!C19,'[3]Riesgos de Corrupción'!$B$11:$B$100,0),62)-AK19&lt;=3),"Moderado",IF((INDEX('[3]Riesgos de Corrupción'!$B$11:$BN$100,MATCH('Controles de Corrupción'!C19,'[3]Riesgos de Corrupción'!$B$11:$B$100,0),62)-AK19&lt;=4),"Mayor",IF((INDEX('[3]Riesgos de Corrupción'!$B$11:$BN$100,MATCH('Controles de Corrupción'!C19,'[3]Riesgos de Corrupción'!$B$11:$B$100,0),62)-AK19&lt;=5),"Catastrófico")))," ")</f>
        <v xml:space="preserve"> </v>
      </c>
      <c r="AM19" s="22" t="str">
        <f t="shared" si="20"/>
        <v xml:space="preserve"> </v>
      </c>
      <c r="AN19" s="22" t="str">
        <f t="shared" si="21"/>
        <v xml:space="preserve"> </v>
      </c>
      <c r="AO19" s="162"/>
      <c r="AP19" s="162"/>
      <c r="AQ19" s="162"/>
      <c r="AR19" s="23"/>
      <c r="AS19" s="162"/>
      <c r="AT19" s="162"/>
      <c r="AU19" s="23"/>
      <c r="AV19" s="23"/>
      <c r="AW19" s="162"/>
      <c r="AX19" s="185"/>
      <c r="AY19" s="185"/>
      <c r="AZ19" s="162"/>
    </row>
    <row r="20" spans="1:52" s="48" customFormat="1" ht="183" customHeight="1" x14ac:dyDescent="0.3">
      <c r="A20" s="75"/>
      <c r="B20" s="123" t="str">
        <f t="shared" si="9"/>
        <v>-</v>
      </c>
      <c r="C20" s="183"/>
      <c r="D20" s="163"/>
      <c r="E20" s="164"/>
      <c r="F20" s="192"/>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IFERROR(IF((INDEX('[3]Riesgos de Corrupción'!$B$11:$V$100,MATCH('Controles de Corrupción'!C20,'[3]Riesgos de Corrupción'!$B$11:$B$100,0),17)-AH20&lt;=1),"Rara vez",IF((INDEX('[3]Riesgos de Corrupción'!$B$11:$V$100,MATCH('Controles de Corrupción'!C20,'[3]Riesgos de Corrupción'!$B$11:$B$100,0),17)-AH20&lt;=2),"Improbable",IF((INDEX('[3]Riesgos de Corrupción'!$B$11:$V$100,MATCH('Controles de Corrupción'!C20,'[3]Riesgos de Corrupción'!$B$11:$B$100,0),17)-AH20&lt;=3),"Posible",IF((INDEX('[3]Riesgos de Corrupción'!$B$11:$V$100,MATCH('Controles de Corrupción'!C20,'[3]Riesgos de Corrupción'!$B$11:$B$100,0),17)-AH20&lt;=4),"Probable",IF((INDEX('[3]Riesgos de Corrupción'!$B$11:$V$100,MATCH('Controles de Corrupción'!C20,'[3]Riesgos de Corrupción'!$B$11:$B$100,0),17)-AH20&lt;=5),"Casi seguro")))))," ")</f>
        <v xml:space="preserve"> </v>
      </c>
      <c r="AJ20" s="8" t="str">
        <f>IFERROR(IF(OR(AND(AF20="Fuerte",H20="No disminuye"),AND(AF20="Moderado",H20="Indirectamente"),AND(AF20="Moderado",H20="No disminuye"),AND(INDEX('[3]Riesgos de Corrupción'!$B$11:$BN$100,MATCH('Controles de Corrupción'!C20,'[3]Riesgos de Corrupción'!$B$11:$B$100,0),63)="Moderado")),0,IF(OR(AND(AF20="Fuerte",H20="Indirectamente"),AND(AF20="Moderado",H20="Directamente"),AND(INDEX('[3]Riesgos de Corrupción'!$B$11:$BN$100,MATCH('Controles de Corrupción'!C20,'[3]Riesgos de Corrupción'!$B$11:$B$100,0),63)="Mayor")),1,IF(AND(AF20="Fuerte",H20="Directamente",AND(INDEX('[3]Riesgos de Corrupción'!$B$11:$BN$100,MATCH('Controles de Corrupción'!C20,'[3]Riesgos de Corrupción'!$B$11:$B$100,0),63)="Catastrófico")),2)))," ")</f>
        <v xml:space="preserve"> </v>
      </c>
      <c r="AK20" s="435" t="str">
        <f t="shared" si="8"/>
        <v xml:space="preserve"> </v>
      </c>
      <c r="AL20" s="19" t="str">
        <f>IFERROR(IF((INDEX('[3]Riesgos de Corrupción'!$B$11:$BN$100,MATCH('Controles de Corrupción'!C20,'[3]Riesgos de Corrupción'!$B$11:$B$100,0),62)-AK20&lt;=3),"Moderado",IF((INDEX('[3]Riesgos de Corrupción'!$B$11:$BN$100,MATCH('Controles de Corrupción'!C20,'[3]Riesgos de Corrupción'!$B$11:$B$100,0),62)-AK20&lt;=4),"Mayor",IF((INDEX('[3]Riesgos de Corrupción'!$B$11:$BN$100,MATCH('Controles de Corrupción'!C20,'[3]Riesgos de Corrupción'!$B$11:$B$100,0),62)-AK20&lt;=5),"Catastrófico")))," ")</f>
        <v xml:space="preserve"> </v>
      </c>
      <c r="AM20" s="22" t="str">
        <f t="shared" si="20"/>
        <v xml:space="preserve"> </v>
      </c>
      <c r="AN20" s="22" t="str">
        <f t="shared" si="21"/>
        <v xml:space="preserve"> </v>
      </c>
      <c r="AO20" s="185"/>
      <c r="AP20" s="185"/>
      <c r="AQ20" s="185"/>
      <c r="AR20" s="21"/>
      <c r="AS20" s="185"/>
      <c r="AT20" s="162"/>
      <c r="AU20" s="23"/>
      <c r="AV20" s="21"/>
      <c r="AW20" s="162"/>
      <c r="AX20" s="162"/>
      <c r="AY20" s="162"/>
      <c r="AZ20" s="162"/>
    </row>
    <row r="21" spans="1:52" ht="199.5" customHeight="1" x14ac:dyDescent="0.3">
      <c r="B21" s="123" t="str">
        <f t="shared" si="9"/>
        <v>-</v>
      </c>
      <c r="C21" s="183"/>
      <c r="D21" s="163"/>
      <c r="E21" s="164"/>
      <c r="F21" s="161"/>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IFERROR(IF((INDEX('[3]Riesgos de Corrupción'!$B$11:$V$100,MATCH('Controles de Corrupción'!C21,'[3]Riesgos de Corrupción'!$B$11:$B$100,0),17)-AH21&lt;=1),"Rara vez",IF((INDEX('[3]Riesgos de Corrupción'!$B$11:$V$100,MATCH('Controles de Corrupción'!C21,'[3]Riesgos de Corrupción'!$B$11:$B$100,0),17)-AH21&lt;=2),"Improbable",IF((INDEX('[3]Riesgos de Corrupción'!$B$11:$V$100,MATCH('Controles de Corrupción'!C21,'[3]Riesgos de Corrupción'!$B$11:$B$100,0),17)-AH21&lt;=3),"Posible",IF((INDEX('[3]Riesgos de Corrupción'!$B$11:$V$100,MATCH('Controles de Corrupción'!C21,'[3]Riesgos de Corrupción'!$B$11:$B$100,0),17)-AH21&lt;=4),"Probable",IF((INDEX('[3]Riesgos de Corrupción'!$B$11:$V$100,MATCH('Controles de Corrupción'!C21,'[3]Riesgos de Corrupción'!$B$11:$B$100,0),17)-AH21&lt;=5),"Casi seguro")))))," ")</f>
        <v xml:space="preserve"> </v>
      </c>
      <c r="AJ21" s="8" t="str">
        <f>IFERROR(IF(OR(AND(AF21="Fuerte",H21="No disminuye"),AND(AF21="Moderado",H21="Indirectamente"),AND(AF21="Moderado",H21="No disminuye"),AND(INDEX('[3]Riesgos de Corrupción'!$B$11:$BN$100,MATCH('Controles de Corrupción'!C21,'[3]Riesgos de Corrupción'!$B$11:$B$100,0),63)="Moderado")),0,IF(OR(AND(AF21="Fuerte",H21="Indirectamente"),AND(AF21="Moderado",H21="Directamente"),AND(INDEX('[3]Riesgos de Corrupción'!$B$11:$BN$100,MATCH('Controles de Corrupción'!C21,'[3]Riesgos de Corrupción'!$B$11:$B$100,0),63)="Mayor")),1,IF(AND(AF21="Fuerte",H21="Directamente",AND(INDEX('[3]Riesgos de Corrupción'!$B$11:$BN$100,MATCH('Controles de Corrupción'!C21,'[3]Riesgos de Corrupción'!$B$11:$B$100,0),63)="Catastrófico")),2)))," ")</f>
        <v xml:space="preserve"> </v>
      </c>
      <c r="AK21" s="435" t="str">
        <f t="shared" si="8"/>
        <v xml:space="preserve"> </v>
      </c>
      <c r="AL21" s="19" t="str">
        <f>IFERROR(IF((INDEX('[3]Riesgos de Corrupción'!$B$11:$BN$100,MATCH('Controles de Corrupción'!C21,'[3]Riesgos de Corrupción'!$B$11:$B$100,0),62)-AK21&lt;=3),"Moderado",IF((INDEX('[3]Riesgos de Corrupción'!$B$11:$BN$100,MATCH('Controles de Corrupción'!C21,'[3]Riesgos de Corrupción'!$B$11:$B$100,0),62)-AK21&lt;=4),"Mayor",IF((INDEX('[3]Riesgos de Corrupción'!$B$11:$BN$100,MATCH('Controles de Corrupción'!C21,'[3]Riesgos de Corrupción'!$B$11:$B$100,0),62)-AK21&lt;=5),"Catastrófico")))," ")</f>
        <v xml:space="preserve"> </v>
      </c>
      <c r="AM21" s="22" t="str">
        <f t="shared" si="20"/>
        <v xml:space="preserve"> </v>
      </c>
      <c r="AN21" s="22" t="str">
        <f t="shared" si="21"/>
        <v xml:space="preserve"> </v>
      </c>
      <c r="AO21" s="160"/>
      <c r="AP21" s="24"/>
      <c r="AQ21" s="162"/>
      <c r="AR21" s="20"/>
      <c r="AS21" s="186"/>
      <c r="AT21" s="20"/>
      <c r="AU21" s="20"/>
      <c r="AV21" s="20"/>
      <c r="AW21" s="162"/>
      <c r="AX21" s="23"/>
      <c r="AY21" s="162"/>
      <c r="AZ21" s="162"/>
    </row>
    <row r="22" spans="1:52" ht="210.75" customHeight="1" x14ac:dyDescent="0.3">
      <c r="B22" s="123" t="str">
        <f t="shared" si="9"/>
        <v>-</v>
      </c>
      <c r="C22" s="183"/>
      <c r="D22" s="163"/>
      <c r="E22" s="164"/>
      <c r="F22" s="161"/>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IFERROR(IF((INDEX('[3]Riesgos de Corrupción'!$B$11:$V$100,MATCH('Controles de Corrupción'!C22,'[3]Riesgos de Corrupción'!$B$11:$B$100,0),17)-AH22&lt;=1),"Rara vez",IF((INDEX('[3]Riesgos de Corrupción'!$B$11:$V$100,MATCH('Controles de Corrupción'!C22,'[3]Riesgos de Corrupción'!$B$11:$B$100,0),17)-AH22&lt;=2),"Improbable",IF((INDEX('[3]Riesgos de Corrupción'!$B$11:$V$100,MATCH('Controles de Corrupción'!C22,'[3]Riesgos de Corrupción'!$B$11:$B$100,0),17)-AH22&lt;=3),"Posible",IF((INDEX('[3]Riesgos de Corrupción'!$B$11:$V$100,MATCH('Controles de Corrupción'!C22,'[3]Riesgos de Corrupción'!$B$11:$B$100,0),17)-AH22&lt;=4),"Probable",IF((INDEX('[3]Riesgos de Corrupción'!$B$11:$V$100,MATCH('Controles de Corrupción'!C22,'[3]Riesgos de Corrupción'!$B$11:$B$100,0),17)-AH22&lt;=5),"Casi seguro")))))," ")</f>
        <v xml:space="preserve"> </v>
      </c>
      <c r="AJ22" s="8" t="str">
        <f>IFERROR(IF(OR(AND(AF22="Fuerte",H22="No disminuye"),AND(AF22="Moderado",H22="Indirectamente"),AND(AF22="Moderado",H22="No disminuye"),AND(INDEX('[3]Riesgos de Corrupción'!$B$11:$BN$100,MATCH('Controles de Corrupción'!C22,'[3]Riesgos de Corrupción'!$B$11:$B$100,0),63)="Moderado")),0,IF(OR(AND(AF22="Fuerte",H22="Indirectamente"),AND(AF22="Moderado",H22="Directamente"),AND(INDEX('[3]Riesgos de Corrupción'!$B$11:$BN$100,MATCH('Controles de Corrupción'!C22,'[3]Riesgos de Corrupción'!$B$11:$B$100,0),63)="Mayor")),1,IF(AND(AF22="Fuerte",H22="Directamente",AND(INDEX('[3]Riesgos de Corrupción'!$B$11:$BN$100,MATCH('Controles de Corrupción'!C22,'[3]Riesgos de Corrupción'!$B$11:$B$100,0),63)="Catastrófico")),2)))," ")</f>
        <v xml:space="preserve"> </v>
      </c>
      <c r="AK22" s="435" t="str">
        <f t="shared" si="8"/>
        <v xml:space="preserve"> </v>
      </c>
      <c r="AL22" s="19" t="str">
        <f>IFERROR(IF((INDEX('[3]Riesgos de Corrupción'!$B$11:$BN$100,MATCH('Controles de Corrupción'!C22,'[3]Riesgos de Corrupción'!$B$11:$B$100,0),62)-AK22&lt;=3),"Moderado",IF((INDEX('[3]Riesgos de Corrupción'!$B$11:$BN$100,MATCH('Controles de Corrupción'!C22,'[3]Riesgos de Corrupción'!$B$11:$B$100,0),62)-AK22&lt;=4),"Mayor",IF((INDEX('[3]Riesgos de Corrupción'!$B$11:$BN$100,MATCH('Controles de Corrupción'!C22,'[3]Riesgos de Corrupción'!$B$11:$B$100,0),62)-AK22&lt;=5),"Catastrófico")))," ")</f>
        <v xml:space="preserve"> </v>
      </c>
      <c r="AM22" s="22" t="str">
        <f t="shared" si="20"/>
        <v xml:space="preserve"> </v>
      </c>
      <c r="AN22" s="22" t="str">
        <f t="shared" si="21"/>
        <v xml:space="preserve"> </v>
      </c>
      <c r="AO22" s="160"/>
      <c r="AP22" s="24"/>
      <c r="AQ22" s="23"/>
      <c r="AR22" s="20"/>
      <c r="AS22" s="186"/>
      <c r="AT22" s="20"/>
      <c r="AU22" s="20"/>
      <c r="AV22" s="20"/>
      <c r="AW22" s="162"/>
      <c r="AX22" s="162"/>
      <c r="AY22" s="162"/>
      <c r="AZ22" s="162"/>
    </row>
    <row r="23" spans="1:52" ht="208.5" customHeight="1" x14ac:dyDescent="0.3">
      <c r="B23" s="123" t="str">
        <f t="shared" si="9"/>
        <v>-</v>
      </c>
      <c r="C23" s="183"/>
      <c r="D23" s="163"/>
      <c r="E23" s="164"/>
      <c r="F23" s="161"/>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IFERROR(IF((INDEX('[3]Riesgos de Corrupción'!$B$11:$V$100,MATCH('Controles de Corrupción'!C23,'[3]Riesgos de Corrupción'!$B$11:$B$100,0),17)-AH23&lt;=1),"Rara vez",IF((INDEX('[3]Riesgos de Corrupción'!$B$11:$V$100,MATCH('Controles de Corrupción'!C23,'[3]Riesgos de Corrupción'!$B$11:$B$100,0),17)-AH23&lt;=2),"Improbable",IF((INDEX('[3]Riesgos de Corrupción'!$B$11:$V$100,MATCH('Controles de Corrupción'!C23,'[3]Riesgos de Corrupción'!$B$11:$B$100,0),17)-AH23&lt;=3),"Posible",IF((INDEX('[3]Riesgos de Corrupción'!$B$11:$V$100,MATCH('Controles de Corrupción'!C23,'[3]Riesgos de Corrupción'!$B$11:$B$100,0),17)-AH23&lt;=4),"Probable",IF((INDEX('[3]Riesgos de Corrupción'!$B$11:$V$100,MATCH('Controles de Corrupción'!C23,'[3]Riesgos de Corrupción'!$B$11:$B$100,0),17)-AH23&lt;=5),"Casi seguro")))))," ")</f>
        <v xml:space="preserve"> </v>
      </c>
      <c r="AJ23" s="8" t="str">
        <f>IFERROR(IF(OR(AND(AF23="Fuerte",H23="No disminuye"),AND(AF23="Moderado",H23="Indirectamente"),AND(AF23="Moderado",H23="No disminuye"),AND(INDEX('[3]Riesgos de Corrupción'!$B$11:$BN$100,MATCH('Controles de Corrupción'!C23,'[3]Riesgos de Corrupción'!$B$11:$B$100,0),63)="Moderado")),0,IF(OR(AND(AF23="Fuerte",H23="Indirectamente"),AND(AF23="Moderado",H23="Directamente"),AND(INDEX('[3]Riesgos de Corrupción'!$B$11:$BN$100,MATCH('Controles de Corrupción'!C23,'[3]Riesgos de Corrupción'!$B$11:$B$100,0),63)="Mayor")),1,IF(AND(AF23="Fuerte",H23="Directamente",AND(INDEX('[3]Riesgos de Corrupción'!$B$11:$BN$100,MATCH('Controles de Corrupción'!C23,'[3]Riesgos de Corrupción'!$B$11:$B$100,0),63)="Catastrófico")),2)))," ")</f>
        <v xml:space="preserve"> </v>
      </c>
      <c r="AK23" s="435" t="str">
        <f t="shared" si="8"/>
        <v xml:space="preserve"> </v>
      </c>
      <c r="AL23" s="19" t="str">
        <f>IFERROR(IF((INDEX('[3]Riesgos de Corrupción'!$B$11:$BN$100,MATCH('Controles de Corrupción'!C23,'[3]Riesgos de Corrupción'!$B$11:$B$100,0),62)-AK23&lt;=3),"Moderado",IF((INDEX('[3]Riesgos de Corrupción'!$B$11:$BN$100,MATCH('Controles de Corrupción'!C23,'[3]Riesgos de Corrupción'!$B$11:$B$100,0),62)-AK23&lt;=4),"Mayor",IF((INDEX('[3]Riesgos de Corrupción'!$B$11:$BN$100,MATCH('Controles de Corrupción'!C23,'[3]Riesgos de Corrupción'!$B$11:$B$100,0),62)-AK23&lt;=5),"Catastrófico")))," ")</f>
        <v xml:space="preserve"> </v>
      </c>
      <c r="AM23" s="22" t="str">
        <f t="shared" si="20"/>
        <v xml:space="preserve"> </v>
      </c>
      <c r="AN23" s="22" t="str">
        <f t="shared" si="21"/>
        <v xml:space="preserve"> </v>
      </c>
      <c r="AO23" s="162"/>
      <c r="AP23" s="23"/>
      <c r="AQ23" s="23"/>
      <c r="AR23" s="20"/>
      <c r="AS23" s="186"/>
      <c r="AT23" s="20"/>
      <c r="AU23" s="20"/>
      <c r="AV23" s="20"/>
      <c r="AW23" s="162"/>
      <c r="AX23" s="162"/>
      <c r="AY23" s="162"/>
      <c r="AZ23" s="162"/>
    </row>
    <row r="24" spans="1:52" ht="208.5" customHeight="1" x14ac:dyDescent="0.3">
      <c r="B24" s="123" t="str">
        <f t="shared" si="9"/>
        <v>-</v>
      </c>
      <c r="C24" s="183"/>
      <c r="D24" s="163"/>
      <c r="E24" s="164"/>
      <c r="F24" s="161"/>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IFERROR(IF((INDEX('[3]Riesgos de Corrupción'!$B$11:$V$100,MATCH('Controles de Corrupción'!C24,'[3]Riesgos de Corrupción'!$B$11:$B$100,0),17)-AH24&lt;=1),"Rara vez",IF((INDEX('[3]Riesgos de Corrupción'!$B$11:$V$100,MATCH('Controles de Corrupción'!C24,'[3]Riesgos de Corrupción'!$B$11:$B$100,0),17)-AH24&lt;=2),"Improbable",IF((INDEX('[3]Riesgos de Corrupción'!$B$11:$V$100,MATCH('Controles de Corrupción'!C24,'[3]Riesgos de Corrupción'!$B$11:$B$100,0),17)-AH24&lt;=3),"Posible",IF((INDEX('[3]Riesgos de Corrupción'!$B$11:$V$100,MATCH('Controles de Corrupción'!C24,'[3]Riesgos de Corrupción'!$B$11:$B$100,0),17)-AH24&lt;=4),"Probable",IF((INDEX('[3]Riesgos de Corrupción'!$B$11:$V$100,MATCH('Controles de Corrupción'!C24,'[3]Riesgos de Corrupción'!$B$11:$B$100,0),17)-AH24&lt;=5),"Casi seguro")))))," ")</f>
        <v xml:space="preserve"> </v>
      </c>
      <c r="AJ24" s="8" t="str">
        <f>IFERROR(IF(OR(AND(AF24="Fuerte",H24="No disminuye"),AND(AF24="Moderado",H24="Indirectamente"),AND(AF24="Moderado",H24="No disminuye"),AND(INDEX('[3]Riesgos de Corrupción'!$B$11:$BN$100,MATCH('Controles de Corrupción'!C24,'[3]Riesgos de Corrupción'!$B$11:$B$100,0),63)="Moderado")),0,IF(OR(AND(AF24="Fuerte",H24="Indirectamente"),AND(AF24="Moderado",H24="Directamente"),AND(INDEX('[3]Riesgos de Corrupción'!$B$11:$BN$100,MATCH('Controles de Corrupción'!C24,'[3]Riesgos de Corrupción'!$B$11:$B$100,0),63)="Mayor")),1,IF(AND(AF24="Fuerte",H24="Directamente",AND(INDEX('[3]Riesgos de Corrupción'!$B$11:$BN$100,MATCH('Controles de Corrupción'!C24,'[3]Riesgos de Corrupción'!$B$11:$B$100,0),63)="Catastrófico")),2)))," ")</f>
        <v xml:space="preserve"> </v>
      </c>
      <c r="AK24" s="435" t="str">
        <f t="shared" si="8"/>
        <v xml:space="preserve"> </v>
      </c>
      <c r="AL24" s="19" t="str">
        <f>IFERROR(IF((INDEX('[3]Riesgos de Corrupción'!$B$11:$BN$100,MATCH('Controles de Corrupción'!C24,'[3]Riesgos de Corrupción'!$B$11:$B$100,0),62)-AK24&lt;=3),"Moderado",IF((INDEX('[3]Riesgos de Corrupción'!$B$11:$BN$100,MATCH('Controles de Corrupción'!C24,'[3]Riesgos de Corrupción'!$B$11:$B$100,0),62)-AK24&lt;=4),"Mayor",IF((INDEX('[3]Riesgos de Corrupción'!$B$11:$BN$100,MATCH('Controles de Corrupción'!C24,'[3]Riesgos de Corrupción'!$B$11:$B$100,0),62)-AK24&lt;=5),"Catastrófico")))," ")</f>
        <v xml:space="preserve"> </v>
      </c>
      <c r="AM24" s="22" t="str">
        <f t="shared" si="20"/>
        <v xml:space="preserve"> </v>
      </c>
      <c r="AN24" s="22" t="str">
        <f t="shared" si="21"/>
        <v xml:space="preserve"> </v>
      </c>
      <c r="AO24" s="162"/>
      <c r="AP24" s="193"/>
      <c r="AQ24" s="23"/>
      <c r="AR24" s="20"/>
      <c r="AS24" s="186"/>
      <c r="AT24" s="20"/>
      <c r="AU24" s="20"/>
      <c r="AV24" s="20"/>
      <c r="AW24" s="162"/>
      <c r="AX24" s="162"/>
      <c r="AY24" s="162"/>
      <c r="AZ24" s="162"/>
    </row>
    <row r="25" spans="1:52" ht="212.25" customHeight="1" x14ac:dyDescent="0.3">
      <c r="B25" s="123" t="str">
        <f t="shared" si="9"/>
        <v>-</v>
      </c>
      <c r="C25" s="183"/>
      <c r="D25" s="163"/>
      <c r="E25" s="164"/>
      <c r="F25" s="161"/>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IFERROR(IF((INDEX('[3]Riesgos de Corrupción'!$B$11:$V$100,MATCH('Controles de Corrupción'!C25,'[3]Riesgos de Corrupción'!$B$11:$B$100,0),17)-AH25&lt;=1),"Rara vez",IF((INDEX('[3]Riesgos de Corrupción'!$B$11:$V$100,MATCH('Controles de Corrupción'!C25,'[3]Riesgos de Corrupción'!$B$11:$B$100,0),17)-AH25&lt;=2),"Improbable",IF((INDEX('[3]Riesgos de Corrupción'!$B$11:$V$100,MATCH('Controles de Corrupción'!C25,'[3]Riesgos de Corrupción'!$B$11:$B$100,0),17)-AH25&lt;=3),"Posible",IF((INDEX('[3]Riesgos de Corrupción'!$B$11:$V$100,MATCH('Controles de Corrupción'!C25,'[3]Riesgos de Corrupción'!$B$11:$B$100,0),17)-AH25&lt;=4),"Probable",IF((INDEX('[3]Riesgos de Corrupción'!$B$11:$V$100,MATCH('Controles de Corrupción'!C25,'[3]Riesgos de Corrupción'!$B$11:$B$100,0),17)-AH25&lt;=5),"Casi seguro")))))," ")</f>
        <v xml:space="preserve"> </v>
      </c>
      <c r="AJ25" s="8" t="str">
        <f>IFERROR(IF(OR(AND(AF25="Fuerte",H25="No disminuye"),AND(AF25="Moderado",H25="Indirectamente"),AND(AF25="Moderado",H25="No disminuye"),AND(INDEX('[3]Riesgos de Corrupción'!$B$11:$BN$100,MATCH('Controles de Corrupción'!C25,'[3]Riesgos de Corrupción'!$B$11:$B$100,0),63)="Moderado")),0,IF(OR(AND(AF25="Fuerte",H25="Indirectamente"),AND(AF25="Moderado",H25="Directamente"),AND(INDEX('[3]Riesgos de Corrupción'!$B$11:$BN$100,MATCH('Controles de Corrupción'!C25,'[3]Riesgos de Corrupción'!$B$11:$B$100,0),63)="Mayor")),1,IF(AND(AF25="Fuerte",H25="Directamente",AND(INDEX('[3]Riesgos de Corrupción'!$B$11:$BN$100,MATCH('Controles de Corrupción'!C25,'[3]Riesgos de Corrupción'!$B$11:$B$100,0),63)="Catastrófico")),2)))," ")</f>
        <v xml:space="preserve"> </v>
      </c>
      <c r="AK25" s="435" t="str">
        <f t="shared" si="8"/>
        <v xml:space="preserve"> </v>
      </c>
      <c r="AL25" s="19" t="str">
        <f>IFERROR(IF((INDEX('[3]Riesgos de Corrupción'!$B$11:$BN$100,MATCH('Controles de Corrupción'!C25,'[3]Riesgos de Corrupción'!$B$11:$B$100,0),62)-AK25&lt;=3),"Moderado",IF((INDEX('[3]Riesgos de Corrupción'!$B$11:$BN$100,MATCH('Controles de Corrupción'!C25,'[3]Riesgos de Corrupción'!$B$11:$B$100,0),62)-AK25&lt;=4),"Mayor",IF((INDEX('[3]Riesgos de Corrupción'!$B$11:$BN$100,MATCH('Controles de Corrupción'!C25,'[3]Riesgos de Corrupción'!$B$11:$B$100,0),62)-AK25&lt;=5),"Catastrófico")))," ")</f>
        <v xml:space="preserve"> </v>
      </c>
      <c r="AM25" s="22" t="str">
        <f t="shared" si="20"/>
        <v xml:space="preserve"> </v>
      </c>
      <c r="AN25" s="22" t="str">
        <f t="shared" si="21"/>
        <v xml:space="preserve"> </v>
      </c>
      <c r="AO25" s="162"/>
      <c r="AP25" s="23"/>
      <c r="AQ25" s="23"/>
      <c r="AR25" s="20"/>
      <c r="AS25" s="186"/>
      <c r="AT25" s="20"/>
      <c r="AU25" s="20"/>
      <c r="AV25" s="20"/>
      <c r="AW25" s="162"/>
      <c r="AX25" s="162"/>
      <c r="AY25" s="162"/>
      <c r="AZ25" s="162"/>
    </row>
    <row r="26" spans="1:52" ht="83.25" customHeight="1" x14ac:dyDescent="0.3">
      <c r="B26" s="123" t="str">
        <f t="shared" si="9"/>
        <v>-</v>
      </c>
      <c r="C26" s="183"/>
      <c r="D26" s="163"/>
      <c r="E26" s="164"/>
      <c r="F26" s="161"/>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IFERROR(IF((INDEX('[3]Riesgos de Corrupción'!$B$11:$V$100,MATCH('Controles de Corrupción'!C26,'[3]Riesgos de Corrupción'!$B$11:$B$100,0),17)-AH26&lt;=1),"Rara vez",IF((INDEX('[3]Riesgos de Corrupción'!$B$11:$V$100,MATCH('Controles de Corrupción'!C26,'[3]Riesgos de Corrupción'!$B$11:$B$100,0),17)-AH26&lt;=2),"Improbable",IF((INDEX('[3]Riesgos de Corrupción'!$B$11:$V$100,MATCH('Controles de Corrupción'!C26,'[3]Riesgos de Corrupción'!$B$11:$B$100,0),17)-AH26&lt;=3),"Posible",IF((INDEX('[3]Riesgos de Corrupción'!$B$11:$V$100,MATCH('Controles de Corrupción'!C26,'[3]Riesgos de Corrupción'!$B$11:$B$100,0),17)-AH26&lt;=4),"Probable",IF((INDEX('[3]Riesgos de Corrupción'!$B$11:$V$100,MATCH('Controles de Corrupción'!C26,'[3]Riesgos de Corrupción'!$B$11:$B$100,0),17)-AH26&lt;=5),"Casi seguro")))))," ")</f>
        <v xml:space="preserve"> </v>
      </c>
      <c r="AJ26" s="8" t="str">
        <f>IFERROR(IF(OR(AND(AF26="Fuerte",H26="No disminuye"),AND(AF26="Moderado",H26="Indirectamente"),AND(AF26="Moderado",H26="No disminuye"),AND(INDEX('[3]Riesgos de Corrupción'!$B$11:$BN$100,MATCH('Controles de Corrupción'!C26,'[3]Riesgos de Corrupción'!$B$11:$B$100,0),63)="Moderado")),0,IF(OR(AND(AF26="Fuerte",H26="Indirectamente"),AND(AF26="Moderado",H26="Directamente"),AND(INDEX('[3]Riesgos de Corrupción'!$B$11:$BN$100,MATCH('Controles de Corrupción'!C26,'[3]Riesgos de Corrupción'!$B$11:$B$100,0),63)="Mayor")),1,IF(AND(AF26="Fuerte",H26="Directamente",AND(INDEX('[3]Riesgos de Corrupción'!$B$11:$BN$100,MATCH('Controles de Corrupción'!C26,'[3]Riesgos de Corrupción'!$B$11:$B$100,0),63)="Catastrófico")),2)))," ")</f>
        <v xml:space="preserve"> </v>
      </c>
      <c r="AK26" s="435" t="str">
        <f t="shared" si="8"/>
        <v xml:space="preserve"> </v>
      </c>
      <c r="AL26" s="19" t="str">
        <f>IFERROR(IF((INDEX('[3]Riesgos de Corrupción'!$B$11:$BN$100,MATCH('Controles de Corrupción'!C26,'[3]Riesgos de Corrupción'!$B$11:$B$100,0),62)-AK26&lt;=3),"Moderado",IF((INDEX('[3]Riesgos de Corrupción'!$B$11:$BN$100,MATCH('Controles de Corrupción'!C26,'[3]Riesgos de Corrupción'!$B$11:$B$100,0),62)-AK26&lt;=4),"Mayor",IF((INDEX('[3]Riesgos de Corrupción'!$B$11:$BN$100,MATCH('Controles de Corrupción'!C26,'[3]Riesgos de Corrupción'!$B$11:$B$100,0),62)-AK26&lt;=5),"Catastrófico")))," ")</f>
        <v xml:space="preserve"> </v>
      </c>
      <c r="AM26" s="22" t="str">
        <f t="shared" si="20"/>
        <v xml:space="preserve"> </v>
      </c>
      <c r="AN26" s="22" t="str">
        <f t="shared" si="21"/>
        <v xml:space="preserve"> </v>
      </c>
      <c r="AO26" s="162"/>
      <c r="AP26" s="162"/>
      <c r="AQ26" s="162"/>
      <c r="AR26" s="23"/>
      <c r="AS26" s="162"/>
      <c r="AT26" s="162"/>
      <c r="AU26" s="23"/>
      <c r="AV26" s="23"/>
      <c r="AW26" s="162"/>
      <c r="AX26" s="185"/>
      <c r="AY26" s="185"/>
      <c r="AZ26" s="21"/>
    </row>
    <row r="27" spans="1:52" ht="73.5" customHeight="1" x14ac:dyDescent="0.3">
      <c r="B27" s="123" t="str">
        <f t="shared" si="9"/>
        <v>-</v>
      </c>
      <c r="C27" s="183"/>
      <c r="D27" s="163"/>
      <c r="E27" s="164"/>
      <c r="F27" s="192"/>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IFERROR(IF((INDEX('[3]Riesgos de Corrupción'!$B$11:$V$100,MATCH('Controles de Corrupción'!C27,'[3]Riesgos de Corrupción'!$B$11:$B$100,0),17)-AH27&lt;=1),"Rara vez",IF((INDEX('[3]Riesgos de Corrupción'!$B$11:$V$100,MATCH('Controles de Corrupción'!C27,'[3]Riesgos de Corrupción'!$B$11:$B$100,0),17)-AH27&lt;=2),"Improbable",IF((INDEX('[3]Riesgos de Corrupción'!$B$11:$V$100,MATCH('Controles de Corrupción'!C27,'[3]Riesgos de Corrupción'!$B$11:$B$100,0),17)-AH27&lt;=3),"Posible",IF((INDEX('[3]Riesgos de Corrupción'!$B$11:$V$100,MATCH('Controles de Corrupción'!C27,'[3]Riesgos de Corrupción'!$B$11:$B$100,0),17)-AH27&lt;=4),"Probable",IF((INDEX('[3]Riesgos de Corrupción'!$B$11:$V$100,MATCH('Controles de Corrupción'!C27,'[3]Riesgos de Corrupción'!$B$11:$B$100,0),17)-AH27&lt;=5),"Casi seguro")))))," ")</f>
        <v xml:space="preserve"> </v>
      </c>
      <c r="AJ27" s="8" t="str">
        <f>IFERROR(IF(OR(AND(AF27="Fuerte",H27="No disminuye"),AND(AF27="Moderado",H27="Indirectamente"),AND(AF27="Moderado",H27="No disminuye"),AND(INDEX('[3]Riesgos de Corrupción'!$B$11:$BN$100,MATCH('Controles de Corrupción'!C27,'[3]Riesgos de Corrupción'!$B$11:$B$100,0),63)="Moderado")),0,IF(OR(AND(AF27="Fuerte",H27="Indirectamente"),AND(AF27="Moderado",H27="Directamente"),AND(INDEX('[3]Riesgos de Corrupción'!$B$11:$BN$100,MATCH('Controles de Corrupción'!C27,'[3]Riesgos de Corrupción'!$B$11:$B$100,0),63)="Mayor")),1,IF(AND(AF27="Fuerte",H27="Directamente",AND(INDEX('[3]Riesgos de Corrupción'!$B$11:$BN$100,MATCH('Controles de Corrupción'!C27,'[3]Riesgos de Corrupción'!$B$11:$B$100,0),63)="Catastrófico")),2)))," ")</f>
        <v xml:space="preserve"> </v>
      </c>
      <c r="AK27" s="435" t="str">
        <f t="shared" si="8"/>
        <v xml:space="preserve"> </v>
      </c>
      <c r="AL27" s="19" t="str">
        <f>IFERROR(IF((INDEX('[3]Riesgos de Corrupción'!$B$11:$BN$100,MATCH('Controles de Corrupción'!C27,'[3]Riesgos de Corrupción'!$B$11:$B$100,0),62)-AK27&lt;=3),"Moderado",IF((INDEX('[3]Riesgos de Corrupción'!$B$11:$BN$100,MATCH('Controles de Corrupción'!C27,'[3]Riesgos de Corrupción'!$B$11:$B$100,0),62)-AK27&lt;=4),"Mayor",IF((INDEX('[3]Riesgos de Corrupción'!$B$11:$BN$100,MATCH('Controles de Corrupción'!C27,'[3]Riesgos de Corrupción'!$B$11:$B$100,0),62)-AK27&lt;=5),"Catastrófico")))," ")</f>
        <v xml:space="preserve"> </v>
      </c>
      <c r="AM27" s="22" t="str">
        <f t="shared" si="20"/>
        <v xml:space="preserve"> </v>
      </c>
      <c r="AN27" s="22" t="str">
        <f t="shared" si="21"/>
        <v xml:space="preserve"> </v>
      </c>
      <c r="AO27" s="185"/>
      <c r="AP27" s="185"/>
      <c r="AQ27" s="185"/>
      <c r="AR27" s="21"/>
      <c r="AS27" s="185"/>
      <c r="AT27" s="162"/>
      <c r="AU27" s="23"/>
      <c r="AV27" s="21"/>
      <c r="AW27" s="162"/>
      <c r="AX27" s="162"/>
      <c r="AY27" s="162"/>
      <c r="AZ27" s="21"/>
    </row>
    <row r="28" spans="1:52" ht="49.5" customHeight="1" x14ac:dyDescent="0.3">
      <c r="B28" s="123" t="str">
        <f t="shared" si="9"/>
        <v>-</v>
      </c>
      <c r="C28" s="183"/>
      <c r="D28" s="163"/>
      <c r="E28" s="164"/>
      <c r="F28" s="132"/>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IFERROR(IF((INDEX('[3]Riesgos de Corrupción'!$B$11:$V$100,MATCH('Controles de Corrupción'!C28,'[3]Riesgos de Corrupción'!$B$11:$B$100,0),17)-AH28&lt;=1),"Rara vez",IF((INDEX('[3]Riesgos de Corrupción'!$B$11:$V$100,MATCH('Controles de Corrupción'!C28,'[3]Riesgos de Corrupción'!$B$11:$B$100,0),17)-AH28&lt;=2),"Improbable",IF((INDEX('[3]Riesgos de Corrupción'!$B$11:$V$100,MATCH('Controles de Corrupción'!C28,'[3]Riesgos de Corrupción'!$B$11:$B$100,0),17)-AH28&lt;=3),"Posible",IF((INDEX('[3]Riesgos de Corrupción'!$B$11:$V$100,MATCH('Controles de Corrupción'!C28,'[3]Riesgos de Corrupción'!$B$11:$B$100,0),17)-AH28&lt;=4),"Probable",IF((INDEX('[3]Riesgos de Corrupción'!$B$11:$V$100,MATCH('Controles de Corrupción'!C28,'[3]Riesgos de Corrupción'!$B$11:$B$100,0),17)-AH28&lt;=5),"Casi seguro")))))," ")</f>
        <v xml:space="preserve"> </v>
      </c>
      <c r="AJ28" s="8" t="str">
        <f>IFERROR(IF(OR(AND(AF28="Fuerte",H28="No disminuye"),AND(AF28="Moderado",H28="Indirectamente"),AND(AF28="Moderado",H28="No disminuye"),AND(INDEX('[3]Riesgos de Corrupción'!$B$11:$BN$100,MATCH('Controles de Corrupción'!C28,'[3]Riesgos de Corrupción'!$B$11:$B$100,0),63)="Moderado")),0,IF(OR(AND(AF28="Fuerte",H28="Indirectamente"),AND(AF28="Moderado",H28="Directamente"),AND(INDEX('[3]Riesgos de Corrupción'!$B$11:$BN$100,MATCH('Controles de Corrupción'!C28,'[3]Riesgos de Corrupción'!$B$11:$B$100,0),63)="Mayor")),1,IF(AND(AF28="Fuerte",H28="Directamente",AND(INDEX('[3]Riesgos de Corrupción'!$B$11:$BN$100,MATCH('Controles de Corrupción'!C28,'[3]Riesgos de Corrupción'!$B$11:$B$100,0),63)="Catastrófico")),2)))," ")</f>
        <v xml:space="preserve"> </v>
      </c>
      <c r="AK28" s="435" t="str">
        <f t="shared" si="8"/>
        <v xml:space="preserve"> </v>
      </c>
      <c r="AL28" s="19" t="str">
        <f>IFERROR(IF((INDEX('[3]Riesgos de Corrupción'!$B$11:$BN$100,MATCH('Controles de Corrupción'!C28,'[3]Riesgos de Corrupción'!$B$11:$B$100,0),62)-AK28&lt;=3),"Moderado",IF((INDEX('[3]Riesgos de Corrupción'!$B$11:$BN$100,MATCH('Controles de Corrupción'!C28,'[3]Riesgos de Corrupción'!$B$11:$B$100,0),62)-AK28&lt;=4),"Mayor",IF((INDEX('[3]Riesgos de Corrupción'!$B$11:$BN$100,MATCH('Controles de Corrupción'!C28,'[3]Riesgos de Corrupción'!$B$11:$B$100,0),62)-AK28&lt;=5),"Catastrófico")))," ")</f>
        <v xml:space="preserve"> </v>
      </c>
      <c r="AM28" s="22" t="str">
        <f t="shared" si="20"/>
        <v xml:space="preserve"> </v>
      </c>
      <c r="AN28" s="22" t="str">
        <f t="shared" si="21"/>
        <v xml:space="preserve"> </v>
      </c>
      <c r="AO28" s="76"/>
      <c r="AP28" s="76"/>
      <c r="AQ28" s="76"/>
      <c r="AR28" s="76"/>
      <c r="AS28" s="76"/>
      <c r="AT28" s="76"/>
      <c r="AU28" s="76"/>
      <c r="AV28" s="76"/>
      <c r="AW28" s="76"/>
      <c r="AX28" s="76"/>
      <c r="AY28" s="76"/>
      <c r="AZ28" s="76"/>
    </row>
    <row r="29" spans="1:52" ht="46.5" customHeight="1" x14ac:dyDescent="0.3">
      <c r="B29" s="123" t="str">
        <f t="shared" si="9"/>
        <v>-</v>
      </c>
      <c r="C29" s="183"/>
      <c r="D29" s="163"/>
      <c r="E29" s="164"/>
      <c r="F29" s="132"/>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IFERROR(IF((INDEX('[3]Riesgos de Corrupción'!$B$11:$V$100,MATCH('Controles de Corrupción'!C29,'[3]Riesgos de Corrupción'!$B$11:$B$100,0),17)-AH29&lt;=1),"Rara vez",IF((INDEX('[3]Riesgos de Corrupción'!$B$11:$V$100,MATCH('Controles de Corrupción'!C29,'[3]Riesgos de Corrupción'!$B$11:$B$100,0),17)-AH29&lt;=2),"Improbable",IF((INDEX('[3]Riesgos de Corrupción'!$B$11:$V$100,MATCH('Controles de Corrupción'!C29,'[3]Riesgos de Corrupción'!$B$11:$B$100,0),17)-AH29&lt;=3),"Posible",IF((INDEX('[3]Riesgos de Corrupción'!$B$11:$V$100,MATCH('Controles de Corrupción'!C29,'[3]Riesgos de Corrupción'!$B$11:$B$100,0),17)-AH29&lt;=4),"Probable",IF((INDEX('[3]Riesgos de Corrupción'!$B$11:$V$100,MATCH('Controles de Corrupción'!C29,'[3]Riesgos de Corrupción'!$B$11:$B$100,0),17)-AH29&lt;=5),"Casi seguro")))))," ")</f>
        <v xml:space="preserve"> </v>
      </c>
      <c r="AJ29" s="8" t="str">
        <f>IFERROR(IF(OR(AND(AF29="Fuerte",H29="No disminuye"),AND(AF29="Moderado",H29="Indirectamente"),AND(AF29="Moderado",H29="No disminuye"),AND(INDEX('[3]Riesgos de Corrupción'!$B$11:$BN$100,MATCH('Controles de Corrupción'!C29,'[3]Riesgos de Corrupción'!$B$11:$B$100,0),63)="Moderado")),0,IF(OR(AND(AF29="Fuerte",H29="Indirectamente"),AND(AF29="Moderado",H29="Directamente"),AND(INDEX('[3]Riesgos de Corrupción'!$B$11:$BN$100,MATCH('Controles de Corrupción'!C29,'[3]Riesgos de Corrupción'!$B$11:$B$100,0),63)="Mayor")),1,IF(AND(AF29="Fuerte",H29="Directamente",AND(INDEX('[3]Riesgos de Corrupción'!$B$11:$BN$100,MATCH('Controles de Corrupción'!C29,'[3]Riesgos de Corrupción'!$B$11:$B$100,0),63)="Catastrófico")),2)))," ")</f>
        <v xml:space="preserve"> </v>
      </c>
      <c r="AK29" s="435" t="str">
        <f t="shared" si="8"/>
        <v xml:space="preserve"> </v>
      </c>
      <c r="AL29" s="19" t="str">
        <f>IFERROR(IF((INDEX('[3]Riesgos de Corrupción'!$B$11:$BN$100,MATCH('Controles de Corrupción'!C29,'[3]Riesgos de Corrupción'!$B$11:$B$100,0),62)-AK29&lt;=3),"Moderado",IF((INDEX('[3]Riesgos de Corrupción'!$B$11:$BN$100,MATCH('Controles de Corrupción'!C29,'[3]Riesgos de Corrupción'!$B$11:$B$100,0),62)-AK29&lt;=4),"Mayor",IF((INDEX('[3]Riesgos de Corrupción'!$B$11:$BN$100,MATCH('Controles de Corrupción'!C29,'[3]Riesgos de Corrupción'!$B$11:$B$100,0),62)-AK29&lt;=5),"Catastrófico")))," ")</f>
        <v xml:space="preserve"> </v>
      </c>
      <c r="AM29" s="22" t="str">
        <f t="shared" si="20"/>
        <v xml:space="preserve"> </v>
      </c>
      <c r="AN29" s="22" t="str">
        <f t="shared" si="21"/>
        <v xml:space="preserve"> </v>
      </c>
      <c r="AO29" s="76"/>
      <c r="AP29" s="76"/>
      <c r="AQ29" s="76"/>
      <c r="AR29" s="76"/>
      <c r="AS29" s="76"/>
      <c r="AT29" s="76"/>
      <c r="AU29" s="76"/>
      <c r="AV29" s="76"/>
      <c r="AW29" s="76"/>
      <c r="AX29" s="76"/>
      <c r="AY29" s="76"/>
      <c r="AZ29" s="76"/>
    </row>
    <row r="30" spans="1:52" ht="56.25" customHeight="1" x14ac:dyDescent="0.3">
      <c r="B30" s="123" t="str">
        <f t="shared" si="9"/>
        <v>-</v>
      </c>
      <c r="C30" s="183"/>
      <c r="D30" s="163"/>
      <c r="E30" s="164"/>
      <c r="F30" s="133"/>
      <c r="G30" s="131"/>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IFERROR(IF((INDEX('[3]Riesgos de Corrupción'!$B$11:$V$100,MATCH('Controles de Corrupción'!C30,'[3]Riesgos de Corrupción'!$B$11:$B$100,0),17)-AH30&lt;=1),"Rara vez",IF((INDEX('[3]Riesgos de Corrupción'!$B$11:$V$100,MATCH('Controles de Corrupción'!C30,'[3]Riesgos de Corrupción'!$B$11:$B$100,0),17)-AH30&lt;=2),"Improbable",IF((INDEX('[3]Riesgos de Corrupción'!$B$11:$V$100,MATCH('Controles de Corrupción'!C30,'[3]Riesgos de Corrupción'!$B$11:$B$100,0),17)-AH30&lt;=3),"Posible",IF((INDEX('[3]Riesgos de Corrupción'!$B$11:$V$100,MATCH('Controles de Corrupción'!C30,'[3]Riesgos de Corrupción'!$B$11:$B$100,0),17)-AH30&lt;=4),"Probable",IF((INDEX('[3]Riesgos de Corrupción'!$B$11:$V$100,MATCH('Controles de Corrupción'!C30,'[3]Riesgos de Corrupción'!$B$11:$B$100,0),17)-AH30&lt;=5),"Casi seguro")))))," ")</f>
        <v xml:space="preserve"> </v>
      </c>
      <c r="AJ30" s="8" t="str">
        <f>IFERROR(IF(OR(AND(AF30="Fuerte",H30="No disminuye"),AND(AF30="Moderado",H30="Indirectamente"),AND(AF30="Moderado",H30="No disminuye"),AND(INDEX('[3]Riesgos de Corrupción'!$B$11:$BN$100,MATCH('Controles de Corrupción'!C30,'[3]Riesgos de Corrupción'!$B$11:$B$100,0),63)="Moderado")),0,IF(OR(AND(AF30="Fuerte",H30="Indirectamente"),AND(AF30="Moderado",H30="Directamente"),AND(INDEX('[3]Riesgos de Corrupción'!$B$11:$BN$100,MATCH('Controles de Corrupción'!C30,'[3]Riesgos de Corrupción'!$B$11:$B$100,0),63)="Mayor")),1,IF(AND(AF30="Fuerte",H30="Directamente",AND(INDEX('[3]Riesgos de Corrupción'!$B$11:$BN$100,MATCH('Controles de Corrupción'!C30,'[3]Riesgos de Corrupción'!$B$11:$B$100,0),63)="Catastrófico")),2)))," ")</f>
        <v xml:space="preserve"> </v>
      </c>
      <c r="AK30" s="435" t="str">
        <f t="shared" si="8"/>
        <v xml:space="preserve"> </v>
      </c>
      <c r="AL30" s="19" t="str">
        <f>IFERROR(IF((INDEX('[3]Riesgos de Corrupción'!$B$11:$BN$100,MATCH('Controles de Corrupción'!C30,'[3]Riesgos de Corrupción'!$B$11:$B$100,0),62)-AK30&lt;=3),"Moderado",IF((INDEX('[3]Riesgos de Corrupción'!$B$11:$BN$100,MATCH('Controles de Corrupción'!C30,'[3]Riesgos de Corrupción'!$B$11:$B$100,0),62)-AK30&lt;=4),"Mayor",IF((INDEX('[3]Riesgos de Corrupción'!$B$11:$BN$100,MATCH('Controles de Corrupción'!C30,'[3]Riesgos de Corrupción'!$B$11:$B$100,0),62)-AK30&lt;=5),"Catastrófico")))," ")</f>
        <v xml:space="preserve"> </v>
      </c>
      <c r="AM30" s="22" t="str">
        <f t="shared" si="20"/>
        <v xml:space="preserve"> </v>
      </c>
      <c r="AN30" s="22" t="str">
        <f t="shared" si="21"/>
        <v xml:space="preserve"> </v>
      </c>
      <c r="AO30" s="76"/>
      <c r="AP30" s="76"/>
      <c r="AQ30" s="76"/>
      <c r="AR30" s="76"/>
      <c r="AS30" s="76"/>
      <c r="AT30" s="76"/>
      <c r="AU30" s="76"/>
      <c r="AV30" s="76"/>
      <c r="AW30" s="76"/>
      <c r="AX30" s="76"/>
      <c r="AY30" s="76"/>
      <c r="AZ30" s="76"/>
    </row>
    <row r="31" spans="1:52" ht="55.5" customHeight="1" x14ac:dyDescent="0.3">
      <c r="B31" s="123" t="str">
        <f t="shared" si="9"/>
        <v>-</v>
      </c>
      <c r="C31" s="183"/>
      <c r="D31" s="163"/>
      <c r="E31" s="164"/>
      <c r="F31" s="132"/>
      <c r="G31" s="131"/>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IFERROR(IF((INDEX('[3]Riesgos de Corrupción'!$B$11:$V$100,MATCH('Controles de Corrupción'!C31,'[3]Riesgos de Corrupción'!$B$11:$B$100,0),17)-AH31&lt;=1),"Rara vez",IF((INDEX('[3]Riesgos de Corrupción'!$B$11:$V$100,MATCH('Controles de Corrupción'!C31,'[3]Riesgos de Corrupción'!$B$11:$B$100,0),17)-AH31&lt;=2),"Improbable",IF((INDEX('[3]Riesgos de Corrupción'!$B$11:$V$100,MATCH('Controles de Corrupción'!C31,'[3]Riesgos de Corrupción'!$B$11:$B$100,0),17)-AH31&lt;=3),"Posible",IF((INDEX('[3]Riesgos de Corrupción'!$B$11:$V$100,MATCH('Controles de Corrupción'!C31,'[3]Riesgos de Corrupción'!$B$11:$B$100,0),17)-AH31&lt;=4),"Probable",IF((INDEX('[3]Riesgos de Corrupción'!$B$11:$V$100,MATCH('Controles de Corrupción'!C31,'[3]Riesgos de Corrupción'!$B$11:$B$100,0),17)-AH31&lt;=5),"Casi seguro")))))," ")</f>
        <v xml:space="preserve"> </v>
      </c>
      <c r="AJ31" s="8" t="str">
        <f>IFERROR(IF(OR(AND(AF31="Fuerte",H31="No disminuye"),AND(AF31="Moderado",H31="Indirectamente"),AND(AF31="Moderado",H31="No disminuye"),AND(INDEX('[3]Riesgos de Corrupción'!$B$11:$BN$100,MATCH('Controles de Corrupción'!C31,'[3]Riesgos de Corrupción'!$B$11:$B$100,0),63)="Moderado")),0,IF(OR(AND(AF31="Fuerte",H31="Indirectamente"),AND(AF31="Moderado",H31="Directamente"),AND(INDEX('[3]Riesgos de Corrupción'!$B$11:$BN$100,MATCH('Controles de Corrupción'!C31,'[3]Riesgos de Corrupción'!$B$11:$B$100,0),63)="Mayor")),1,IF(AND(AF31="Fuerte",H31="Directamente",AND(INDEX('[3]Riesgos de Corrupción'!$B$11:$BN$100,MATCH('Controles de Corrupción'!C31,'[3]Riesgos de Corrupción'!$B$11:$B$100,0),63)="Catastrófico")),2)))," ")</f>
        <v xml:space="preserve"> </v>
      </c>
      <c r="AK31" s="435" t="str">
        <f t="shared" si="8"/>
        <v xml:space="preserve"> </v>
      </c>
      <c r="AL31" s="19" t="str">
        <f>IFERROR(IF((INDEX('[3]Riesgos de Corrupción'!$B$11:$BN$100,MATCH('Controles de Corrupción'!C31,'[3]Riesgos de Corrupción'!$B$11:$B$100,0),62)-AK31&lt;=3),"Moderado",IF((INDEX('[3]Riesgos de Corrupción'!$B$11:$BN$100,MATCH('Controles de Corrupción'!C31,'[3]Riesgos de Corrupción'!$B$11:$B$100,0),62)-AK31&lt;=4),"Mayor",IF((INDEX('[3]Riesgos de Corrupción'!$B$11:$BN$100,MATCH('Controles de Corrupción'!C31,'[3]Riesgos de Corrupción'!$B$11:$B$100,0),62)-AK31&lt;=5),"Catastrófico")))," ")</f>
        <v xml:space="preserve"> </v>
      </c>
      <c r="AM31" s="22" t="str">
        <f t="shared" si="20"/>
        <v xml:space="preserve"> </v>
      </c>
      <c r="AN31" s="22" t="str">
        <f t="shared" si="21"/>
        <v xml:space="preserve"> </v>
      </c>
      <c r="AO31" s="76"/>
      <c r="AP31" s="76"/>
      <c r="AQ31" s="76"/>
      <c r="AR31" s="76"/>
      <c r="AS31" s="76"/>
      <c r="AT31" s="76"/>
      <c r="AU31" s="76"/>
      <c r="AV31" s="76"/>
      <c r="AW31" s="76"/>
      <c r="AX31" s="76"/>
      <c r="AY31" s="76"/>
      <c r="AZ31" s="76"/>
    </row>
    <row r="32" spans="1:52" ht="41.25" customHeight="1" x14ac:dyDescent="0.3">
      <c r="B32" s="123" t="str">
        <f t="shared" si="9"/>
        <v>-</v>
      </c>
      <c r="C32" s="183"/>
      <c r="D32" s="163"/>
      <c r="E32" s="164"/>
      <c r="F32" s="132"/>
      <c r="G32" s="131"/>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IFERROR(IF((INDEX('[3]Riesgos de Corrupción'!$B$11:$V$100,MATCH('Controles de Corrupción'!C32,'[3]Riesgos de Corrupción'!$B$11:$B$100,0),17)-AH32&lt;=1),"Rara vez",IF((INDEX('[3]Riesgos de Corrupción'!$B$11:$V$100,MATCH('Controles de Corrupción'!C32,'[3]Riesgos de Corrupción'!$B$11:$B$100,0),17)-AH32&lt;=2),"Improbable",IF((INDEX('[3]Riesgos de Corrupción'!$B$11:$V$100,MATCH('Controles de Corrupción'!C32,'[3]Riesgos de Corrupción'!$B$11:$B$100,0),17)-AH32&lt;=3),"Posible",IF((INDEX('[3]Riesgos de Corrupción'!$B$11:$V$100,MATCH('Controles de Corrupción'!C32,'[3]Riesgos de Corrupción'!$B$11:$B$100,0),17)-AH32&lt;=4),"Probable",IF((INDEX('[3]Riesgos de Corrupción'!$B$11:$V$100,MATCH('Controles de Corrupción'!C32,'[3]Riesgos de Corrupción'!$B$11:$B$100,0),17)-AH32&lt;=5),"Casi seguro")))))," ")</f>
        <v xml:space="preserve"> </v>
      </c>
      <c r="AJ32" s="8" t="str">
        <f>IFERROR(IF(OR(AND(AF32="Fuerte",H32="No disminuye"),AND(AF32="Moderado",H32="Indirectamente"),AND(AF32="Moderado",H32="No disminuye"),AND(INDEX('[3]Riesgos de Corrupción'!$B$11:$BN$100,MATCH('Controles de Corrupción'!C32,'[3]Riesgos de Corrupción'!$B$11:$B$100,0),63)="Moderado")),0,IF(OR(AND(AF32="Fuerte",H32="Indirectamente"),AND(AF32="Moderado",H32="Directamente"),AND(INDEX('[3]Riesgos de Corrupción'!$B$11:$BN$100,MATCH('Controles de Corrupción'!C32,'[3]Riesgos de Corrupción'!$B$11:$B$100,0),63)="Mayor")),1,IF(AND(AF32="Fuerte",H32="Directamente",AND(INDEX('[3]Riesgos de Corrupción'!$B$11:$BN$100,MATCH('Controles de Corrupción'!C32,'[3]Riesgos de Corrupción'!$B$11:$B$100,0),63)="Catastrófico")),2)))," ")</f>
        <v xml:space="preserve"> </v>
      </c>
      <c r="AK32" s="435" t="str">
        <f t="shared" si="8"/>
        <v xml:space="preserve"> </v>
      </c>
      <c r="AL32" s="19" t="str">
        <f>IFERROR(IF((INDEX('[3]Riesgos de Corrupción'!$B$11:$BN$100,MATCH('Controles de Corrupción'!C32,'[3]Riesgos de Corrupción'!$B$11:$B$100,0),62)-AK32&lt;=3),"Moderado",IF((INDEX('[3]Riesgos de Corrupción'!$B$11:$BN$100,MATCH('Controles de Corrupción'!C32,'[3]Riesgos de Corrupción'!$B$11:$B$100,0),62)-AK32&lt;=4),"Mayor",IF((INDEX('[3]Riesgos de Corrupción'!$B$11:$BN$100,MATCH('Controles de Corrupción'!C32,'[3]Riesgos de Corrupción'!$B$11:$B$100,0),62)-AK32&lt;=5),"Catastrófico")))," ")</f>
        <v xml:space="preserve"> </v>
      </c>
      <c r="AM32" s="22" t="str">
        <f t="shared" si="20"/>
        <v xml:space="preserve"> </v>
      </c>
      <c r="AN32" s="22" t="str">
        <f t="shared" si="21"/>
        <v xml:space="preserve"> </v>
      </c>
      <c r="AO32" s="76"/>
      <c r="AP32" s="76"/>
      <c r="AQ32" s="76"/>
      <c r="AR32" s="76"/>
      <c r="AS32" s="76"/>
      <c r="AT32" s="76"/>
      <c r="AU32" s="76"/>
      <c r="AV32" s="76"/>
      <c r="AW32" s="76"/>
      <c r="AX32" s="76"/>
      <c r="AY32" s="76"/>
      <c r="AZ32" s="76"/>
    </row>
    <row r="33" spans="2:52" ht="41.25" customHeight="1" x14ac:dyDescent="0.3">
      <c r="B33" s="123" t="str">
        <f t="shared" si="9"/>
        <v>-</v>
      </c>
      <c r="C33" s="183"/>
      <c r="D33" s="163"/>
      <c r="E33" s="164"/>
      <c r="F33" s="132"/>
      <c r="G33" s="131"/>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IFERROR(IF((INDEX('[3]Riesgos de Corrupción'!$B$11:$V$100,MATCH('Controles de Corrupción'!C33,'[3]Riesgos de Corrupción'!$B$11:$B$100,0),17)-AH33&lt;=1),"Rara vez",IF((INDEX('[3]Riesgos de Corrupción'!$B$11:$V$100,MATCH('Controles de Corrupción'!C33,'[3]Riesgos de Corrupción'!$B$11:$B$100,0),17)-AH33&lt;=2),"Improbable",IF((INDEX('[3]Riesgos de Corrupción'!$B$11:$V$100,MATCH('Controles de Corrupción'!C33,'[3]Riesgos de Corrupción'!$B$11:$B$100,0),17)-AH33&lt;=3),"Posible",IF((INDEX('[3]Riesgos de Corrupción'!$B$11:$V$100,MATCH('Controles de Corrupción'!C33,'[3]Riesgos de Corrupción'!$B$11:$B$100,0),17)-AH33&lt;=4),"Probable",IF((INDEX('[3]Riesgos de Corrupción'!$B$11:$V$100,MATCH('Controles de Corrupción'!C33,'[3]Riesgos de Corrupción'!$B$11:$B$100,0),17)-AH33&lt;=5),"Casi seguro")))))," ")</f>
        <v xml:space="preserve"> </v>
      </c>
      <c r="AJ33" s="8" t="str">
        <f>IFERROR(IF(OR(AND(AF33="Fuerte",H33="No disminuye"),AND(AF33="Moderado",H33="Indirectamente"),AND(AF33="Moderado",H33="No disminuye"),AND(INDEX('[3]Riesgos de Corrupción'!$B$11:$BN$100,MATCH('Controles de Corrupción'!C33,'[3]Riesgos de Corrupción'!$B$11:$B$100,0),63)="Moderado")),0,IF(OR(AND(AF33="Fuerte",H33="Indirectamente"),AND(AF33="Moderado",H33="Directamente"),AND(INDEX('[3]Riesgos de Corrupción'!$B$11:$BN$100,MATCH('Controles de Corrupción'!C33,'[3]Riesgos de Corrupción'!$B$11:$B$100,0),63)="Mayor")),1,IF(AND(AF33="Fuerte",H33="Directamente",AND(INDEX('[3]Riesgos de Corrupción'!$B$11:$BN$100,MATCH('Controles de Corrupción'!C33,'[3]Riesgos de Corrupción'!$B$11:$B$100,0),63)="Catastrófico")),2)))," ")</f>
        <v xml:space="preserve"> </v>
      </c>
      <c r="AK33" s="435" t="str">
        <f t="shared" si="8"/>
        <v xml:space="preserve"> </v>
      </c>
      <c r="AL33" s="19" t="str">
        <f>IFERROR(IF((INDEX('[3]Riesgos de Corrupción'!$B$11:$BN$100,MATCH('Controles de Corrupción'!C33,'[3]Riesgos de Corrupción'!$B$11:$B$100,0),62)-AK33&lt;=3),"Moderado",IF((INDEX('[3]Riesgos de Corrupción'!$B$11:$BN$100,MATCH('Controles de Corrupción'!C33,'[3]Riesgos de Corrupción'!$B$11:$B$100,0),62)-AK33&lt;=4),"Mayor",IF((INDEX('[3]Riesgos de Corrupción'!$B$11:$BN$100,MATCH('Controles de Corrupción'!C33,'[3]Riesgos de Corrupción'!$B$11:$B$100,0),62)-AK33&lt;=5),"Catastrófico")))," ")</f>
        <v xml:space="preserve"> </v>
      </c>
      <c r="AM33" s="22"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3" t="str">
        <f t="shared" si="9"/>
        <v>-</v>
      </c>
      <c r="C34" s="127"/>
      <c r="D34" s="24"/>
      <c r="E34" s="23"/>
      <c r="F34" s="132"/>
      <c r="G34" s="131"/>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IFERROR(IF((INDEX('[3]Riesgos de Corrupción'!$B$11:$V$100,MATCH('Controles de Corrupción'!C34,'[3]Riesgos de Corrupción'!$B$11:$B$100,0),17)-AH34&lt;=1),"Rara vez",IF((INDEX('[3]Riesgos de Corrupción'!$B$11:$V$100,MATCH('Controles de Corrupción'!C34,'[3]Riesgos de Corrupción'!$B$11:$B$100,0),17)-AH34&lt;=2),"Improbable",IF((INDEX('[3]Riesgos de Corrupción'!$B$11:$V$100,MATCH('Controles de Corrupción'!C34,'[3]Riesgos de Corrupción'!$B$11:$B$100,0),17)-AH34&lt;=3),"Posible",IF((INDEX('[3]Riesgos de Corrupción'!$B$11:$V$100,MATCH('Controles de Corrupción'!C34,'[3]Riesgos de Corrupción'!$B$11:$B$100,0),17)-AH34&lt;=4),"Probable",IF((INDEX('[3]Riesgos de Corrupción'!$B$11:$V$100,MATCH('Controles de Corrupción'!C34,'[3]Riesgos de Corrupción'!$B$11:$B$100,0),17)-AH34&lt;=5),"Casi seguro")))))," ")</f>
        <v xml:space="preserve"> </v>
      </c>
      <c r="AJ34" s="8" t="str">
        <f>IFERROR(IF(OR(AND(AF34="Fuerte",H34="No disminuye"),AND(AF34="Moderado",H34="Indirectamente"),AND(AF34="Moderado",H34="No disminuye"),AND(INDEX('[3]Riesgos de Corrupción'!$B$11:$BN$100,MATCH('Controles de Corrupción'!C34,'[3]Riesgos de Corrupción'!$B$11:$B$100,0),63)="Moderado")),0,IF(OR(AND(AF34="Fuerte",H34="Indirectamente"),AND(AF34="Moderado",H34="Directamente"),AND(INDEX('[3]Riesgos de Corrupción'!$B$11:$BN$100,MATCH('Controles de Corrupción'!C34,'[3]Riesgos de Corrupción'!$B$11:$B$100,0),63)="Mayor")),1,IF(AND(AF34="Fuerte",H34="Directamente",AND(INDEX('[3]Riesgos de Corrupción'!$B$11:$BN$100,MATCH('Controles de Corrupción'!C34,'[3]Riesgos de Corrupción'!$B$11:$B$100,0),63)="Catastrófico")),2)))," ")</f>
        <v xml:space="preserve"> </v>
      </c>
      <c r="AK34" s="435" t="str">
        <f t="shared" si="8"/>
        <v xml:space="preserve"> </v>
      </c>
      <c r="AL34" s="19" t="str">
        <f>IFERROR(IF((INDEX('[3]Riesgos de Corrupción'!$B$11:$BN$100,MATCH('Controles de Corrupción'!C34,'[3]Riesgos de Corrupción'!$B$11:$B$100,0),62)-AK34&lt;=3),"Moderado",IF((INDEX('[3]Riesgos de Corrupción'!$B$11:$BN$100,MATCH('Controles de Corrupción'!C34,'[3]Riesgos de Corrupción'!$B$11:$B$100,0),62)-AK34&lt;=4),"Mayor",IF((INDEX('[3]Riesgos de Corrupción'!$B$11:$BN$100,MATCH('Controles de Corrupción'!C34,'[3]Riesgos de Corrupción'!$B$11:$B$100,0),62)-AK34&lt;=5),"Catastrófico")))," ")</f>
        <v xml:space="preserve"> </v>
      </c>
      <c r="AM34" s="22"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3" t="str">
        <f t="shared" si="9"/>
        <v>-</v>
      </c>
      <c r="C35" s="127"/>
      <c r="D35" s="24"/>
      <c r="E35" s="23"/>
      <c r="F35" s="132"/>
      <c r="G35" s="131"/>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IFERROR(IF((INDEX('[3]Riesgos de Corrupción'!$B$11:$V$100,MATCH('Controles de Corrupción'!C35,'[3]Riesgos de Corrupción'!$B$11:$B$100,0),17)-AH35&lt;=1),"Rara vez",IF((INDEX('[3]Riesgos de Corrupción'!$B$11:$V$100,MATCH('Controles de Corrupción'!C35,'[3]Riesgos de Corrupción'!$B$11:$B$100,0),17)-AH35&lt;=2),"Improbable",IF((INDEX('[3]Riesgos de Corrupción'!$B$11:$V$100,MATCH('Controles de Corrupción'!C35,'[3]Riesgos de Corrupción'!$B$11:$B$100,0),17)-AH35&lt;=3),"Posible",IF((INDEX('[3]Riesgos de Corrupción'!$B$11:$V$100,MATCH('Controles de Corrupción'!C35,'[3]Riesgos de Corrupción'!$B$11:$B$100,0),17)-AH35&lt;=4),"Probable",IF((INDEX('[3]Riesgos de Corrupción'!$B$11:$V$100,MATCH('Controles de Corrupción'!C35,'[3]Riesgos de Corrupción'!$B$11:$B$100,0),17)-AH35&lt;=5),"Casi seguro")))))," ")</f>
        <v xml:space="preserve"> </v>
      </c>
      <c r="AJ35" s="8" t="str">
        <f>IFERROR(IF(OR(AND(AF35="Fuerte",H35="No disminuye"),AND(AF35="Moderado",H35="Indirectamente"),AND(AF35="Moderado",H35="No disminuye"),AND(INDEX('[3]Riesgos de Corrupción'!$B$11:$BN$100,MATCH('Controles de Corrupción'!C35,'[3]Riesgos de Corrupción'!$B$11:$B$100,0),63)="Moderado")),0,IF(OR(AND(AF35="Fuerte",H35="Indirectamente"),AND(AF35="Moderado",H35="Directamente"),AND(INDEX('[3]Riesgos de Corrupción'!$B$11:$BN$100,MATCH('Controles de Corrupción'!C35,'[3]Riesgos de Corrupción'!$B$11:$B$100,0),63)="Mayor")),1,IF(AND(AF35="Fuerte",H35="Directamente",AND(INDEX('[3]Riesgos de Corrupción'!$B$11:$BN$100,MATCH('Controles de Corrupción'!C35,'[3]Riesgos de Corrupción'!$B$11:$B$100,0),63)="Catastrófico")),2)))," ")</f>
        <v xml:space="preserve"> </v>
      </c>
      <c r="AK35" s="435" t="str">
        <f t="shared" si="8"/>
        <v xml:space="preserve"> </v>
      </c>
      <c r="AL35" s="19" t="str">
        <f>IFERROR(IF((INDEX('[3]Riesgos de Corrupción'!$B$11:$BN$100,MATCH('Controles de Corrupción'!C35,'[3]Riesgos de Corrupción'!$B$11:$B$100,0),62)-AK35&lt;=3),"Moderado",IF((INDEX('[3]Riesgos de Corrupción'!$B$11:$BN$100,MATCH('Controles de Corrupción'!C35,'[3]Riesgos de Corrupción'!$B$11:$B$100,0),62)-AK35&lt;=4),"Mayor",IF((INDEX('[3]Riesgos de Corrupción'!$B$11:$BN$100,MATCH('Controles de Corrupción'!C35,'[3]Riesgos de Corrupción'!$B$11:$B$100,0),62)-AK35&lt;=5),"Catastrófico")))," ")</f>
        <v xml:space="preserve"> </v>
      </c>
      <c r="AM35" s="22"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3" t="str">
        <f t="shared" si="9"/>
        <v>-</v>
      </c>
      <c r="C36" s="127"/>
      <c r="D36" s="24"/>
      <c r="E36" s="23"/>
      <c r="F36" s="132"/>
      <c r="G36" s="131"/>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IFERROR(IF((INDEX('[3]Riesgos de Corrupción'!$B$11:$V$100,MATCH('Controles de Corrupción'!C36,'[3]Riesgos de Corrupción'!$B$11:$B$100,0),17)-AH36&lt;=1),"Rara vez",IF((INDEX('[3]Riesgos de Corrupción'!$B$11:$V$100,MATCH('Controles de Corrupción'!C36,'[3]Riesgos de Corrupción'!$B$11:$B$100,0),17)-AH36&lt;=2),"Improbable",IF((INDEX('[3]Riesgos de Corrupción'!$B$11:$V$100,MATCH('Controles de Corrupción'!C36,'[3]Riesgos de Corrupción'!$B$11:$B$100,0),17)-AH36&lt;=3),"Posible",IF((INDEX('[3]Riesgos de Corrupción'!$B$11:$V$100,MATCH('Controles de Corrupción'!C36,'[3]Riesgos de Corrupción'!$B$11:$B$100,0),17)-AH36&lt;=4),"Probable",IF((INDEX('[3]Riesgos de Corrupción'!$B$11:$V$100,MATCH('Controles de Corrupción'!C36,'[3]Riesgos de Corrupción'!$B$11:$B$100,0),17)-AH36&lt;=5),"Casi seguro")))))," ")</f>
        <v xml:space="preserve"> </v>
      </c>
      <c r="AJ36" s="8" t="str">
        <f>IFERROR(IF(OR(AND(AF36="Fuerte",H36="No disminuye"),AND(AF36="Moderado",H36="Indirectamente"),AND(AF36="Moderado",H36="No disminuye"),AND(INDEX('[3]Riesgos de Corrupción'!$B$11:$BN$100,MATCH('Controles de Corrupción'!C36,'[3]Riesgos de Corrupción'!$B$11:$B$100,0),63)="Moderado")),0,IF(OR(AND(AF36="Fuerte",H36="Indirectamente"),AND(AF36="Moderado",H36="Directamente"),AND(INDEX('[3]Riesgos de Corrupción'!$B$11:$BN$100,MATCH('Controles de Corrupción'!C36,'[3]Riesgos de Corrupción'!$B$11:$B$100,0),63)="Mayor")),1,IF(AND(AF36="Fuerte",H36="Directamente",AND(INDEX('[3]Riesgos de Corrupción'!$B$11:$BN$100,MATCH('Controles de Corrupción'!C36,'[3]Riesgos de Corrupción'!$B$11:$B$100,0),63)="Catastrófico")),2)))," ")</f>
        <v xml:space="preserve"> </v>
      </c>
      <c r="AK36" s="435" t="str">
        <f t="shared" si="8"/>
        <v xml:space="preserve"> </v>
      </c>
      <c r="AL36" s="19" t="str">
        <f>IFERROR(IF((INDEX('[3]Riesgos de Corrupción'!$B$11:$BN$100,MATCH('Controles de Corrupción'!C36,'[3]Riesgos de Corrupción'!$B$11:$B$100,0),62)-AK36&lt;=3),"Moderado",IF((INDEX('[3]Riesgos de Corrupción'!$B$11:$BN$100,MATCH('Controles de Corrupción'!C36,'[3]Riesgos de Corrupción'!$B$11:$B$100,0),62)-AK36&lt;=4),"Mayor",IF((INDEX('[3]Riesgos de Corrupción'!$B$11:$BN$100,MATCH('Controles de Corrupción'!C36,'[3]Riesgos de Corrupción'!$B$11:$B$100,0),62)-AK36&lt;=5),"Catastrófico")))," ")</f>
        <v xml:space="preserve"> </v>
      </c>
      <c r="AM36" s="22"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3" t="str">
        <f t="shared" si="9"/>
        <v>-</v>
      </c>
      <c r="C37" s="127"/>
      <c r="D37" s="24"/>
      <c r="E37" s="23"/>
      <c r="F37" s="132"/>
      <c r="G37" s="131"/>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IFERROR(IF((INDEX('[3]Riesgos de Corrupción'!$B$11:$V$100,MATCH('Controles de Corrupción'!C37,'[3]Riesgos de Corrupción'!$B$11:$B$100,0),17)-AH37&lt;=1),"Rara vez",IF((INDEX('[3]Riesgos de Corrupción'!$B$11:$V$100,MATCH('Controles de Corrupción'!C37,'[3]Riesgos de Corrupción'!$B$11:$B$100,0),17)-AH37&lt;=2),"Improbable",IF((INDEX('[3]Riesgos de Corrupción'!$B$11:$V$100,MATCH('Controles de Corrupción'!C37,'[3]Riesgos de Corrupción'!$B$11:$B$100,0),17)-AH37&lt;=3),"Posible",IF((INDEX('[3]Riesgos de Corrupción'!$B$11:$V$100,MATCH('Controles de Corrupción'!C37,'[3]Riesgos de Corrupción'!$B$11:$B$100,0),17)-AH37&lt;=4),"Probable",IF((INDEX('[3]Riesgos de Corrupción'!$B$11:$V$100,MATCH('Controles de Corrupción'!C37,'[3]Riesgos de Corrupción'!$B$11:$B$100,0),17)-AH37&lt;=5),"Casi seguro")))))," ")</f>
        <v xml:space="preserve"> </v>
      </c>
      <c r="AJ37" s="8" t="str">
        <f>IFERROR(IF(OR(AND(AF37="Fuerte",H37="No disminuye"),AND(AF37="Moderado",H37="Indirectamente"),AND(AF37="Moderado",H37="No disminuye"),AND(INDEX('[3]Riesgos de Corrupción'!$B$11:$BN$100,MATCH('Controles de Corrupción'!C37,'[3]Riesgos de Corrupción'!$B$11:$B$100,0),63)="Moderado")),0,IF(OR(AND(AF37="Fuerte",H37="Indirectamente"),AND(AF37="Moderado",H37="Directamente"),AND(INDEX('[3]Riesgos de Corrupción'!$B$11:$BN$100,MATCH('Controles de Corrupción'!C37,'[3]Riesgos de Corrupción'!$B$11:$B$100,0),63)="Mayor")),1,IF(AND(AF37="Fuerte",H37="Directamente",AND(INDEX('[3]Riesgos de Corrupción'!$B$11:$BN$100,MATCH('Controles de Corrupción'!C37,'[3]Riesgos de Corrupción'!$B$11:$B$100,0),63)="Catastrófico")),2)))," ")</f>
        <v xml:space="preserve"> </v>
      </c>
      <c r="AK37" s="435" t="str">
        <f t="shared" si="8"/>
        <v xml:space="preserve"> </v>
      </c>
      <c r="AL37" s="19" t="str">
        <f>IFERROR(IF((INDEX('[3]Riesgos de Corrupción'!$B$11:$BN$100,MATCH('Controles de Corrupción'!C37,'[3]Riesgos de Corrupción'!$B$11:$B$100,0),62)-AK37&lt;=3),"Moderado",IF((INDEX('[3]Riesgos de Corrupción'!$B$11:$BN$100,MATCH('Controles de Corrupción'!C37,'[3]Riesgos de Corrupción'!$B$11:$B$100,0),62)-AK37&lt;=4),"Mayor",IF((INDEX('[3]Riesgos de Corrupción'!$B$11:$BN$100,MATCH('Controles de Corrupción'!C37,'[3]Riesgos de Corrupción'!$B$11:$B$100,0),62)-AK37&lt;=5),"Catastrófico")))," ")</f>
        <v xml:space="preserve"> </v>
      </c>
      <c r="AM37" s="22"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3" t="str">
        <f t="shared" si="9"/>
        <v>-</v>
      </c>
      <c r="C38" s="127"/>
      <c r="D38" s="24"/>
      <c r="E38" s="23"/>
      <c r="F38" s="132"/>
      <c r="G38" s="131"/>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IFERROR(IF((INDEX('[3]Riesgos de Corrupción'!$B$11:$V$100,MATCH('Controles de Corrupción'!C38,'[3]Riesgos de Corrupción'!$B$11:$B$100,0),17)-AH38&lt;=1),"Rara vez",IF((INDEX('[3]Riesgos de Corrupción'!$B$11:$V$100,MATCH('Controles de Corrupción'!C38,'[3]Riesgos de Corrupción'!$B$11:$B$100,0),17)-AH38&lt;=2),"Improbable",IF((INDEX('[3]Riesgos de Corrupción'!$B$11:$V$100,MATCH('Controles de Corrupción'!C38,'[3]Riesgos de Corrupción'!$B$11:$B$100,0),17)-AH38&lt;=3),"Posible",IF((INDEX('[3]Riesgos de Corrupción'!$B$11:$V$100,MATCH('Controles de Corrupción'!C38,'[3]Riesgos de Corrupción'!$B$11:$B$100,0),17)-AH38&lt;=4),"Probable",IF((INDEX('[3]Riesgos de Corrupción'!$B$11:$V$100,MATCH('Controles de Corrupción'!C38,'[3]Riesgos de Corrupción'!$B$11:$B$100,0),17)-AH38&lt;=5),"Casi seguro")))))," ")</f>
        <v xml:space="preserve"> </v>
      </c>
      <c r="AJ38" s="8" t="str">
        <f>IFERROR(IF(OR(AND(AF38="Fuerte",H38="No disminuye"),AND(AF38="Moderado",H38="Indirectamente"),AND(AF38="Moderado",H38="No disminuye"),AND(INDEX('[3]Riesgos de Corrupción'!$B$11:$BN$100,MATCH('Controles de Corrupción'!C38,'[3]Riesgos de Corrupción'!$B$11:$B$100,0),63)="Moderado")),0,IF(OR(AND(AF38="Fuerte",H38="Indirectamente"),AND(AF38="Moderado",H38="Directamente"),AND(INDEX('[3]Riesgos de Corrupción'!$B$11:$BN$100,MATCH('Controles de Corrupción'!C38,'[3]Riesgos de Corrupción'!$B$11:$B$100,0),63)="Mayor")),1,IF(AND(AF38="Fuerte",H38="Directamente",AND(INDEX('[3]Riesgos de Corrupción'!$B$11:$BN$100,MATCH('Controles de Corrupción'!C38,'[3]Riesgos de Corrupción'!$B$11:$B$100,0),63)="Catastrófico")),2)))," ")</f>
        <v xml:space="preserve"> </v>
      </c>
      <c r="AK38" s="435" t="str">
        <f t="shared" si="8"/>
        <v xml:space="preserve"> </v>
      </c>
      <c r="AL38" s="19" t="str">
        <f>IFERROR(IF((INDEX('[3]Riesgos de Corrupción'!$B$11:$BN$100,MATCH('Controles de Corrupción'!C38,'[3]Riesgos de Corrupción'!$B$11:$B$100,0),62)-AK38&lt;=3),"Moderado",IF((INDEX('[3]Riesgos de Corrupción'!$B$11:$BN$100,MATCH('Controles de Corrupción'!C38,'[3]Riesgos de Corrupción'!$B$11:$B$100,0),62)-AK38&lt;=4),"Mayor",IF((INDEX('[3]Riesgos de Corrupción'!$B$11:$BN$100,MATCH('Controles de Corrupción'!C38,'[3]Riesgos de Corrupción'!$B$11:$B$100,0),62)-AK38&lt;=5),"Catastrófico")))," ")</f>
        <v xml:space="preserve"> </v>
      </c>
      <c r="AM38" s="22"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3" t="str">
        <f t="shared" si="9"/>
        <v>-</v>
      </c>
      <c r="C39" s="127"/>
      <c r="D39" s="24"/>
      <c r="E39" s="23"/>
      <c r="F39" s="132"/>
      <c r="G39" s="131"/>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IFERROR(IF((INDEX('[3]Riesgos de Corrupción'!$B$11:$V$100,MATCH('Controles de Corrupción'!C39,'[3]Riesgos de Corrupción'!$B$11:$B$100,0),17)-AH39&lt;=1),"Rara vez",IF((INDEX('[3]Riesgos de Corrupción'!$B$11:$V$100,MATCH('Controles de Corrupción'!C39,'[3]Riesgos de Corrupción'!$B$11:$B$100,0),17)-AH39&lt;=2),"Improbable",IF((INDEX('[3]Riesgos de Corrupción'!$B$11:$V$100,MATCH('Controles de Corrupción'!C39,'[3]Riesgos de Corrupción'!$B$11:$B$100,0),17)-AH39&lt;=3),"Posible",IF((INDEX('[3]Riesgos de Corrupción'!$B$11:$V$100,MATCH('Controles de Corrupción'!C39,'[3]Riesgos de Corrupción'!$B$11:$B$100,0),17)-AH39&lt;=4),"Probable",IF((INDEX('[3]Riesgos de Corrupción'!$B$11:$V$100,MATCH('Controles de Corrupción'!C39,'[3]Riesgos de Corrupción'!$B$11:$B$100,0),17)-AH39&lt;=5),"Casi seguro")))))," ")</f>
        <v xml:space="preserve"> </v>
      </c>
      <c r="AJ39" s="8" t="str">
        <f>IFERROR(IF(OR(AND(AF39="Fuerte",H39="No disminuye"),AND(AF39="Moderado",H39="Indirectamente"),AND(AF39="Moderado",H39="No disminuye"),AND(INDEX('[3]Riesgos de Corrupción'!$B$11:$BN$100,MATCH('Controles de Corrupción'!C39,'[3]Riesgos de Corrupción'!$B$11:$B$100,0),63)="Moderado")),0,IF(OR(AND(AF39="Fuerte",H39="Indirectamente"),AND(AF39="Moderado",H39="Directamente"),AND(INDEX('[3]Riesgos de Corrupción'!$B$11:$BN$100,MATCH('Controles de Corrupción'!C39,'[3]Riesgos de Corrupción'!$B$11:$B$100,0),63)="Mayor")),1,IF(AND(AF39="Fuerte",H39="Directamente",AND(INDEX('[3]Riesgos de Corrupción'!$B$11:$BN$100,MATCH('Controles de Corrupción'!C39,'[3]Riesgos de Corrupción'!$B$11:$B$100,0),63)="Catastrófico")),2)))," ")</f>
        <v xml:space="preserve"> </v>
      </c>
      <c r="AK39" s="435" t="str">
        <f t="shared" si="8"/>
        <v xml:space="preserve"> </v>
      </c>
      <c r="AL39" s="19" t="str">
        <f>IFERROR(IF((INDEX('[3]Riesgos de Corrupción'!$B$11:$BN$100,MATCH('Controles de Corrupción'!C39,'[3]Riesgos de Corrupción'!$B$11:$B$100,0),62)-AK39&lt;=3),"Moderado",IF((INDEX('[3]Riesgos de Corrupción'!$B$11:$BN$100,MATCH('Controles de Corrupción'!C39,'[3]Riesgos de Corrupción'!$B$11:$B$100,0),62)-AK39&lt;=4),"Mayor",IF((INDEX('[3]Riesgos de Corrupción'!$B$11:$BN$100,MATCH('Controles de Corrupción'!C39,'[3]Riesgos de Corrupción'!$B$11:$B$100,0),62)-AK39&lt;=5),"Catastrófico")))," ")</f>
        <v xml:space="preserve"> </v>
      </c>
      <c r="AM39" s="22"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3" t="str">
        <f t="shared" si="9"/>
        <v>-</v>
      </c>
      <c r="C40" s="127"/>
      <c r="D40" s="24"/>
      <c r="E40" s="23"/>
      <c r="F40" s="132"/>
      <c r="G40" s="131"/>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IFERROR(IF((INDEX('[3]Riesgos de Corrupción'!$B$11:$V$100,MATCH('Controles de Corrupción'!C40,'[3]Riesgos de Corrupción'!$B$11:$B$100,0),17)-AH40&lt;=1),"Rara vez",IF((INDEX('[3]Riesgos de Corrupción'!$B$11:$V$100,MATCH('Controles de Corrupción'!C40,'[3]Riesgos de Corrupción'!$B$11:$B$100,0),17)-AH40&lt;=2),"Improbable",IF((INDEX('[3]Riesgos de Corrupción'!$B$11:$V$100,MATCH('Controles de Corrupción'!C40,'[3]Riesgos de Corrupción'!$B$11:$B$100,0),17)-AH40&lt;=3),"Posible",IF((INDEX('[3]Riesgos de Corrupción'!$B$11:$V$100,MATCH('Controles de Corrupción'!C40,'[3]Riesgos de Corrupción'!$B$11:$B$100,0),17)-AH40&lt;=4),"Probable",IF((INDEX('[3]Riesgos de Corrupción'!$B$11:$V$100,MATCH('Controles de Corrupción'!C40,'[3]Riesgos de Corrupción'!$B$11:$B$100,0),17)-AH40&lt;=5),"Casi seguro")))))," ")</f>
        <v xml:space="preserve"> </v>
      </c>
      <c r="AJ40" s="8" t="str">
        <f>IFERROR(IF(OR(AND(AF40="Fuerte",H40="No disminuye"),AND(AF40="Moderado",H40="Indirectamente"),AND(AF40="Moderado",H40="No disminuye"),AND(INDEX('[3]Riesgos de Corrupción'!$B$11:$BN$100,MATCH('Controles de Corrupción'!C40,'[3]Riesgos de Corrupción'!$B$11:$B$100,0),63)="Moderado")),0,IF(OR(AND(AF40="Fuerte",H40="Indirectamente"),AND(AF40="Moderado",H40="Directamente"),AND(INDEX('[3]Riesgos de Corrupción'!$B$11:$BN$100,MATCH('Controles de Corrupción'!C40,'[3]Riesgos de Corrupción'!$B$11:$B$100,0),63)="Mayor")),1,IF(AND(AF40="Fuerte",H40="Directamente",AND(INDEX('[3]Riesgos de Corrupción'!$B$11:$BN$100,MATCH('Controles de Corrupción'!C40,'[3]Riesgos de Corrupción'!$B$11:$B$100,0),63)="Catastrófico")),2)))," ")</f>
        <v xml:space="preserve"> </v>
      </c>
      <c r="AK40" s="435" t="str">
        <f t="shared" si="8"/>
        <v xml:space="preserve"> </v>
      </c>
      <c r="AL40" s="19" t="str">
        <f>IFERROR(IF((INDEX('[3]Riesgos de Corrupción'!$B$11:$BN$100,MATCH('Controles de Corrupción'!C40,'[3]Riesgos de Corrupción'!$B$11:$B$100,0),62)-AK40&lt;=3),"Moderado",IF((INDEX('[3]Riesgos de Corrupción'!$B$11:$BN$100,MATCH('Controles de Corrupción'!C40,'[3]Riesgos de Corrupción'!$B$11:$B$100,0),62)-AK40&lt;=4),"Mayor",IF((INDEX('[3]Riesgos de Corrupción'!$B$11:$BN$100,MATCH('Controles de Corrupción'!C40,'[3]Riesgos de Corrupción'!$B$11:$B$100,0),62)-AK40&lt;=5),"Catastrófico")))," ")</f>
        <v xml:space="preserve"> </v>
      </c>
      <c r="AM40" s="22"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3" t="str">
        <f t="shared" si="9"/>
        <v>-</v>
      </c>
      <c r="C41" s="127"/>
      <c r="D41" s="24"/>
      <c r="E41" s="23"/>
      <c r="F41" s="132"/>
      <c r="G41" s="131"/>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IFERROR(IF((INDEX('[3]Riesgos de Corrupción'!$B$11:$V$100,MATCH('Controles de Corrupción'!C41,'[3]Riesgos de Corrupción'!$B$11:$B$100,0),17)-AH41&lt;=1),"Rara vez",IF((INDEX('[3]Riesgos de Corrupción'!$B$11:$V$100,MATCH('Controles de Corrupción'!C41,'[3]Riesgos de Corrupción'!$B$11:$B$100,0),17)-AH41&lt;=2),"Improbable",IF((INDEX('[3]Riesgos de Corrupción'!$B$11:$V$100,MATCH('Controles de Corrupción'!C41,'[3]Riesgos de Corrupción'!$B$11:$B$100,0),17)-AH41&lt;=3),"Posible",IF((INDEX('[3]Riesgos de Corrupción'!$B$11:$V$100,MATCH('Controles de Corrupción'!C41,'[3]Riesgos de Corrupción'!$B$11:$B$100,0),17)-AH41&lt;=4),"Probable",IF((INDEX('[3]Riesgos de Corrupción'!$B$11:$V$100,MATCH('Controles de Corrupción'!C41,'[3]Riesgos de Corrupción'!$B$11:$B$100,0),17)-AH41&lt;=5),"Casi seguro")))))," ")</f>
        <v xml:space="preserve"> </v>
      </c>
      <c r="AJ41" s="8" t="str">
        <f>IFERROR(IF(OR(AND(AF41="Fuerte",H41="No disminuye"),AND(AF41="Moderado",H41="Indirectamente"),AND(AF41="Moderado",H41="No disminuye"),AND(INDEX('[3]Riesgos de Corrupción'!$B$11:$BN$100,MATCH('Controles de Corrupción'!C41,'[3]Riesgos de Corrupción'!$B$11:$B$100,0),63)="Moderado")),0,IF(OR(AND(AF41="Fuerte",H41="Indirectamente"),AND(AF41="Moderado",H41="Directamente"),AND(INDEX('[3]Riesgos de Corrupción'!$B$11:$BN$100,MATCH('Controles de Corrupción'!C41,'[3]Riesgos de Corrupción'!$B$11:$B$100,0),63)="Mayor")),1,IF(AND(AF41="Fuerte",H41="Directamente",AND(INDEX('[3]Riesgos de Corrupción'!$B$11:$BN$100,MATCH('Controles de Corrupción'!C41,'[3]Riesgos de Corrupción'!$B$11:$B$100,0),63)="Catastrófico")),2)))," ")</f>
        <v xml:space="preserve"> </v>
      </c>
      <c r="AK41" s="435" t="str">
        <f t="shared" si="8"/>
        <v xml:space="preserve"> </v>
      </c>
      <c r="AL41" s="19" t="str">
        <f>IFERROR(IF((INDEX('[3]Riesgos de Corrupción'!$B$11:$BN$100,MATCH('Controles de Corrupción'!C41,'[3]Riesgos de Corrupción'!$B$11:$B$100,0),62)-AK41&lt;=3),"Moderado",IF((INDEX('[3]Riesgos de Corrupción'!$B$11:$BN$100,MATCH('Controles de Corrupción'!C41,'[3]Riesgos de Corrupción'!$B$11:$B$100,0),62)-AK41&lt;=4),"Mayor",IF((INDEX('[3]Riesgos de Corrupción'!$B$11:$BN$100,MATCH('Controles de Corrupción'!C41,'[3]Riesgos de Corrupción'!$B$11:$B$100,0),62)-AK41&lt;=5),"Catastrófico")))," ")</f>
        <v xml:space="preserve"> </v>
      </c>
      <c r="AM41" s="22" t="str">
        <f t="shared" si="20"/>
        <v xml:space="preserve"> </v>
      </c>
      <c r="AN41" s="22" t="str">
        <f t="shared" si="21"/>
        <v xml:space="preserve"> </v>
      </c>
      <c r="AO41" s="76"/>
      <c r="AP41" s="76"/>
      <c r="AQ41" s="76"/>
      <c r="AR41" s="76"/>
      <c r="AS41" s="76"/>
      <c r="AT41" s="76"/>
      <c r="AU41" s="76"/>
      <c r="AV41" s="76"/>
      <c r="AW41" s="76"/>
      <c r="AX41" s="76"/>
      <c r="AY41" s="76"/>
      <c r="AZ41" s="76"/>
    </row>
    <row r="42" spans="2:52" ht="57.75" customHeight="1" x14ac:dyDescent="0.3">
      <c r="B42" s="123" t="str">
        <f t="shared" si="9"/>
        <v>-</v>
      </c>
      <c r="C42" s="127"/>
      <c r="D42" s="24"/>
      <c r="E42" s="23"/>
      <c r="F42" s="132"/>
      <c r="G42" s="131"/>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IFERROR(IF((INDEX('[3]Riesgos de Corrupción'!$B$11:$V$100,MATCH('Controles de Corrupción'!C42,'[3]Riesgos de Corrupción'!$B$11:$B$100,0),17)-AH42&lt;=1),"Rara vez",IF((INDEX('[3]Riesgos de Corrupción'!$B$11:$V$100,MATCH('Controles de Corrupción'!C42,'[3]Riesgos de Corrupción'!$B$11:$B$100,0),17)-AH42&lt;=2),"Improbable",IF((INDEX('[3]Riesgos de Corrupción'!$B$11:$V$100,MATCH('Controles de Corrupción'!C42,'[3]Riesgos de Corrupción'!$B$11:$B$100,0),17)-AH42&lt;=3),"Posible",IF((INDEX('[3]Riesgos de Corrupción'!$B$11:$V$100,MATCH('Controles de Corrupción'!C42,'[3]Riesgos de Corrupción'!$B$11:$B$100,0),17)-AH42&lt;=4),"Probable",IF((INDEX('[3]Riesgos de Corrupción'!$B$11:$V$100,MATCH('Controles de Corrupción'!C42,'[3]Riesgos de Corrupción'!$B$11:$B$100,0),17)-AH42&lt;=5),"Casi seguro")))))," ")</f>
        <v xml:space="preserve"> </v>
      </c>
      <c r="AJ42" s="8" t="str">
        <f>IFERROR(IF(OR(AND(AF42="Fuerte",H42="No disminuye"),AND(AF42="Moderado",H42="Indirectamente"),AND(AF42="Moderado",H42="No disminuye"),AND(INDEX('[3]Riesgos de Corrupción'!$B$11:$BN$100,MATCH('Controles de Corrupción'!C42,'[3]Riesgos de Corrupción'!$B$11:$B$100,0),63)="Moderado")),0,IF(OR(AND(AF42="Fuerte",H42="Indirectamente"),AND(AF42="Moderado",H42="Directamente"),AND(INDEX('[3]Riesgos de Corrupción'!$B$11:$BN$100,MATCH('Controles de Corrupción'!C42,'[3]Riesgos de Corrupción'!$B$11:$B$100,0),63)="Mayor")),1,IF(AND(AF42="Fuerte",H42="Directamente",AND(INDEX('[3]Riesgos de Corrupción'!$B$11:$BN$100,MATCH('Controles de Corrupción'!C42,'[3]Riesgos de Corrupción'!$B$11:$B$100,0),63)="Catastrófico")),2)))," ")</f>
        <v xml:space="preserve"> </v>
      </c>
      <c r="AK42" s="435" t="str">
        <f t="shared" si="8"/>
        <v xml:space="preserve"> </v>
      </c>
      <c r="AL42" s="19" t="str">
        <f>IFERROR(IF((INDEX('[3]Riesgos de Corrupción'!$B$11:$BN$100,MATCH('Controles de Corrupción'!C42,'[3]Riesgos de Corrupción'!$B$11:$B$100,0),62)-AK42&lt;=3),"Moderado",IF((INDEX('[3]Riesgos de Corrupción'!$B$11:$BN$100,MATCH('Controles de Corrupción'!C42,'[3]Riesgos de Corrupción'!$B$11:$B$100,0),62)-AK42&lt;=4),"Mayor",IF((INDEX('[3]Riesgos de Corrupción'!$B$11:$BN$100,MATCH('Controles de Corrupción'!C42,'[3]Riesgos de Corrupción'!$B$11:$B$100,0),62)-AK42&lt;=5),"Catastrófico")))," ")</f>
        <v xml:space="preserve"> </v>
      </c>
      <c r="AM42" s="22" t="str">
        <f t="shared" si="20"/>
        <v xml:space="preserve"> </v>
      </c>
      <c r="AN42" s="22" t="str">
        <f t="shared" si="21"/>
        <v xml:space="preserve"> </v>
      </c>
      <c r="AO42" s="76"/>
      <c r="AP42" s="76"/>
      <c r="AQ42" s="76"/>
      <c r="AR42" s="76"/>
      <c r="AS42" s="76"/>
      <c r="AT42" s="76"/>
      <c r="AU42" s="76"/>
      <c r="AV42" s="76"/>
      <c r="AW42" s="76"/>
      <c r="AX42" s="76"/>
      <c r="AY42" s="76"/>
      <c r="AZ42" s="76"/>
    </row>
    <row r="43" spans="2:52" ht="57.75" customHeight="1" x14ac:dyDescent="0.3">
      <c r="B43" s="123" t="str">
        <f t="shared" si="9"/>
        <v>-</v>
      </c>
      <c r="C43" s="127"/>
      <c r="D43" s="24"/>
      <c r="E43" s="23"/>
      <c r="F43" s="132"/>
      <c r="G43" s="131"/>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IFERROR(IF((INDEX('[3]Riesgos de Corrupción'!$B$11:$V$100,MATCH('Controles de Corrupción'!C43,'[3]Riesgos de Corrupción'!$B$11:$B$100,0),17)-AH43&lt;=1),"Rara vez",IF((INDEX('[3]Riesgos de Corrupción'!$B$11:$V$100,MATCH('Controles de Corrupción'!C43,'[3]Riesgos de Corrupción'!$B$11:$B$100,0),17)-AH43&lt;=2),"Improbable",IF((INDEX('[3]Riesgos de Corrupción'!$B$11:$V$100,MATCH('Controles de Corrupción'!C43,'[3]Riesgos de Corrupción'!$B$11:$B$100,0),17)-AH43&lt;=3),"Posible",IF((INDEX('[3]Riesgos de Corrupción'!$B$11:$V$100,MATCH('Controles de Corrupción'!C43,'[3]Riesgos de Corrupción'!$B$11:$B$100,0),17)-AH43&lt;=4),"Probable",IF((INDEX('[3]Riesgos de Corrupción'!$B$11:$V$100,MATCH('Controles de Corrupción'!C43,'[3]Riesgos de Corrupción'!$B$11:$B$100,0),17)-AH43&lt;=5),"Casi seguro")))))," ")</f>
        <v xml:space="preserve"> </v>
      </c>
      <c r="AJ43" s="8" t="str">
        <f>IFERROR(IF(OR(AND(AF43="Fuerte",H43="No disminuye"),AND(AF43="Moderado",H43="Indirectamente"),AND(AF43="Moderado",H43="No disminuye"),AND(INDEX('[3]Riesgos de Corrupción'!$B$11:$BN$100,MATCH('Controles de Corrupción'!C43,'[3]Riesgos de Corrupción'!$B$11:$B$100,0),63)="Moderado")),0,IF(OR(AND(AF43="Fuerte",H43="Indirectamente"),AND(AF43="Moderado",H43="Directamente"),AND(INDEX('[3]Riesgos de Corrupción'!$B$11:$BN$100,MATCH('Controles de Corrupción'!C43,'[3]Riesgos de Corrupción'!$B$11:$B$100,0),63)="Mayor")),1,IF(AND(AF43="Fuerte",H43="Directamente",AND(INDEX('[3]Riesgos de Corrupción'!$B$11:$BN$100,MATCH('Controles de Corrupción'!C43,'[3]Riesgos de Corrupción'!$B$11:$B$100,0),63)="Catastrófico")),2)))," ")</f>
        <v xml:space="preserve"> </v>
      </c>
      <c r="AK43" s="435" t="str">
        <f t="shared" si="8"/>
        <v xml:space="preserve"> </v>
      </c>
      <c r="AL43" s="19" t="str">
        <f>IFERROR(IF((INDEX('[3]Riesgos de Corrupción'!$B$11:$BN$100,MATCH('Controles de Corrupción'!C43,'[3]Riesgos de Corrupción'!$B$11:$B$100,0),62)-AK43&lt;=3),"Moderado",IF((INDEX('[3]Riesgos de Corrupción'!$B$11:$BN$100,MATCH('Controles de Corrupción'!C43,'[3]Riesgos de Corrupción'!$B$11:$B$100,0),62)-AK43&lt;=4),"Mayor",IF((INDEX('[3]Riesgos de Corrupción'!$B$11:$BN$100,MATCH('Controles de Corrupción'!C43,'[3]Riesgos de Corrupción'!$B$11:$B$100,0),62)-AK43&lt;=5),"Catastrófico")))," ")</f>
        <v xml:space="preserve"> </v>
      </c>
      <c r="AM43" s="22"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3" t="str">
        <f t="shared" si="9"/>
        <v>-</v>
      </c>
      <c r="C44" s="127"/>
      <c r="D44" s="24"/>
      <c r="E44" s="23"/>
      <c r="F44" s="132"/>
      <c r="G44" s="131"/>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IFERROR(IF((INDEX('[3]Riesgos de Corrupción'!$B$11:$V$100,MATCH('Controles de Corrupción'!C44,'[3]Riesgos de Corrupción'!$B$11:$B$100,0),17)-AH44&lt;=1),"Rara vez",IF((INDEX('[3]Riesgos de Corrupción'!$B$11:$V$100,MATCH('Controles de Corrupción'!C44,'[3]Riesgos de Corrupción'!$B$11:$B$100,0),17)-AH44&lt;=2),"Improbable",IF((INDEX('[3]Riesgos de Corrupción'!$B$11:$V$100,MATCH('Controles de Corrupción'!C44,'[3]Riesgos de Corrupción'!$B$11:$B$100,0),17)-AH44&lt;=3),"Posible",IF((INDEX('[3]Riesgos de Corrupción'!$B$11:$V$100,MATCH('Controles de Corrupción'!C44,'[3]Riesgos de Corrupción'!$B$11:$B$100,0),17)-AH44&lt;=4),"Probable",IF((INDEX('[3]Riesgos de Corrupción'!$B$11:$V$100,MATCH('Controles de Corrupción'!C44,'[3]Riesgos de Corrupción'!$B$11:$B$100,0),17)-AH44&lt;=5),"Casi seguro")))))," ")</f>
        <v xml:space="preserve"> </v>
      </c>
      <c r="AJ44" s="8" t="str">
        <f>IFERROR(IF(OR(AND(AF44="Fuerte",H44="No disminuye"),AND(AF44="Moderado",H44="Indirectamente"),AND(AF44="Moderado",H44="No disminuye"),AND(INDEX('[3]Riesgos de Corrupción'!$B$11:$BN$100,MATCH('Controles de Corrupción'!C44,'[3]Riesgos de Corrupción'!$B$11:$B$100,0),63)="Moderado")),0,IF(OR(AND(AF44="Fuerte",H44="Indirectamente"),AND(AF44="Moderado",H44="Directamente"),AND(INDEX('[3]Riesgos de Corrupción'!$B$11:$BN$100,MATCH('Controles de Corrupción'!C44,'[3]Riesgos de Corrupción'!$B$11:$B$100,0),63)="Mayor")),1,IF(AND(AF44="Fuerte",H44="Directamente",AND(INDEX('[3]Riesgos de Corrupción'!$B$11:$BN$100,MATCH('Controles de Corrupción'!C44,'[3]Riesgos de Corrupción'!$B$11:$B$100,0),63)="Catastrófico")),2)))," ")</f>
        <v xml:space="preserve"> </v>
      </c>
      <c r="AK44" s="435" t="str">
        <f t="shared" si="8"/>
        <v xml:space="preserve"> </v>
      </c>
      <c r="AL44" s="19" t="str">
        <f>IFERROR(IF((INDEX('[3]Riesgos de Corrupción'!$B$11:$BN$100,MATCH('Controles de Corrupción'!C44,'[3]Riesgos de Corrupción'!$B$11:$B$100,0),62)-AK44&lt;=3),"Moderado",IF((INDEX('[3]Riesgos de Corrupción'!$B$11:$BN$100,MATCH('Controles de Corrupción'!C44,'[3]Riesgos de Corrupción'!$B$11:$B$100,0),62)-AK44&lt;=4),"Mayor",IF((INDEX('[3]Riesgos de Corrupción'!$B$11:$BN$100,MATCH('Controles de Corrupción'!C44,'[3]Riesgos de Corrupción'!$B$11:$B$100,0),62)-AK44&lt;=5),"Catastrófico")))," ")</f>
        <v xml:space="preserve"> </v>
      </c>
      <c r="AM44" s="22"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3" t="str">
        <f t="shared" si="9"/>
        <v>-</v>
      </c>
      <c r="C45" s="127"/>
      <c r="D45" s="24"/>
      <c r="E45" s="23"/>
      <c r="F45" s="132"/>
      <c r="G45" s="131"/>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IFERROR(IF((INDEX('[3]Riesgos de Corrupción'!$B$11:$V$100,MATCH('Controles de Corrupción'!C45,'[3]Riesgos de Corrupción'!$B$11:$B$100,0),17)-AH45&lt;=1),"Rara vez",IF((INDEX('[3]Riesgos de Corrupción'!$B$11:$V$100,MATCH('Controles de Corrupción'!C45,'[3]Riesgos de Corrupción'!$B$11:$B$100,0),17)-AH45&lt;=2),"Improbable",IF((INDEX('[3]Riesgos de Corrupción'!$B$11:$V$100,MATCH('Controles de Corrupción'!C45,'[3]Riesgos de Corrupción'!$B$11:$B$100,0),17)-AH45&lt;=3),"Posible",IF((INDEX('[3]Riesgos de Corrupción'!$B$11:$V$100,MATCH('Controles de Corrupción'!C45,'[3]Riesgos de Corrupción'!$B$11:$B$100,0),17)-AH45&lt;=4),"Probable",IF((INDEX('[3]Riesgos de Corrupción'!$B$11:$V$100,MATCH('Controles de Corrupción'!C45,'[3]Riesgos de Corrupción'!$B$11:$B$100,0),17)-AH45&lt;=5),"Casi seguro")))))," ")</f>
        <v xml:space="preserve"> </v>
      </c>
      <c r="AJ45" s="8" t="str">
        <f>IFERROR(IF(OR(AND(AF45="Fuerte",H45="No disminuye"),AND(AF45="Moderado",H45="Indirectamente"),AND(AF45="Moderado",H45="No disminuye"),AND(INDEX('[3]Riesgos de Corrupción'!$B$11:$BN$100,MATCH('Controles de Corrupción'!C45,'[3]Riesgos de Corrupción'!$B$11:$B$100,0),63)="Moderado")),0,IF(OR(AND(AF45="Fuerte",H45="Indirectamente"),AND(AF45="Moderado",H45="Directamente"),AND(INDEX('[3]Riesgos de Corrupción'!$B$11:$BN$100,MATCH('Controles de Corrupción'!C45,'[3]Riesgos de Corrupción'!$B$11:$B$100,0),63)="Mayor")),1,IF(AND(AF45="Fuerte",H45="Directamente",AND(INDEX('[3]Riesgos de Corrupción'!$B$11:$BN$100,MATCH('Controles de Corrupción'!C45,'[3]Riesgos de Corrupción'!$B$11:$B$100,0),63)="Catastrófico")),2)))," ")</f>
        <v xml:space="preserve"> </v>
      </c>
      <c r="AK45" s="435" t="str">
        <f t="shared" si="8"/>
        <v xml:space="preserve"> </v>
      </c>
      <c r="AL45" s="19" t="str">
        <f>IFERROR(IF((INDEX('[3]Riesgos de Corrupción'!$B$11:$BN$100,MATCH('Controles de Corrupción'!C45,'[3]Riesgos de Corrupción'!$B$11:$B$100,0),62)-AK45&lt;=3),"Moderado",IF((INDEX('[3]Riesgos de Corrupción'!$B$11:$BN$100,MATCH('Controles de Corrupción'!C45,'[3]Riesgos de Corrupción'!$B$11:$B$100,0),62)-AK45&lt;=4),"Mayor",IF((INDEX('[3]Riesgos de Corrupción'!$B$11:$BN$100,MATCH('Controles de Corrupción'!C45,'[3]Riesgos de Corrupción'!$B$11:$B$100,0),62)-AK45&lt;=5),"Catastrófico")))," ")</f>
        <v xml:space="preserve"> </v>
      </c>
      <c r="AM45" s="22"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3" t="str">
        <f t="shared" si="9"/>
        <v>-</v>
      </c>
      <c r="C46" s="127"/>
      <c r="D46" s="24"/>
      <c r="E46" s="23"/>
      <c r="F46" s="132"/>
      <c r="G46" s="131"/>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IFERROR(IF((INDEX('[3]Riesgos de Corrupción'!$B$11:$V$100,MATCH('Controles de Corrupción'!C46,'[3]Riesgos de Corrupción'!$B$11:$B$100,0),17)-AH46&lt;=1),"Rara vez",IF((INDEX('[3]Riesgos de Corrupción'!$B$11:$V$100,MATCH('Controles de Corrupción'!C46,'[3]Riesgos de Corrupción'!$B$11:$B$100,0),17)-AH46&lt;=2),"Improbable",IF((INDEX('[3]Riesgos de Corrupción'!$B$11:$V$100,MATCH('Controles de Corrupción'!C46,'[3]Riesgos de Corrupción'!$B$11:$B$100,0),17)-AH46&lt;=3),"Posible",IF((INDEX('[3]Riesgos de Corrupción'!$B$11:$V$100,MATCH('Controles de Corrupción'!C46,'[3]Riesgos de Corrupción'!$B$11:$B$100,0),17)-AH46&lt;=4),"Probable",IF((INDEX('[3]Riesgos de Corrupción'!$B$11:$V$100,MATCH('Controles de Corrupción'!C46,'[3]Riesgos de Corrupción'!$B$11:$B$100,0),17)-AH46&lt;=5),"Casi seguro")))))," ")</f>
        <v xml:space="preserve"> </v>
      </c>
      <c r="AJ46" s="8" t="str">
        <f>IFERROR(IF(OR(AND(AF46="Fuerte",H46="No disminuye"),AND(AF46="Moderado",H46="Indirectamente"),AND(AF46="Moderado",H46="No disminuye"),AND(INDEX('[3]Riesgos de Corrupción'!$B$11:$BN$100,MATCH('Controles de Corrupción'!C46,'[3]Riesgos de Corrupción'!$B$11:$B$100,0),63)="Moderado")),0,IF(OR(AND(AF46="Fuerte",H46="Indirectamente"),AND(AF46="Moderado",H46="Directamente"),AND(INDEX('[3]Riesgos de Corrupción'!$B$11:$BN$100,MATCH('Controles de Corrupción'!C46,'[3]Riesgos de Corrupción'!$B$11:$B$100,0),63)="Mayor")),1,IF(AND(AF46="Fuerte",H46="Directamente",AND(INDEX('[3]Riesgos de Corrupción'!$B$11:$BN$100,MATCH('Controles de Corrupción'!C46,'[3]Riesgos de Corrupción'!$B$11:$B$100,0),63)="Catastrófico")),2)))," ")</f>
        <v xml:space="preserve"> </v>
      </c>
      <c r="AK46" s="435" t="str">
        <f t="shared" si="8"/>
        <v xml:space="preserve"> </v>
      </c>
      <c r="AL46" s="19" t="str">
        <f>IFERROR(IF((INDEX('[3]Riesgos de Corrupción'!$B$11:$BN$100,MATCH('Controles de Corrupción'!C46,'[3]Riesgos de Corrupción'!$B$11:$B$100,0),62)-AK46&lt;=3),"Moderado",IF((INDEX('[3]Riesgos de Corrupción'!$B$11:$BN$100,MATCH('Controles de Corrupción'!C46,'[3]Riesgos de Corrupción'!$B$11:$B$100,0),62)-AK46&lt;=4),"Mayor",IF((INDEX('[3]Riesgos de Corrupción'!$B$11:$BN$100,MATCH('Controles de Corrupción'!C46,'[3]Riesgos de Corrupción'!$B$11:$B$100,0),62)-AK46&lt;=5),"Catastrófico")))," ")</f>
        <v xml:space="preserve"> </v>
      </c>
      <c r="AM46" s="22"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3" t="str">
        <f t="shared" si="9"/>
        <v>-</v>
      </c>
      <c r="C47" s="127"/>
      <c r="D47" s="24"/>
      <c r="E47" s="23"/>
      <c r="F47" s="132"/>
      <c r="G47" s="131"/>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IFERROR(IF((INDEX('[3]Riesgos de Corrupción'!$B$11:$V$100,MATCH('Controles de Corrupción'!C47,'[3]Riesgos de Corrupción'!$B$11:$B$100,0),17)-AH47&lt;=1),"Rara vez",IF((INDEX('[3]Riesgos de Corrupción'!$B$11:$V$100,MATCH('Controles de Corrupción'!C47,'[3]Riesgos de Corrupción'!$B$11:$B$100,0),17)-AH47&lt;=2),"Improbable",IF((INDEX('[3]Riesgos de Corrupción'!$B$11:$V$100,MATCH('Controles de Corrupción'!C47,'[3]Riesgos de Corrupción'!$B$11:$B$100,0),17)-AH47&lt;=3),"Posible",IF((INDEX('[3]Riesgos de Corrupción'!$B$11:$V$100,MATCH('Controles de Corrupción'!C47,'[3]Riesgos de Corrupción'!$B$11:$B$100,0),17)-AH47&lt;=4),"Probable",IF((INDEX('[3]Riesgos de Corrupción'!$B$11:$V$100,MATCH('Controles de Corrupción'!C47,'[3]Riesgos de Corrupción'!$B$11:$B$100,0),17)-AH47&lt;=5),"Casi seguro")))))," ")</f>
        <v xml:space="preserve"> </v>
      </c>
      <c r="AJ47" s="8" t="str">
        <f>IFERROR(IF(OR(AND(AF47="Fuerte",H47="No disminuye"),AND(AF47="Moderado",H47="Indirectamente"),AND(AF47="Moderado",H47="No disminuye"),AND(INDEX('[3]Riesgos de Corrupción'!$B$11:$BN$100,MATCH('Controles de Corrupción'!C47,'[3]Riesgos de Corrupción'!$B$11:$B$100,0),63)="Moderado")),0,IF(OR(AND(AF47="Fuerte",H47="Indirectamente"),AND(AF47="Moderado",H47="Directamente"),AND(INDEX('[3]Riesgos de Corrupción'!$B$11:$BN$100,MATCH('Controles de Corrupción'!C47,'[3]Riesgos de Corrupción'!$B$11:$B$100,0),63)="Mayor")),1,IF(AND(AF47="Fuerte",H47="Directamente",AND(INDEX('[3]Riesgos de Corrupción'!$B$11:$BN$100,MATCH('Controles de Corrupción'!C47,'[3]Riesgos de Corrupción'!$B$11:$B$100,0),63)="Catastrófico")),2)))," ")</f>
        <v xml:space="preserve"> </v>
      </c>
      <c r="AK47" s="435" t="str">
        <f t="shared" si="8"/>
        <v xml:space="preserve"> </v>
      </c>
      <c r="AL47" s="19" t="str">
        <f>IFERROR(IF((INDEX('[3]Riesgos de Corrupción'!$B$11:$BN$100,MATCH('Controles de Corrupción'!C47,'[3]Riesgos de Corrupción'!$B$11:$B$100,0),62)-AK47&lt;=3),"Moderado",IF((INDEX('[3]Riesgos de Corrupción'!$B$11:$BN$100,MATCH('Controles de Corrupción'!C47,'[3]Riesgos de Corrupción'!$B$11:$B$100,0),62)-AK47&lt;=4),"Mayor",IF((INDEX('[3]Riesgos de Corrupción'!$B$11:$BN$100,MATCH('Controles de Corrupción'!C47,'[3]Riesgos de Corrupción'!$B$11:$B$100,0),62)-AK47&lt;=5),"Catastrófico")))," ")</f>
        <v xml:space="preserve"> </v>
      </c>
      <c r="AM47" s="22"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3" t="str">
        <f t="shared" si="9"/>
        <v>-</v>
      </c>
      <c r="C48" s="127"/>
      <c r="D48" s="24"/>
      <c r="E48" s="23"/>
      <c r="F48" s="132"/>
      <c r="G48" s="131"/>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IFERROR(IF((INDEX('[3]Riesgos de Corrupción'!$B$11:$V$100,MATCH('Controles de Corrupción'!C48,'[3]Riesgos de Corrupción'!$B$11:$B$100,0),17)-AH48&lt;=1),"Rara vez",IF((INDEX('[3]Riesgos de Corrupción'!$B$11:$V$100,MATCH('Controles de Corrupción'!C48,'[3]Riesgos de Corrupción'!$B$11:$B$100,0),17)-AH48&lt;=2),"Improbable",IF((INDEX('[3]Riesgos de Corrupción'!$B$11:$V$100,MATCH('Controles de Corrupción'!C48,'[3]Riesgos de Corrupción'!$B$11:$B$100,0),17)-AH48&lt;=3),"Posible",IF((INDEX('[3]Riesgos de Corrupción'!$B$11:$V$100,MATCH('Controles de Corrupción'!C48,'[3]Riesgos de Corrupción'!$B$11:$B$100,0),17)-AH48&lt;=4),"Probable",IF((INDEX('[3]Riesgos de Corrupción'!$B$11:$V$100,MATCH('Controles de Corrupción'!C48,'[3]Riesgos de Corrupción'!$B$11:$B$100,0),17)-AH48&lt;=5),"Casi seguro")))))," ")</f>
        <v xml:space="preserve"> </v>
      </c>
      <c r="AJ48" s="8" t="str">
        <f>IFERROR(IF(OR(AND(AF48="Fuerte",H48="No disminuye"),AND(AF48="Moderado",H48="Indirectamente"),AND(AF48="Moderado",H48="No disminuye"),AND(INDEX('[3]Riesgos de Corrupción'!$B$11:$BN$100,MATCH('Controles de Corrupción'!C48,'[3]Riesgos de Corrupción'!$B$11:$B$100,0),63)="Moderado")),0,IF(OR(AND(AF48="Fuerte",H48="Indirectamente"),AND(AF48="Moderado",H48="Directamente"),AND(INDEX('[3]Riesgos de Corrupción'!$B$11:$BN$100,MATCH('Controles de Corrupción'!C48,'[3]Riesgos de Corrupción'!$B$11:$B$100,0),63)="Mayor")),1,IF(AND(AF48="Fuerte",H48="Directamente",AND(INDEX('[3]Riesgos de Corrupción'!$B$11:$BN$100,MATCH('Controles de Corrupción'!C48,'[3]Riesgos de Corrupción'!$B$11:$B$100,0),63)="Catastrófico")),2)))," ")</f>
        <v xml:space="preserve"> </v>
      </c>
      <c r="AK48" s="435" t="str">
        <f t="shared" si="8"/>
        <v xml:space="preserve"> </v>
      </c>
      <c r="AL48" s="19" t="str">
        <f>IFERROR(IF((INDEX('[3]Riesgos de Corrupción'!$B$11:$BN$100,MATCH('Controles de Corrupción'!C48,'[3]Riesgos de Corrupción'!$B$11:$B$100,0),62)-AK48&lt;=3),"Moderado",IF((INDEX('[3]Riesgos de Corrupción'!$B$11:$BN$100,MATCH('Controles de Corrupción'!C48,'[3]Riesgos de Corrupción'!$B$11:$B$100,0),62)-AK48&lt;=4),"Mayor",IF((INDEX('[3]Riesgos de Corrupción'!$B$11:$BN$100,MATCH('Controles de Corrupción'!C48,'[3]Riesgos de Corrupción'!$B$11:$B$100,0),62)-AK48&lt;=5),"Catastrófico")))," ")</f>
        <v xml:space="preserve"> </v>
      </c>
      <c r="AM48" s="22"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3" t="str">
        <f t="shared" si="9"/>
        <v>-</v>
      </c>
      <c r="C49" s="18"/>
      <c r="D49" s="24"/>
      <c r="E49" s="23"/>
      <c r="F49" s="132"/>
      <c r="G49" s="131"/>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IFERROR(IF((INDEX('[3]Riesgos de Corrupción'!$B$11:$V$100,MATCH('Controles de Corrupción'!C49,'[3]Riesgos de Corrupción'!$B$11:$B$100,0),17)-AH49&lt;=1),"Rara vez",IF((INDEX('[3]Riesgos de Corrupción'!$B$11:$V$100,MATCH('Controles de Corrupción'!C49,'[3]Riesgos de Corrupción'!$B$11:$B$100,0),17)-AH49&lt;=2),"Improbable",IF((INDEX('[3]Riesgos de Corrupción'!$B$11:$V$100,MATCH('Controles de Corrupción'!C49,'[3]Riesgos de Corrupción'!$B$11:$B$100,0),17)-AH49&lt;=3),"Posible",IF((INDEX('[3]Riesgos de Corrupción'!$B$11:$V$100,MATCH('Controles de Corrupción'!C49,'[3]Riesgos de Corrupción'!$B$11:$B$100,0),17)-AH49&lt;=4),"Probable",IF((INDEX('[3]Riesgos de Corrupción'!$B$11:$V$100,MATCH('Controles de Corrupción'!C49,'[3]Riesgos de Corrupción'!$B$11:$B$100,0),17)-AH49&lt;=5),"Casi seguro")))))," ")</f>
        <v xml:space="preserve"> </v>
      </c>
      <c r="AJ49" s="8" t="str">
        <f>IFERROR(IF(OR(AND(AF49="Fuerte",H49="No disminuye"),AND(AF49="Moderado",H49="Indirectamente"),AND(AF49="Moderado",H49="No disminuye"),AND(INDEX('[3]Riesgos de Corrupción'!$B$11:$BN$100,MATCH('Controles de Corrupción'!C49,'[3]Riesgos de Corrupción'!$B$11:$B$100,0),63)="Moderado")),0,IF(OR(AND(AF49="Fuerte",H49="Indirectamente"),AND(AF49="Moderado",H49="Directamente"),AND(INDEX('[3]Riesgos de Corrupción'!$B$11:$BN$100,MATCH('Controles de Corrupción'!C49,'[3]Riesgos de Corrupción'!$B$11:$B$100,0),63)="Mayor")),1,IF(AND(AF49="Fuerte",H49="Directamente",AND(INDEX('[3]Riesgos de Corrupción'!$B$11:$BN$100,MATCH('Controles de Corrupción'!C49,'[3]Riesgos de Corrupción'!$B$11:$B$100,0),63)="Catastrófico")),2)))," ")</f>
        <v xml:space="preserve"> </v>
      </c>
      <c r="AK49" s="435" t="str">
        <f t="shared" si="8"/>
        <v xml:space="preserve"> </v>
      </c>
      <c r="AL49" s="19" t="str">
        <f>IFERROR(IF((INDEX('[3]Riesgos de Corrupción'!$B$11:$BN$100,MATCH('Controles de Corrupción'!C49,'[3]Riesgos de Corrupción'!$B$11:$B$100,0),62)-AK49&lt;=3),"Moderado",IF((INDEX('[3]Riesgos de Corrupción'!$B$11:$BN$100,MATCH('Controles de Corrupción'!C49,'[3]Riesgos de Corrupción'!$B$11:$B$100,0),62)-AK49&lt;=4),"Mayor",IF((INDEX('[3]Riesgos de Corrupción'!$B$11:$BN$100,MATCH('Controles de Corrupción'!C49,'[3]Riesgos de Corrupción'!$B$11:$B$100,0),62)-AK49&lt;=5),"Catastrófico")))," ")</f>
        <v xml:space="preserve"> </v>
      </c>
      <c r="AM49" s="22"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3" t="str">
        <f t="shared" si="9"/>
        <v>-</v>
      </c>
      <c r="C50" s="18"/>
      <c r="D50" s="24"/>
      <c r="E50" s="23"/>
      <c r="F50" s="132"/>
      <c r="G50" s="131"/>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IFERROR(IF((INDEX('[3]Riesgos de Corrupción'!$B$11:$V$100,MATCH('Controles de Corrupción'!C50,'[3]Riesgos de Corrupción'!$B$11:$B$100,0),17)-AH50&lt;=1),"Rara vez",IF((INDEX('[3]Riesgos de Corrupción'!$B$11:$V$100,MATCH('Controles de Corrupción'!C50,'[3]Riesgos de Corrupción'!$B$11:$B$100,0),17)-AH50&lt;=2),"Improbable",IF((INDEX('[3]Riesgos de Corrupción'!$B$11:$V$100,MATCH('Controles de Corrupción'!C50,'[3]Riesgos de Corrupción'!$B$11:$B$100,0),17)-AH50&lt;=3),"Posible",IF((INDEX('[3]Riesgos de Corrupción'!$B$11:$V$100,MATCH('Controles de Corrupción'!C50,'[3]Riesgos de Corrupción'!$B$11:$B$100,0),17)-AH50&lt;=4),"Probable",IF((INDEX('[3]Riesgos de Corrupción'!$B$11:$V$100,MATCH('Controles de Corrupción'!C50,'[3]Riesgos de Corrupción'!$B$11:$B$100,0),17)-AH50&lt;=5),"Casi seguro")))))," ")</f>
        <v xml:space="preserve"> </v>
      </c>
      <c r="AJ50" s="8" t="str">
        <f>IFERROR(IF(OR(AND(AF50="Fuerte",H50="No disminuye"),AND(AF50="Moderado",H50="Indirectamente"),AND(AF50="Moderado",H50="No disminuye"),AND(INDEX('[3]Riesgos de Corrupción'!$B$11:$BN$100,MATCH('Controles de Corrupción'!C50,'[3]Riesgos de Corrupción'!$B$11:$B$100,0),63)="Moderado")),0,IF(OR(AND(AF50="Fuerte",H50="Indirectamente"),AND(AF50="Moderado",H50="Directamente"),AND(INDEX('[3]Riesgos de Corrupción'!$B$11:$BN$100,MATCH('Controles de Corrupción'!C50,'[3]Riesgos de Corrupción'!$B$11:$B$100,0),63)="Mayor")),1,IF(AND(AF50="Fuerte",H50="Directamente",AND(INDEX('[3]Riesgos de Corrupción'!$B$11:$BN$100,MATCH('Controles de Corrupción'!C50,'[3]Riesgos de Corrupción'!$B$11:$B$100,0),63)="Catastrófico")),2)))," ")</f>
        <v xml:space="preserve"> </v>
      </c>
      <c r="AK50" s="435" t="str">
        <f t="shared" si="8"/>
        <v xml:space="preserve"> </v>
      </c>
      <c r="AL50" s="19" t="str">
        <f>IFERROR(IF((INDEX('[3]Riesgos de Corrupción'!$B$11:$BN$100,MATCH('Controles de Corrupción'!C50,'[3]Riesgos de Corrupción'!$B$11:$B$100,0),62)-AK50&lt;=3),"Moderado",IF((INDEX('[3]Riesgos de Corrupción'!$B$11:$BN$100,MATCH('Controles de Corrupción'!C50,'[3]Riesgos de Corrupción'!$B$11:$B$100,0),62)-AK50&lt;=4),"Mayor",IF((INDEX('[3]Riesgos de Corrupción'!$B$11:$BN$100,MATCH('Controles de Corrupción'!C50,'[3]Riesgos de Corrupción'!$B$11:$B$100,0),62)-AK50&lt;=5),"Catastrófico")))," ")</f>
        <v xml:space="preserve"> </v>
      </c>
      <c r="AM50" s="22"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3" t="str">
        <f t="shared" si="9"/>
        <v>-</v>
      </c>
      <c r="C51" s="18"/>
      <c r="D51" s="24"/>
      <c r="E51" s="23"/>
      <c r="F51" s="132"/>
      <c r="G51" s="131"/>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IFERROR(IF((INDEX('[3]Riesgos de Corrupción'!$B$11:$V$100,MATCH('Controles de Corrupción'!C51,'[3]Riesgos de Corrupción'!$B$11:$B$100,0),17)-AH51&lt;=1),"Rara vez",IF((INDEX('[3]Riesgos de Corrupción'!$B$11:$V$100,MATCH('Controles de Corrupción'!C51,'[3]Riesgos de Corrupción'!$B$11:$B$100,0),17)-AH51&lt;=2),"Improbable",IF((INDEX('[3]Riesgos de Corrupción'!$B$11:$V$100,MATCH('Controles de Corrupción'!C51,'[3]Riesgos de Corrupción'!$B$11:$B$100,0),17)-AH51&lt;=3),"Posible",IF((INDEX('[3]Riesgos de Corrupción'!$B$11:$V$100,MATCH('Controles de Corrupción'!C51,'[3]Riesgos de Corrupción'!$B$11:$B$100,0),17)-AH51&lt;=4),"Probable",IF((INDEX('[3]Riesgos de Corrupción'!$B$11:$V$100,MATCH('Controles de Corrupción'!C51,'[3]Riesgos de Corrupción'!$B$11:$B$100,0),17)-AH51&lt;=5),"Casi seguro")))))," ")</f>
        <v xml:space="preserve"> </v>
      </c>
      <c r="AJ51" s="8" t="str">
        <f>IFERROR(IF(OR(AND(AF51="Fuerte",H51="No disminuye"),AND(AF51="Moderado",H51="Indirectamente"),AND(AF51="Moderado",H51="No disminuye"),AND(INDEX('[3]Riesgos de Corrupción'!$B$11:$BN$100,MATCH('Controles de Corrupción'!C51,'[3]Riesgos de Corrupción'!$B$11:$B$100,0),63)="Moderado")),0,IF(OR(AND(AF51="Fuerte",H51="Indirectamente"),AND(AF51="Moderado",H51="Directamente"),AND(INDEX('[3]Riesgos de Corrupción'!$B$11:$BN$100,MATCH('Controles de Corrupción'!C51,'[3]Riesgos de Corrupción'!$B$11:$B$100,0),63)="Mayor")),1,IF(AND(AF51="Fuerte",H51="Directamente",AND(INDEX('[3]Riesgos de Corrupción'!$B$11:$BN$100,MATCH('Controles de Corrupción'!C51,'[3]Riesgos de Corrupción'!$B$11:$B$100,0),63)="Catastrófico")),2)))," ")</f>
        <v xml:space="preserve"> </v>
      </c>
      <c r="AK51" s="435" t="str">
        <f t="shared" si="8"/>
        <v xml:space="preserve"> </v>
      </c>
      <c r="AL51" s="19" t="str">
        <f>IFERROR(IF((INDEX('[3]Riesgos de Corrupción'!$B$11:$BN$100,MATCH('Controles de Corrupción'!C51,'[3]Riesgos de Corrupción'!$B$11:$B$100,0),62)-AK51&lt;=3),"Moderado",IF((INDEX('[3]Riesgos de Corrupción'!$B$11:$BN$100,MATCH('Controles de Corrupción'!C51,'[3]Riesgos de Corrupción'!$B$11:$B$100,0),62)-AK51&lt;=4),"Mayor",IF((INDEX('[3]Riesgos de Corrupción'!$B$11:$BN$100,MATCH('Controles de Corrupción'!C51,'[3]Riesgos de Corrupción'!$B$11:$B$100,0),62)-AK51&lt;=5),"Catastrófico")))," ")</f>
        <v xml:space="preserve"> </v>
      </c>
      <c r="AM51" s="22"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3" t="str">
        <f t="shared" si="9"/>
        <v>-</v>
      </c>
      <c r="C52" s="18"/>
      <c r="D52" s="24"/>
      <c r="E52" s="23"/>
      <c r="F52" s="132"/>
      <c r="G52" s="131"/>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IFERROR(IF((INDEX('[3]Riesgos de Corrupción'!$B$11:$V$100,MATCH('Controles de Corrupción'!C52,'[3]Riesgos de Corrupción'!$B$11:$B$100,0),17)-AH52&lt;=1),"Rara vez",IF((INDEX('[3]Riesgos de Corrupción'!$B$11:$V$100,MATCH('Controles de Corrupción'!C52,'[3]Riesgos de Corrupción'!$B$11:$B$100,0),17)-AH52&lt;=2),"Improbable",IF((INDEX('[3]Riesgos de Corrupción'!$B$11:$V$100,MATCH('Controles de Corrupción'!C52,'[3]Riesgos de Corrupción'!$B$11:$B$100,0),17)-AH52&lt;=3),"Posible",IF((INDEX('[3]Riesgos de Corrupción'!$B$11:$V$100,MATCH('Controles de Corrupción'!C52,'[3]Riesgos de Corrupción'!$B$11:$B$100,0),17)-AH52&lt;=4),"Probable",IF((INDEX('[3]Riesgos de Corrupción'!$B$11:$V$100,MATCH('Controles de Corrupción'!C52,'[3]Riesgos de Corrupción'!$B$11:$B$100,0),17)-AH52&lt;=5),"Casi seguro")))))," ")</f>
        <v xml:space="preserve"> </v>
      </c>
      <c r="AJ52" s="8" t="str">
        <f>IFERROR(IF(OR(AND(AF52="Fuerte",H52="No disminuye"),AND(AF52="Moderado",H52="Indirectamente"),AND(AF52="Moderado",H52="No disminuye"),AND(INDEX('[3]Riesgos de Corrupción'!$B$11:$BN$100,MATCH('Controles de Corrupción'!C52,'[3]Riesgos de Corrupción'!$B$11:$B$100,0),63)="Moderado")),0,IF(OR(AND(AF52="Fuerte",H52="Indirectamente"),AND(AF52="Moderado",H52="Directamente"),AND(INDEX('[3]Riesgos de Corrupción'!$B$11:$BN$100,MATCH('Controles de Corrupción'!C52,'[3]Riesgos de Corrupción'!$B$11:$B$100,0),63)="Mayor")),1,IF(AND(AF52="Fuerte",H52="Directamente",AND(INDEX('[3]Riesgos de Corrupción'!$B$11:$BN$100,MATCH('Controles de Corrupción'!C52,'[3]Riesgos de Corrupción'!$B$11:$B$100,0),63)="Catastrófico")),2)))," ")</f>
        <v xml:space="preserve"> </v>
      </c>
      <c r="AK52" s="435" t="str">
        <f t="shared" si="8"/>
        <v xml:space="preserve"> </v>
      </c>
      <c r="AL52" s="19" t="str">
        <f>IFERROR(IF((INDEX('[3]Riesgos de Corrupción'!$B$11:$BN$100,MATCH('Controles de Corrupción'!C52,'[3]Riesgos de Corrupción'!$B$11:$B$100,0),62)-AK52&lt;=3),"Moderado",IF((INDEX('[3]Riesgos de Corrupción'!$B$11:$BN$100,MATCH('Controles de Corrupción'!C52,'[3]Riesgos de Corrupción'!$B$11:$B$100,0),62)-AK52&lt;=4),"Mayor",IF((INDEX('[3]Riesgos de Corrupción'!$B$11:$BN$100,MATCH('Controles de Corrupción'!C52,'[3]Riesgos de Corrupción'!$B$11:$B$100,0),62)-AK52&lt;=5),"Catastrófico")))," ")</f>
        <v xml:space="preserve"> </v>
      </c>
      <c r="AM52" s="22"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3" t="str">
        <f t="shared" si="9"/>
        <v>-</v>
      </c>
      <c r="C53" s="18"/>
      <c r="D53" s="24"/>
      <c r="E53" s="23"/>
      <c r="F53" s="132"/>
      <c r="G53" s="131"/>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IFERROR(IF((INDEX('[3]Riesgos de Corrupción'!$B$11:$V$100,MATCH('Controles de Corrupción'!C53,'[3]Riesgos de Corrupción'!$B$11:$B$100,0),17)-AH53&lt;=1),"Rara vez",IF((INDEX('[3]Riesgos de Corrupción'!$B$11:$V$100,MATCH('Controles de Corrupción'!C53,'[3]Riesgos de Corrupción'!$B$11:$B$100,0),17)-AH53&lt;=2),"Improbable",IF((INDEX('[3]Riesgos de Corrupción'!$B$11:$V$100,MATCH('Controles de Corrupción'!C53,'[3]Riesgos de Corrupción'!$B$11:$B$100,0),17)-AH53&lt;=3),"Posible",IF((INDEX('[3]Riesgos de Corrupción'!$B$11:$V$100,MATCH('Controles de Corrupción'!C53,'[3]Riesgos de Corrupción'!$B$11:$B$100,0),17)-AH53&lt;=4),"Probable",IF((INDEX('[3]Riesgos de Corrupción'!$B$11:$V$100,MATCH('Controles de Corrupción'!C53,'[3]Riesgos de Corrupción'!$B$11:$B$100,0),17)-AH53&lt;=5),"Casi seguro")))))," ")</f>
        <v xml:space="preserve"> </v>
      </c>
      <c r="AJ53" s="8" t="str">
        <f>IFERROR(IF(OR(AND(AF53="Fuerte",H53="No disminuye"),AND(AF53="Moderado",H53="Indirectamente"),AND(AF53="Moderado",H53="No disminuye"),AND(INDEX('[3]Riesgos de Corrupción'!$B$11:$BN$100,MATCH('Controles de Corrupción'!C53,'[3]Riesgos de Corrupción'!$B$11:$B$100,0),63)="Moderado")),0,IF(OR(AND(AF53="Fuerte",H53="Indirectamente"),AND(AF53="Moderado",H53="Directamente"),AND(INDEX('[3]Riesgos de Corrupción'!$B$11:$BN$100,MATCH('Controles de Corrupción'!C53,'[3]Riesgos de Corrupción'!$B$11:$B$100,0),63)="Mayor")),1,IF(AND(AF53="Fuerte",H53="Directamente",AND(INDEX('[3]Riesgos de Corrupción'!$B$11:$BN$100,MATCH('Controles de Corrupción'!C53,'[3]Riesgos de Corrupción'!$B$11:$B$100,0),63)="Catastrófico")),2)))," ")</f>
        <v xml:space="preserve"> </v>
      </c>
      <c r="AK53" s="435" t="str">
        <f t="shared" si="8"/>
        <v xml:space="preserve"> </v>
      </c>
      <c r="AL53" s="19" t="str">
        <f>IFERROR(IF((INDEX('[3]Riesgos de Corrupción'!$B$11:$BN$100,MATCH('Controles de Corrupción'!C53,'[3]Riesgos de Corrupción'!$B$11:$B$100,0),62)-AK53&lt;=3),"Moderado",IF((INDEX('[3]Riesgos de Corrupción'!$B$11:$BN$100,MATCH('Controles de Corrupción'!C53,'[3]Riesgos de Corrupción'!$B$11:$B$100,0),62)-AK53&lt;=4),"Mayor",IF((INDEX('[3]Riesgos de Corrupción'!$B$11:$BN$100,MATCH('Controles de Corrupción'!C53,'[3]Riesgos de Corrupción'!$B$11:$B$100,0),62)-AK53&lt;=5),"Catastrófico")))," ")</f>
        <v xml:space="preserve"> </v>
      </c>
      <c r="AM53" s="22"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3" t="str">
        <f t="shared" si="9"/>
        <v>-</v>
      </c>
      <c r="C54" s="18"/>
      <c r="D54" s="24"/>
      <c r="E54" s="23"/>
      <c r="F54" s="132"/>
      <c r="G54" s="131"/>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IFERROR(IF((INDEX('[3]Riesgos de Corrupción'!$B$11:$V$100,MATCH('Controles de Corrupción'!C54,'[3]Riesgos de Corrupción'!$B$11:$B$100,0),17)-AH54&lt;=1),"Rara vez",IF((INDEX('[3]Riesgos de Corrupción'!$B$11:$V$100,MATCH('Controles de Corrupción'!C54,'[3]Riesgos de Corrupción'!$B$11:$B$100,0),17)-AH54&lt;=2),"Improbable",IF((INDEX('[3]Riesgos de Corrupción'!$B$11:$V$100,MATCH('Controles de Corrupción'!C54,'[3]Riesgos de Corrupción'!$B$11:$B$100,0),17)-AH54&lt;=3),"Posible",IF((INDEX('[3]Riesgos de Corrupción'!$B$11:$V$100,MATCH('Controles de Corrupción'!C54,'[3]Riesgos de Corrupción'!$B$11:$B$100,0),17)-AH54&lt;=4),"Probable",IF((INDEX('[3]Riesgos de Corrupción'!$B$11:$V$100,MATCH('Controles de Corrupción'!C54,'[3]Riesgos de Corrupción'!$B$11:$B$100,0),17)-AH54&lt;=5),"Casi seguro")))))," ")</f>
        <v xml:space="preserve"> </v>
      </c>
      <c r="AJ54" s="8" t="str">
        <f>IFERROR(IF(OR(AND(AF54="Fuerte",H54="No disminuye"),AND(AF54="Moderado",H54="Indirectamente"),AND(AF54="Moderado",H54="No disminuye"),AND(INDEX('[3]Riesgos de Corrupción'!$B$11:$BN$100,MATCH('Controles de Corrupción'!C54,'[3]Riesgos de Corrupción'!$B$11:$B$100,0),63)="Moderado")),0,IF(OR(AND(AF54="Fuerte",H54="Indirectamente"),AND(AF54="Moderado",H54="Directamente"),AND(INDEX('[3]Riesgos de Corrupción'!$B$11:$BN$100,MATCH('Controles de Corrupción'!C54,'[3]Riesgos de Corrupción'!$B$11:$B$100,0),63)="Mayor")),1,IF(AND(AF54="Fuerte",H54="Directamente",AND(INDEX('[3]Riesgos de Corrupción'!$B$11:$BN$100,MATCH('Controles de Corrupción'!C54,'[3]Riesgos de Corrupción'!$B$11:$B$100,0),63)="Catastrófico")),2)))," ")</f>
        <v xml:space="preserve"> </v>
      </c>
      <c r="AK54" s="435" t="str">
        <f t="shared" si="8"/>
        <v xml:space="preserve"> </v>
      </c>
      <c r="AL54" s="19" t="str">
        <f>IFERROR(IF((INDEX('[3]Riesgos de Corrupción'!$B$11:$BN$100,MATCH('Controles de Corrupción'!C54,'[3]Riesgos de Corrupción'!$B$11:$B$100,0),62)-AK54&lt;=3),"Moderado",IF((INDEX('[3]Riesgos de Corrupción'!$B$11:$BN$100,MATCH('Controles de Corrupción'!C54,'[3]Riesgos de Corrupción'!$B$11:$B$100,0),62)-AK54&lt;=4),"Mayor",IF((INDEX('[3]Riesgos de Corrupción'!$B$11:$BN$100,MATCH('Controles de Corrupción'!C54,'[3]Riesgos de Corrupción'!$B$11:$B$100,0),62)-AK54&lt;=5),"Catastrófico")))," ")</f>
        <v xml:space="preserve"> </v>
      </c>
      <c r="AM54" s="22"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3" t="str">
        <f t="shared" si="9"/>
        <v>-</v>
      </c>
      <c r="C55" s="18"/>
      <c r="D55" s="24"/>
      <c r="E55" s="23"/>
      <c r="F55" s="132"/>
      <c r="G55" s="131"/>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IFERROR(IF((INDEX('[3]Riesgos de Corrupción'!$B$11:$V$100,MATCH('Controles de Corrupción'!C55,'[3]Riesgos de Corrupción'!$B$11:$B$100,0),17)-AH55&lt;=1),"Rara vez",IF((INDEX('[3]Riesgos de Corrupción'!$B$11:$V$100,MATCH('Controles de Corrupción'!C55,'[3]Riesgos de Corrupción'!$B$11:$B$100,0),17)-AH55&lt;=2),"Improbable",IF((INDEX('[3]Riesgos de Corrupción'!$B$11:$V$100,MATCH('Controles de Corrupción'!C55,'[3]Riesgos de Corrupción'!$B$11:$B$100,0),17)-AH55&lt;=3),"Posible",IF((INDEX('[3]Riesgos de Corrupción'!$B$11:$V$100,MATCH('Controles de Corrupción'!C55,'[3]Riesgos de Corrupción'!$B$11:$B$100,0),17)-AH55&lt;=4),"Probable",IF((INDEX('[3]Riesgos de Corrupción'!$B$11:$V$100,MATCH('Controles de Corrupción'!C55,'[3]Riesgos de Corrupción'!$B$11:$B$100,0),17)-AH55&lt;=5),"Casi seguro")))))," ")</f>
        <v xml:space="preserve"> </v>
      </c>
      <c r="AJ55" s="8" t="str">
        <f>IFERROR(IF(OR(AND(AF55="Fuerte",H55="No disminuye"),AND(AF55="Moderado",H55="Indirectamente"),AND(AF55="Moderado",H55="No disminuye"),AND(INDEX('[3]Riesgos de Corrupción'!$B$11:$BN$100,MATCH('Controles de Corrupción'!C55,'[3]Riesgos de Corrupción'!$B$11:$B$100,0),63)="Moderado")),0,IF(OR(AND(AF55="Fuerte",H55="Indirectamente"),AND(AF55="Moderado",H55="Directamente"),AND(INDEX('[3]Riesgos de Corrupción'!$B$11:$BN$100,MATCH('Controles de Corrupción'!C55,'[3]Riesgos de Corrupción'!$B$11:$B$100,0),63)="Mayor")),1,IF(AND(AF55="Fuerte",H55="Directamente",AND(INDEX('[3]Riesgos de Corrupción'!$B$11:$BN$100,MATCH('Controles de Corrupción'!C55,'[3]Riesgos de Corrupción'!$B$11:$B$100,0),63)="Catastrófico")),2)))," ")</f>
        <v xml:space="preserve"> </v>
      </c>
      <c r="AK55" s="435" t="str">
        <f t="shared" si="8"/>
        <v xml:space="preserve"> </v>
      </c>
      <c r="AL55" s="19" t="str">
        <f>IFERROR(IF((INDEX('[3]Riesgos de Corrupción'!$B$11:$BN$100,MATCH('Controles de Corrupción'!C55,'[3]Riesgos de Corrupción'!$B$11:$B$100,0),62)-AK55&lt;=3),"Moderado",IF((INDEX('[3]Riesgos de Corrupción'!$B$11:$BN$100,MATCH('Controles de Corrupción'!C55,'[3]Riesgos de Corrupción'!$B$11:$B$100,0),62)-AK55&lt;=4),"Mayor",IF((INDEX('[3]Riesgos de Corrupción'!$B$11:$BN$100,MATCH('Controles de Corrupción'!C55,'[3]Riesgos de Corrupción'!$B$11:$B$100,0),62)-AK55&lt;=5),"Catastrófico")))," ")</f>
        <v xml:space="preserve"> </v>
      </c>
      <c r="AM55" s="22"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3" t="str">
        <f t="shared" si="9"/>
        <v>-</v>
      </c>
      <c r="C56" s="18"/>
      <c r="D56" s="24"/>
      <c r="E56" s="23"/>
      <c r="F56" s="132"/>
      <c r="G56" s="131"/>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IFERROR(IF((INDEX('[3]Riesgos de Corrupción'!$B$11:$V$100,MATCH('Controles de Corrupción'!C56,'[3]Riesgos de Corrupción'!$B$11:$B$100,0),17)-AH56&lt;=1),"Rara vez",IF((INDEX('[3]Riesgos de Corrupción'!$B$11:$V$100,MATCH('Controles de Corrupción'!C56,'[3]Riesgos de Corrupción'!$B$11:$B$100,0),17)-AH56&lt;=2),"Improbable",IF((INDEX('[3]Riesgos de Corrupción'!$B$11:$V$100,MATCH('Controles de Corrupción'!C56,'[3]Riesgos de Corrupción'!$B$11:$B$100,0),17)-AH56&lt;=3),"Posible",IF((INDEX('[3]Riesgos de Corrupción'!$B$11:$V$100,MATCH('Controles de Corrupción'!C56,'[3]Riesgos de Corrupción'!$B$11:$B$100,0),17)-AH56&lt;=4),"Probable",IF((INDEX('[3]Riesgos de Corrupción'!$B$11:$V$100,MATCH('Controles de Corrupción'!C56,'[3]Riesgos de Corrupción'!$B$11:$B$100,0),17)-AH56&lt;=5),"Casi seguro")))))," ")</f>
        <v xml:space="preserve"> </v>
      </c>
      <c r="AJ56" s="8" t="str">
        <f>IFERROR(IF(OR(AND(AF56="Fuerte",H56="No disminuye"),AND(AF56="Moderado",H56="Indirectamente"),AND(AF56="Moderado",H56="No disminuye"),AND(INDEX('[3]Riesgos de Corrupción'!$B$11:$BN$100,MATCH('Controles de Corrupción'!C56,'[3]Riesgos de Corrupción'!$B$11:$B$100,0),63)="Moderado")),0,IF(OR(AND(AF56="Fuerte",H56="Indirectamente"),AND(AF56="Moderado",H56="Directamente"),AND(INDEX('[3]Riesgos de Corrupción'!$B$11:$BN$100,MATCH('Controles de Corrupción'!C56,'[3]Riesgos de Corrupción'!$B$11:$B$100,0),63)="Mayor")),1,IF(AND(AF56="Fuerte",H56="Directamente",AND(INDEX('[3]Riesgos de Corrupción'!$B$11:$BN$100,MATCH('Controles de Corrupción'!C56,'[3]Riesgos de Corrupción'!$B$11:$B$100,0),63)="Catastrófico")),2)))," ")</f>
        <v xml:space="preserve"> </v>
      </c>
      <c r="AK56" s="435" t="str">
        <f t="shared" si="8"/>
        <v xml:space="preserve"> </v>
      </c>
      <c r="AL56" s="19" t="str">
        <f>IFERROR(IF((INDEX('[3]Riesgos de Corrupción'!$B$11:$BN$100,MATCH('Controles de Corrupción'!C56,'[3]Riesgos de Corrupción'!$B$11:$B$100,0),62)-AK56&lt;=3),"Moderado",IF((INDEX('[3]Riesgos de Corrupción'!$B$11:$BN$100,MATCH('Controles de Corrupción'!C56,'[3]Riesgos de Corrupción'!$B$11:$B$100,0),62)-AK56&lt;=4),"Mayor",IF((INDEX('[3]Riesgos de Corrupción'!$B$11:$BN$100,MATCH('Controles de Corrupción'!C56,'[3]Riesgos de Corrupción'!$B$11:$B$100,0),62)-AK56&lt;=5),"Catastrófico")))," ")</f>
        <v xml:space="preserve"> </v>
      </c>
      <c r="AM56" s="22"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3" t="str">
        <f t="shared" si="9"/>
        <v>-</v>
      </c>
      <c r="C57" s="18"/>
      <c r="D57" s="24"/>
      <c r="E57" s="23"/>
      <c r="F57" s="132"/>
      <c r="G57" s="131"/>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IFERROR(IF((INDEX('[3]Riesgos de Corrupción'!$B$11:$V$100,MATCH('Controles de Corrupción'!C57,'[3]Riesgos de Corrupción'!$B$11:$B$100,0),17)-AH57&lt;=1),"Rara vez",IF((INDEX('[3]Riesgos de Corrupción'!$B$11:$V$100,MATCH('Controles de Corrupción'!C57,'[3]Riesgos de Corrupción'!$B$11:$B$100,0),17)-AH57&lt;=2),"Improbable",IF((INDEX('[3]Riesgos de Corrupción'!$B$11:$V$100,MATCH('Controles de Corrupción'!C57,'[3]Riesgos de Corrupción'!$B$11:$B$100,0),17)-AH57&lt;=3),"Posible",IF((INDEX('[3]Riesgos de Corrupción'!$B$11:$V$100,MATCH('Controles de Corrupción'!C57,'[3]Riesgos de Corrupción'!$B$11:$B$100,0),17)-AH57&lt;=4),"Probable",IF((INDEX('[3]Riesgos de Corrupción'!$B$11:$V$100,MATCH('Controles de Corrupción'!C57,'[3]Riesgos de Corrupción'!$B$11:$B$100,0),17)-AH57&lt;=5),"Casi seguro")))))," ")</f>
        <v xml:space="preserve"> </v>
      </c>
      <c r="AJ57" s="8" t="str">
        <f>IFERROR(IF(OR(AND(AF57="Fuerte",H57="No disminuye"),AND(AF57="Moderado",H57="Indirectamente"),AND(AF57="Moderado",H57="No disminuye"),AND(INDEX('[3]Riesgos de Corrupción'!$B$11:$BN$100,MATCH('Controles de Corrupción'!C57,'[3]Riesgos de Corrupción'!$B$11:$B$100,0),63)="Moderado")),0,IF(OR(AND(AF57="Fuerte",H57="Indirectamente"),AND(AF57="Moderado",H57="Directamente"),AND(INDEX('[3]Riesgos de Corrupción'!$B$11:$BN$100,MATCH('Controles de Corrupción'!C57,'[3]Riesgos de Corrupción'!$B$11:$B$100,0),63)="Mayor")),1,IF(AND(AF57="Fuerte",H57="Directamente",AND(INDEX('[3]Riesgos de Corrupción'!$B$11:$BN$100,MATCH('Controles de Corrupción'!C57,'[3]Riesgos de Corrupción'!$B$11:$B$100,0),63)="Catastrófico")),2)))," ")</f>
        <v xml:space="preserve"> </v>
      </c>
      <c r="AK57" s="435" t="str">
        <f t="shared" si="8"/>
        <v xml:space="preserve"> </v>
      </c>
      <c r="AL57" s="19" t="str">
        <f>IFERROR(IF((INDEX('[3]Riesgos de Corrupción'!$B$11:$BN$100,MATCH('Controles de Corrupción'!C57,'[3]Riesgos de Corrupción'!$B$11:$B$100,0),62)-AK57&lt;=3),"Moderado",IF((INDEX('[3]Riesgos de Corrupción'!$B$11:$BN$100,MATCH('Controles de Corrupción'!C57,'[3]Riesgos de Corrupción'!$B$11:$B$100,0),62)-AK57&lt;=4),"Mayor",IF((INDEX('[3]Riesgos de Corrupción'!$B$11:$BN$100,MATCH('Controles de Corrupción'!C57,'[3]Riesgos de Corrupción'!$B$11:$B$100,0),62)-AK57&lt;=5),"Catastrófico")))," ")</f>
        <v xml:space="preserve"> </v>
      </c>
      <c r="AM57" s="22"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3" t="str">
        <f t="shared" si="9"/>
        <v>-</v>
      </c>
      <c r="C58" s="18"/>
      <c r="D58" s="24"/>
      <c r="E58" s="23"/>
      <c r="F58" s="132"/>
      <c r="G58" s="131"/>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IFERROR(IF((INDEX('[3]Riesgos de Corrupción'!$B$11:$V$100,MATCH('Controles de Corrupción'!C58,'[3]Riesgos de Corrupción'!$B$11:$B$100,0),17)-AH58&lt;=1),"Rara vez",IF((INDEX('[3]Riesgos de Corrupción'!$B$11:$V$100,MATCH('Controles de Corrupción'!C58,'[3]Riesgos de Corrupción'!$B$11:$B$100,0),17)-AH58&lt;=2),"Improbable",IF((INDEX('[3]Riesgos de Corrupción'!$B$11:$V$100,MATCH('Controles de Corrupción'!C58,'[3]Riesgos de Corrupción'!$B$11:$B$100,0),17)-AH58&lt;=3),"Posible",IF((INDEX('[3]Riesgos de Corrupción'!$B$11:$V$100,MATCH('Controles de Corrupción'!C58,'[3]Riesgos de Corrupción'!$B$11:$B$100,0),17)-AH58&lt;=4),"Probable",IF((INDEX('[3]Riesgos de Corrupción'!$B$11:$V$100,MATCH('Controles de Corrupción'!C58,'[3]Riesgos de Corrupción'!$B$11:$B$100,0),17)-AH58&lt;=5),"Casi seguro")))))," ")</f>
        <v xml:space="preserve"> </v>
      </c>
      <c r="AJ58" s="8" t="str">
        <f>IFERROR(IF(OR(AND(AF58="Fuerte",H58="No disminuye"),AND(AF58="Moderado",H58="Indirectamente"),AND(AF58="Moderado",H58="No disminuye"),AND(INDEX('[3]Riesgos de Corrupción'!$B$11:$BN$100,MATCH('Controles de Corrupción'!C58,'[3]Riesgos de Corrupción'!$B$11:$B$100,0),63)="Moderado")),0,IF(OR(AND(AF58="Fuerte",H58="Indirectamente"),AND(AF58="Moderado",H58="Directamente"),AND(INDEX('[3]Riesgos de Corrupción'!$B$11:$BN$100,MATCH('Controles de Corrupción'!C58,'[3]Riesgos de Corrupción'!$B$11:$B$100,0),63)="Mayor")),1,IF(AND(AF58="Fuerte",H58="Directamente",AND(INDEX('[3]Riesgos de Corrupción'!$B$11:$BN$100,MATCH('Controles de Corrupción'!C58,'[3]Riesgos de Corrupción'!$B$11:$B$100,0),63)="Catastrófico")),2)))," ")</f>
        <v xml:space="preserve"> </v>
      </c>
      <c r="AK58" s="435" t="str">
        <f t="shared" si="8"/>
        <v xml:space="preserve"> </v>
      </c>
      <c r="AL58" s="19" t="str">
        <f>IFERROR(IF((INDEX('[3]Riesgos de Corrupción'!$B$11:$BN$100,MATCH('Controles de Corrupción'!C58,'[3]Riesgos de Corrupción'!$B$11:$B$100,0),62)-AK58&lt;=3),"Moderado",IF((INDEX('[3]Riesgos de Corrupción'!$B$11:$BN$100,MATCH('Controles de Corrupción'!C58,'[3]Riesgos de Corrupción'!$B$11:$B$100,0),62)-AK58&lt;=4),"Mayor",IF((INDEX('[3]Riesgos de Corrupción'!$B$11:$BN$100,MATCH('Controles de Corrupción'!C58,'[3]Riesgos de Corrupción'!$B$11:$B$100,0),62)-AK58&lt;=5),"Catastrófico")))," ")</f>
        <v xml:space="preserve"> </v>
      </c>
      <c r="AM58" s="22"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3" t="str">
        <f t="shared" si="9"/>
        <v>-</v>
      </c>
      <c r="C59" s="18"/>
      <c r="D59" s="24"/>
      <c r="E59" s="23"/>
      <c r="F59" s="132"/>
      <c r="G59" s="131"/>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IFERROR(IF((INDEX('[3]Riesgos de Corrupción'!$B$11:$V$100,MATCH('Controles de Corrupción'!C59,'[3]Riesgos de Corrupción'!$B$11:$B$100,0),17)-AH59&lt;=1),"Rara vez",IF((INDEX('[3]Riesgos de Corrupción'!$B$11:$V$100,MATCH('Controles de Corrupción'!C59,'[3]Riesgos de Corrupción'!$B$11:$B$100,0),17)-AH59&lt;=2),"Improbable",IF((INDEX('[3]Riesgos de Corrupción'!$B$11:$V$100,MATCH('Controles de Corrupción'!C59,'[3]Riesgos de Corrupción'!$B$11:$B$100,0),17)-AH59&lt;=3),"Posible",IF((INDEX('[3]Riesgos de Corrupción'!$B$11:$V$100,MATCH('Controles de Corrupción'!C59,'[3]Riesgos de Corrupción'!$B$11:$B$100,0),17)-AH59&lt;=4),"Probable",IF((INDEX('[3]Riesgos de Corrupción'!$B$11:$V$100,MATCH('Controles de Corrupción'!C59,'[3]Riesgos de Corrupción'!$B$11:$B$100,0),17)-AH59&lt;=5),"Casi seguro")))))," ")</f>
        <v xml:space="preserve"> </v>
      </c>
      <c r="AJ59" s="8" t="str">
        <f>IFERROR(IF(OR(AND(AF59="Fuerte",H59="No disminuye"),AND(AF59="Moderado",H59="Indirectamente"),AND(AF59="Moderado",H59="No disminuye"),AND(INDEX('[3]Riesgos de Corrupción'!$B$11:$BN$100,MATCH('Controles de Corrupción'!C59,'[3]Riesgos de Corrupción'!$B$11:$B$100,0),63)="Moderado")),0,IF(OR(AND(AF59="Fuerte",H59="Indirectamente"),AND(AF59="Moderado",H59="Directamente"),AND(INDEX('[3]Riesgos de Corrupción'!$B$11:$BN$100,MATCH('Controles de Corrupción'!C59,'[3]Riesgos de Corrupción'!$B$11:$B$100,0),63)="Mayor")),1,IF(AND(AF59="Fuerte",H59="Directamente",AND(INDEX('[3]Riesgos de Corrupción'!$B$11:$BN$100,MATCH('Controles de Corrupción'!C59,'[3]Riesgos de Corrupción'!$B$11:$B$100,0),63)="Catastrófico")),2)))," ")</f>
        <v xml:space="preserve"> </v>
      </c>
      <c r="AK59" s="435" t="str">
        <f t="shared" si="8"/>
        <v xml:space="preserve"> </v>
      </c>
      <c r="AL59" s="19" t="str">
        <f>IFERROR(IF((INDEX('[3]Riesgos de Corrupción'!$B$11:$BN$100,MATCH('Controles de Corrupción'!C59,'[3]Riesgos de Corrupción'!$B$11:$B$100,0),62)-AK59&lt;=3),"Moderado",IF((INDEX('[3]Riesgos de Corrupción'!$B$11:$BN$100,MATCH('Controles de Corrupción'!C59,'[3]Riesgos de Corrupción'!$B$11:$B$100,0),62)-AK59&lt;=4),"Mayor",IF((INDEX('[3]Riesgos de Corrupción'!$B$11:$BN$100,MATCH('Controles de Corrupción'!C59,'[3]Riesgos de Corrupción'!$B$11:$B$100,0),62)-AK59&lt;=5),"Catastrófico")))," ")</f>
        <v xml:space="preserve"> </v>
      </c>
      <c r="AM59" s="22"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3" t="str">
        <f t="shared" si="9"/>
        <v>-</v>
      </c>
      <c r="C60" s="18"/>
      <c r="D60" s="24"/>
      <c r="E60" s="23"/>
      <c r="F60" s="132"/>
      <c r="G60" s="131"/>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IFERROR(IF((INDEX('[3]Riesgos de Corrupción'!$B$11:$V$100,MATCH('Controles de Corrupción'!C60,'[3]Riesgos de Corrupción'!$B$11:$B$100,0),17)-AH60&lt;=1),"Rara vez",IF((INDEX('[3]Riesgos de Corrupción'!$B$11:$V$100,MATCH('Controles de Corrupción'!C60,'[3]Riesgos de Corrupción'!$B$11:$B$100,0),17)-AH60&lt;=2),"Improbable",IF((INDEX('[3]Riesgos de Corrupción'!$B$11:$V$100,MATCH('Controles de Corrupción'!C60,'[3]Riesgos de Corrupción'!$B$11:$B$100,0),17)-AH60&lt;=3),"Posible",IF((INDEX('[3]Riesgos de Corrupción'!$B$11:$V$100,MATCH('Controles de Corrupción'!C60,'[3]Riesgos de Corrupción'!$B$11:$B$100,0),17)-AH60&lt;=4),"Probable",IF((INDEX('[3]Riesgos de Corrupción'!$B$11:$V$100,MATCH('Controles de Corrupción'!C60,'[3]Riesgos de Corrupción'!$B$11:$B$100,0),17)-AH60&lt;=5),"Casi seguro")))))," ")</f>
        <v xml:space="preserve"> </v>
      </c>
      <c r="AJ60" s="8" t="str">
        <f>IFERROR(IF(OR(AND(AF60="Fuerte",H60="No disminuye"),AND(AF60="Moderado",H60="Indirectamente"),AND(AF60="Moderado",H60="No disminuye"),AND(INDEX('[3]Riesgos de Corrupción'!$B$11:$BN$100,MATCH('Controles de Corrupción'!C60,'[3]Riesgos de Corrupción'!$B$11:$B$100,0),63)="Moderado")),0,IF(OR(AND(AF60="Fuerte",H60="Indirectamente"),AND(AF60="Moderado",H60="Directamente"),AND(INDEX('[3]Riesgos de Corrupción'!$B$11:$BN$100,MATCH('Controles de Corrupción'!C60,'[3]Riesgos de Corrupción'!$B$11:$B$100,0),63)="Mayor")),1,IF(AND(AF60="Fuerte",H60="Directamente",AND(INDEX('[3]Riesgos de Corrupción'!$B$11:$BN$100,MATCH('Controles de Corrupción'!C60,'[3]Riesgos de Corrupción'!$B$11:$B$100,0),63)="Catastrófico")),2)))," ")</f>
        <v xml:space="preserve"> </v>
      </c>
      <c r="AK60" s="435" t="str">
        <f t="shared" si="8"/>
        <v xml:space="preserve"> </v>
      </c>
      <c r="AL60" s="19" t="str">
        <f>IFERROR(IF((INDEX('[3]Riesgos de Corrupción'!$B$11:$BN$100,MATCH('Controles de Corrupción'!C60,'[3]Riesgos de Corrupción'!$B$11:$B$100,0),62)-AK60&lt;=3),"Moderado",IF((INDEX('[3]Riesgos de Corrupción'!$B$11:$BN$100,MATCH('Controles de Corrupción'!C60,'[3]Riesgos de Corrupción'!$B$11:$B$100,0),62)-AK60&lt;=4),"Mayor",IF((INDEX('[3]Riesgos de Corrupción'!$B$11:$BN$100,MATCH('Controles de Corrupción'!C60,'[3]Riesgos de Corrupción'!$B$11:$B$100,0),62)-AK60&lt;=5),"Catastrófico")))," ")</f>
        <v xml:space="preserve"> </v>
      </c>
      <c r="AM60" s="22"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3" t="str">
        <f t="shared" si="9"/>
        <v>-</v>
      </c>
      <c r="C61" s="18"/>
      <c r="D61" s="24"/>
      <c r="E61" s="23"/>
      <c r="F61" s="132"/>
      <c r="G61" s="131"/>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IFERROR(IF((INDEX('[3]Riesgos de Corrupción'!$B$11:$V$100,MATCH('Controles de Corrupción'!C61,'[3]Riesgos de Corrupción'!$B$11:$B$100,0),17)-AH61&lt;=1),"Rara vez",IF((INDEX('[3]Riesgos de Corrupción'!$B$11:$V$100,MATCH('Controles de Corrupción'!C61,'[3]Riesgos de Corrupción'!$B$11:$B$100,0),17)-AH61&lt;=2),"Improbable",IF((INDEX('[3]Riesgos de Corrupción'!$B$11:$V$100,MATCH('Controles de Corrupción'!C61,'[3]Riesgos de Corrupción'!$B$11:$B$100,0),17)-AH61&lt;=3),"Posible",IF((INDEX('[3]Riesgos de Corrupción'!$B$11:$V$100,MATCH('Controles de Corrupción'!C61,'[3]Riesgos de Corrupción'!$B$11:$B$100,0),17)-AH61&lt;=4),"Probable",IF((INDEX('[3]Riesgos de Corrupción'!$B$11:$V$100,MATCH('Controles de Corrupción'!C61,'[3]Riesgos de Corrupción'!$B$11:$B$100,0),17)-AH61&lt;=5),"Casi seguro")))))," ")</f>
        <v xml:space="preserve"> </v>
      </c>
      <c r="AJ61" s="8" t="str">
        <f>IFERROR(IF(OR(AND(AF61="Fuerte",H61="No disminuye"),AND(AF61="Moderado",H61="Indirectamente"),AND(AF61="Moderado",H61="No disminuye"),AND(INDEX('[3]Riesgos de Corrupción'!$B$11:$BN$100,MATCH('Controles de Corrupción'!C61,'[3]Riesgos de Corrupción'!$B$11:$B$100,0),63)="Moderado")),0,IF(OR(AND(AF61="Fuerte",H61="Indirectamente"),AND(AF61="Moderado",H61="Directamente"),AND(INDEX('[3]Riesgos de Corrupción'!$B$11:$BN$100,MATCH('Controles de Corrupción'!C61,'[3]Riesgos de Corrupción'!$B$11:$B$100,0),63)="Mayor")),1,IF(AND(AF61="Fuerte",H61="Directamente",AND(INDEX('[3]Riesgos de Corrupción'!$B$11:$BN$100,MATCH('Controles de Corrupción'!C61,'[3]Riesgos de Corrupción'!$B$11:$B$100,0),63)="Catastrófico")),2)))," ")</f>
        <v xml:space="preserve"> </v>
      </c>
      <c r="AK61" s="435" t="str">
        <f t="shared" si="8"/>
        <v xml:space="preserve"> </v>
      </c>
      <c r="AL61" s="19" t="str">
        <f>IFERROR(IF((INDEX('[3]Riesgos de Corrupción'!$B$11:$BN$100,MATCH('Controles de Corrupción'!C61,'[3]Riesgos de Corrupción'!$B$11:$B$100,0),62)-AK61&lt;=3),"Moderado",IF((INDEX('[3]Riesgos de Corrupción'!$B$11:$BN$100,MATCH('Controles de Corrupción'!C61,'[3]Riesgos de Corrupción'!$B$11:$B$100,0),62)-AK61&lt;=4),"Mayor",IF((INDEX('[3]Riesgos de Corrupción'!$B$11:$BN$100,MATCH('Controles de Corrupción'!C61,'[3]Riesgos de Corrupción'!$B$11:$B$100,0),62)-AK61&lt;=5),"Catastrófico")))," ")</f>
        <v xml:space="preserve"> </v>
      </c>
      <c r="AM61" s="22"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3" t="str">
        <f t="shared" si="9"/>
        <v>-</v>
      </c>
      <c r="C62" s="18"/>
      <c r="D62" s="24"/>
      <c r="E62" s="23"/>
      <c r="F62" s="132"/>
      <c r="G62" s="131"/>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IFERROR(IF((INDEX('[3]Riesgos de Corrupción'!$B$11:$V$100,MATCH('Controles de Corrupción'!C62,'[3]Riesgos de Corrupción'!$B$11:$B$100,0),17)-AH62&lt;=1),"Rara vez",IF((INDEX('[3]Riesgos de Corrupción'!$B$11:$V$100,MATCH('Controles de Corrupción'!C62,'[3]Riesgos de Corrupción'!$B$11:$B$100,0),17)-AH62&lt;=2),"Improbable",IF((INDEX('[3]Riesgos de Corrupción'!$B$11:$V$100,MATCH('Controles de Corrupción'!C62,'[3]Riesgos de Corrupción'!$B$11:$B$100,0),17)-AH62&lt;=3),"Posible",IF((INDEX('[3]Riesgos de Corrupción'!$B$11:$V$100,MATCH('Controles de Corrupción'!C62,'[3]Riesgos de Corrupción'!$B$11:$B$100,0),17)-AH62&lt;=4),"Probable",IF((INDEX('[3]Riesgos de Corrupción'!$B$11:$V$100,MATCH('Controles de Corrupción'!C62,'[3]Riesgos de Corrupción'!$B$11:$B$100,0),17)-AH62&lt;=5),"Casi seguro")))))," ")</f>
        <v xml:space="preserve"> </v>
      </c>
      <c r="AJ62" s="8" t="str">
        <f>IFERROR(IF(OR(AND(AF62="Fuerte",H62="No disminuye"),AND(AF62="Moderado",H62="Indirectamente"),AND(AF62="Moderado",H62="No disminuye"),AND(INDEX('[3]Riesgos de Corrupción'!$B$11:$BN$100,MATCH('Controles de Corrupción'!C62,'[3]Riesgos de Corrupción'!$B$11:$B$100,0),63)="Moderado")),0,IF(OR(AND(AF62="Fuerte",H62="Indirectamente"),AND(AF62="Moderado",H62="Directamente"),AND(INDEX('[3]Riesgos de Corrupción'!$B$11:$BN$100,MATCH('Controles de Corrupción'!C62,'[3]Riesgos de Corrupción'!$B$11:$B$100,0),63)="Mayor")),1,IF(AND(AF62="Fuerte",H62="Directamente",AND(INDEX('[3]Riesgos de Corrupción'!$B$11:$BN$100,MATCH('Controles de Corrupción'!C62,'[3]Riesgos de Corrupción'!$B$11:$B$100,0),63)="Catastrófico")),2)))," ")</f>
        <v xml:space="preserve"> </v>
      </c>
      <c r="AK62" s="435" t="str">
        <f t="shared" si="8"/>
        <v xml:space="preserve"> </v>
      </c>
      <c r="AL62" s="19" t="str">
        <f>IFERROR(IF((INDEX('[3]Riesgos de Corrupción'!$B$11:$BN$100,MATCH('Controles de Corrupción'!C62,'[3]Riesgos de Corrupción'!$B$11:$B$100,0),62)-AK62&lt;=3),"Moderado",IF((INDEX('[3]Riesgos de Corrupción'!$B$11:$BN$100,MATCH('Controles de Corrupción'!C62,'[3]Riesgos de Corrupción'!$B$11:$B$100,0),62)-AK62&lt;=4),"Mayor",IF((INDEX('[3]Riesgos de Corrupción'!$B$11:$BN$100,MATCH('Controles de Corrupción'!C62,'[3]Riesgos de Corrupción'!$B$11:$B$100,0),62)-AK62&lt;=5),"Catastrófico")))," ")</f>
        <v xml:space="preserve"> </v>
      </c>
      <c r="AM62" s="22"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3" t="str">
        <f t="shared" si="9"/>
        <v>-</v>
      </c>
      <c r="C63" s="18"/>
      <c r="D63" s="24"/>
      <c r="E63" s="23"/>
      <c r="F63" s="132"/>
      <c r="G63" s="131"/>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IFERROR(IF((INDEX('[3]Riesgos de Corrupción'!$B$11:$V$100,MATCH('Controles de Corrupción'!C63,'[3]Riesgos de Corrupción'!$B$11:$B$100,0),17)-AH63&lt;=1),"Rara vez",IF((INDEX('[3]Riesgos de Corrupción'!$B$11:$V$100,MATCH('Controles de Corrupción'!C63,'[3]Riesgos de Corrupción'!$B$11:$B$100,0),17)-AH63&lt;=2),"Improbable",IF((INDEX('[3]Riesgos de Corrupción'!$B$11:$V$100,MATCH('Controles de Corrupción'!C63,'[3]Riesgos de Corrupción'!$B$11:$B$100,0),17)-AH63&lt;=3),"Posible",IF((INDEX('[3]Riesgos de Corrupción'!$B$11:$V$100,MATCH('Controles de Corrupción'!C63,'[3]Riesgos de Corrupción'!$B$11:$B$100,0),17)-AH63&lt;=4),"Probable",IF((INDEX('[3]Riesgos de Corrupción'!$B$11:$V$100,MATCH('Controles de Corrupción'!C63,'[3]Riesgos de Corrupción'!$B$11:$B$100,0),17)-AH63&lt;=5),"Casi seguro")))))," ")</f>
        <v xml:space="preserve"> </v>
      </c>
      <c r="AJ63" s="8" t="str">
        <f>IFERROR(IF(OR(AND(AF63="Fuerte",H63="No disminuye"),AND(AF63="Moderado",H63="Indirectamente"),AND(AF63="Moderado",H63="No disminuye"),AND(INDEX('[3]Riesgos de Corrupción'!$B$11:$BN$100,MATCH('Controles de Corrupción'!C63,'[3]Riesgos de Corrupción'!$B$11:$B$100,0),63)="Moderado")),0,IF(OR(AND(AF63="Fuerte",H63="Indirectamente"),AND(AF63="Moderado",H63="Directamente"),AND(INDEX('[3]Riesgos de Corrupción'!$B$11:$BN$100,MATCH('Controles de Corrupción'!C63,'[3]Riesgos de Corrupción'!$B$11:$B$100,0),63)="Mayor")),1,IF(AND(AF63="Fuerte",H63="Directamente",AND(INDEX('[3]Riesgos de Corrupción'!$B$11:$BN$100,MATCH('Controles de Corrupción'!C63,'[3]Riesgos de Corrupción'!$B$11:$B$100,0),63)="Catastrófico")),2)))," ")</f>
        <v xml:space="preserve"> </v>
      </c>
      <c r="AK63" s="435" t="str">
        <f t="shared" si="8"/>
        <v xml:space="preserve"> </v>
      </c>
      <c r="AL63" s="19" t="str">
        <f>IFERROR(IF((INDEX('[3]Riesgos de Corrupción'!$B$11:$BN$100,MATCH('Controles de Corrupción'!C63,'[3]Riesgos de Corrupción'!$B$11:$B$100,0),62)-AK63&lt;=3),"Moderado",IF((INDEX('[3]Riesgos de Corrupción'!$B$11:$BN$100,MATCH('Controles de Corrupción'!C63,'[3]Riesgos de Corrupción'!$B$11:$B$100,0),62)-AK63&lt;=4),"Mayor",IF((INDEX('[3]Riesgos de Corrupción'!$B$11:$BN$100,MATCH('Controles de Corrupción'!C63,'[3]Riesgos de Corrupción'!$B$11:$B$100,0),62)-AK63&lt;=5),"Catastrófico")))," ")</f>
        <v xml:space="preserve"> </v>
      </c>
      <c r="AM63" s="22"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3" t="str">
        <f t="shared" si="9"/>
        <v>-</v>
      </c>
      <c r="C64" s="18"/>
      <c r="D64" s="24"/>
      <c r="E64" s="23"/>
      <c r="F64" s="132"/>
      <c r="G64" s="131"/>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IFERROR(IF((INDEX('[3]Riesgos de Corrupción'!$B$11:$V$100,MATCH('Controles de Corrupción'!C64,'[3]Riesgos de Corrupción'!$B$11:$B$100,0),17)-AH64&lt;=1),"Rara vez",IF((INDEX('[3]Riesgos de Corrupción'!$B$11:$V$100,MATCH('Controles de Corrupción'!C64,'[3]Riesgos de Corrupción'!$B$11:$B$100,0),17)-AH64&lt;=2),"Improbable",IF((INDEX('[3]Riesgos de Corrupción'!$B$11:$V$100,MATCH('Controles de Corrupción'!C64,'[3]Riesgos de Corrupción'!$B$11:$B$100,0),17)-AH64&lt;=3),"Posible",IF((INDEX('[3]Riesgos de Corrupción'!$B$11:$V$100,MATCH('Controles de Corrupción'!C64,'[3]Riesgos de Corrupción'!$B$11:$B$100,0),17)-AH64&lt;=4),"Probable",IF((INDEX('[3]Riesgos de Corrupción'!$B$11:$V$100,MATCH('Controles de Corrupción'!C64,'[3]Riesgos de Corrupción'!$B$11:$B$100,0),17)-AH64&lt;=5),"Casi seguro")))))," ")</f>
        <v xml:space="preserve"> </v>
      </c>
      <c r="AJ64" s="8" t="str">
        <f>IFERROR(IF(OR(AND(AF64="Fuerte",H64="No disminuye"),AND(AF64="Moderado",H64="Indirectamente"),AND(AF64="Moderado",H64="No disminuye"),AND(INDEX('[3]Riesgos de Corrupción'!$B$11:$BN$100,MATCH('Controles de Corrupción'!C64,'[3]Riesgos de Corrupción'!$B$11:$B$100,0),63)="Moderado")),0,IF(OR(AND(AF64="Fuerte",H64="Indirectamente"),AND(AF64="Moderado",H64="Directamente"),AND(INDEX('[3]Riesgos de Corrupción'!$B$11:$BN$100,MATCH('Controles de Corrupción'!C64,'[3]Riesgos de Corrupción'!$B$11:$B$100,0),63)="Mayor")),1,IF(AND(AF64="Fuerte",H64="Directamente",AND(INDEX('[3]Riesgos de Corrupción'!$B$11:$BN$100,MATCH('Controles de Corrupción'!C64,'[3]Riesgos de Corrupción'!$B$11:$B$100,0),63)="Catastrófico")),2)))," ")</f>
        <v xml:space="preserve"> </v>
      </c>
      <c r="AK64" s="435" t="str">
        <f t="shared" si="8"/>
        <v xml:space="preserve"> </v>
      </c>
      <c r="AL64" s="19" t="str">
        <f>IFERROR(IF((INDEX('[3]Riesgos de Corrupción'!$B$11:$BN$100,MATCH('Controles de Corrupción'!C64,'[3]Riesgos de Corrupción'!$B$11:$B$100,0),62)-AK64&lt;=3),"Moderado",IF((INDEX('[3]Riesgos de Corrupción'!$B$11:$BN$100,MATCH('Controles de Corrupción'!C64,'[3]Riesgos de Corrupción'!$B$11:$B$100,0),62)-AK64&lt;=4),"Mayor",IF((INDEX('[3]Riesgos de Corrupción'!$B$11:$BN$100,MATCH('Controles de Corrupción'!C64,'[3]Riesgos de Corrupción'!$B$11:$B$100,0),62)-AK64&lt;=5),"Catastrófico")))," ")</f>
        <v xml:space="preserve"> </v>
      </c>
      <c r="AM64" s="22"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3" t="str">
        <f t="shared" si="9"/>
        <v>-</v>
      </c>
      <c r="C65" s="18"/>
      <c r="D65" s="24"/>
      <c r="E65" s="23"/>
      <c r="F65" s="132"/>
      <c r="G65" s="131"/>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IFERROR(IF((INDEX('[3]Riesgos de Corrupción'!$B$11:$V$100,MATCH('Controles de Corrupción'!C65,'[3]Riesgos de Corrupción'!$B$11:$B$100,0),17)-AH65&lt;=1),"Rara vez",IF((INDEX('[3]Riesgos de Corrupción'!$B$11:$V$100,MATCH('Controles de Corrupción'!C65,'[3]Riesgos de Corrupción'!$B$11:$B$100,0),17)-AH65&lt;=2),"Improbable",IF((INDEX('[3]Riesgos de Corrupción'!$B$11:$V$100,MATCH('Controles de Corrupción'!C65,'[3]Riesgos de Corrupción'!$B$11:$B$100,0),17)-AH65&lt;=3),"Posible",IF((INDEX('[3]Riesgos de Corrupción'!$B$11:$V$100,MATCH('Controles de Corrupción'!C65,'[3]Riesgos de Corrupción'!$B$11:$B$100,0),17)-AH65&lt;=4),"Probable",IF((INDEX('[3]Riesgos de Corrupción'!$B$11:$V$100,MATCH('Controles de Corrupción'!C65,'[3]Riesgos de Corrupción'!$B$11:$B$100,0),17)-AH65&lt;=5),"Casi seguro")))))," ")</f>
        <v xml:space="preserve"> </v>
      </c>
      <c r="AJ65" s="8" t="str">
        <f>IFERROR(IF(OR(AND(AF65="Fuerte",H65="No disminuye"),AND(AF65="Moderado",H65="Indirectamente"),AND(AF65="Moderado",H65="No disminuye"),AND(INDEX('[3]Riesgos de Corrupción'!$B$11:$BN$100,MATCH('Controles de Corrupción'!C65,'[3]Riesgos de Corrupción'!$B$11:$B$100,0),63)="Moderado")),0,IF(OR(AND(AF65="Fuerte",H65="Indirectamente"),AND(AF65="Moderado",H65="Directamente"),AND(INDEX('[3]Riesgos de Corrupción'!$B$11:$BN$100,MATCH('Controles de Corrupción'!C65,'[3]Riesgos de Corrupción'!$B$11:$B$100,0),63)="Mayor")),1,IF(AND(AF65="Fuerte",H65="Directamente",AND(INDEX('[3]Riesgos de Corrupción'!$B$11:$BN$100,MATCH('Controles de Corrupción'!C65,'[3]Riesgos de Corrupción'!$B$11:$B$100,0),63)="Catastrófico")),2)))," ")</f>
        <v xml:space="preserve"> </v>
      </c>
      <c r="AK65" s="435" t="str">
        <f t="shared" si="8"/>
        <v xml:space="preserve"> </v>
      </c>
      <c r="AL65" s="19" t="str">
        <f>IFERROR(IF((INDEX('[3]Riesgos de Corrupción'!$B$11:$BN$100,MATCH('Controles de Corrupción'!C65,'[3]Riesgos de Corrupción'!$B$11:$B$100,0),62)-AK65&lt;=3),"Moderado",IF((INDEX('[3]Riesgos de Corrupción'!$B$11:$BN$100,MATCH('Controles de Corrupción'!C65,'[3]Riesgos de Corrupción'!$B$11:$B$100,0),62)-AK65&lt;=4),"Mayor",IF((INDEX('[3]Riesgos de Corrupción'!$B$11:$BN$100,MATCH('Controles de Corrupción'!C65,'[3]Riesgos de Corrupción'!$B$11:$B$100,0),62)-AK65&lt;=5),"Catastrófico")))," ")</f>
        <v xml:space="preserve"> </v>
      </c>
      <c r="AM65" s="22"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3" t="str">
        <f t="shared" si="9"/>
        <v>-</v>
      </c>
      <c r="C66" s="18"/>
      <c r="D66" s="24"/>
      <c r="E66" s="23"/>
      <c r="F66" s="132"/>
      <c r="G66" s="131"/>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IFERROR(IF((INDEX('[3]Riesgos de Corrupción'!$B$11:$V$100,MATCH('Controles de Corrupción'!C66,'[3]Riesgos de Corrupción'!$B$11:$B$100,0),17)-AH66&lt;=1),"Rara vez",IF((INDEX('[3]Riesgos de Corrupción'!$B$11:$V$100,MATCH('Controles de Corrupción'!C66,'[3]Riesgos de Corrupción'!$B$11:$B$100,0),17)-AH66&lt;=2),"Improbable",IF((INDEX('[3]Riesgos de Corrupción'!$B$11:$V$100,MATCH('Controles de Corrupción'!C66,'[3]Riesgos de Corrupción'!$B$11:$B$100,0),17)-AH66&lt;=3),"Posible",IF((INDEX('[3]Riesgos de Corrupción'!$B$11:$V$100,MATCH('Controles de Corrupción'!C66,'[3]Riesgos de Corrupción'!$B$11:$B$100,0),17)-AH66&lt;=4),"Probable",IF((INDEX('[3]Riesgos de Corrupción'!$B$11:$V$100,MATCH('Controles de Corrupción'!C66,'[3]Riesgos de Corrupción'!$B$11:$B$100,0),17)-AH66&lt;=5),"Casi seguro")))))," ")</f>
        <v xml:space="preserve"> </v>
      </c>
      <c r="AJ66" s="8" t="str">
        <f>IFERROR(IF(OR(AND(AF66="Fuerte",H66="No disminuye"),AND(AF66="Moderado",H66="Indirectamente"),AND(AF66="Moderado",H66="No disminuye"),AND(INDEX('[3]Riesgos de Corrupción'!$B$11:$BN$100,MATCH('Controles de Corrupción'!C66,'[3]Riesgos de Corrupción'!$B$11:$B$100,0),63)="Moderado")),0,IF(OR(AND(AF66="Fuerte",H66="Indirectamente"),AND(AF66="Moderado",H66="Directamente"),AND(INDEX('[3]Riesgos de Corrupción'!$B$11:$BN$100,MATCH('Controles de Corrupción'!C66,'[3]Riesgos de Corrupción'!$B$11:$B$100,0),63)="Mayor")),1,IF(AND(AF66="Fuerte",H66="Directamente",AND(INDEX('[3]Riesgos de Corrupción'!$B$11:$BN$100,MATCH('Controles de Corrupción'!C66,'[3]Riesgos de Corrupción'!$B$11:$B$100,0),63)="Catastrófico")),2)))," ")</f>
        <v xml:space="preserve"> </v>
      </c>
      <c r="AK66" s="435" t="str">
        <f t="shared" si="8"/>
        <v xml:space="preserve"> </v>
      </c>
      <c r="AL66" s="19" t="str">
        <f>IFERROR(IF((INDEX('[3]Riesgos de Corrupción'!$B$11:$BN$100,MATCH('Controles de Corrupción'!C66,'[3]Riesgos de Corrupción'!$B$11:$B$100,0),62)-AK66&lt;=3),"Moderado",IF((INDEX('[3]Riesgos de Corrupción'!$B$11:$BN$100,MATCH('Controles de Corrupción'!C66,'[3]Riesgos de Corrupción'!$B$11:$B$100,0),62)-AK66&lt;=4),"Mayor",IF((INDEX('[3]Riesgos de Corrupción'!$B$11:$BN$100,MATCH('Controles de Corrupción'!C66,'[3]Riesgos de Corrupción'!$B$11:$B$100,0),62)-AK66&lt;=5),"Catastrófico")))," ")</f>
        <v xml:space="preserve"> </v>
      </c>
      <c r="AM66" s="22"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3" t="str">
        <f t="shared" si="9"/>
        <v>-</v>
      </c>
      <c r="C67" s="18"/>
      <c r="D67" s="24"/>
      <c r="E67" s="23"/>
      <c r="F67" s="132"/>
      <c r="G67" s="131"/>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IFERROR(IF((INDEX('[3]Riesgos de Corrupción'!$B$11:$V$100,MATCH('Controles de Corrupción'!C67,'[3]Riesgos de Corrupción'!$B$11:$B$100,0),17)-AH67&lt;=1),"Rara vez",IF((INDEX('[3]Riesgos de Corrupción'!$B$11:$V$100,MATCH('Controles de Corrupción'!C67,'[3]Riesgos de Corrupción'!$B$11:$B$100,0),17)-AH67&lt;=2),"Improbable",IF((INDEX('[3]Riesgos de Corrupción'!$B$11:$V$100,MATCH('Controles de Corrupción'!C67,'[3]Riesgos de Corrupción'!$B$11:$B$100,0),17)-AH67&lt;=3),"Posible",IF((INDEX('[3]Riesgos de Corrupción'!$B$11:$V$100,MATCH('Controles de Corrupción'!C67,'[3]Riesgos de Corrupción'!$B$11:$B$100,0),17)-AH67&lt;=4),"Probable",IF((INDEX('[3]Riesgos de Corrupción'!$B$11:$V$100,MATCH('Controles de Corrupción'!C67,'[3]Riesgos de Corrupción'!$B$11:$B$100,0),17)-AH67&lt;=5),"Casi seguro")))))," ")</f>
        <v xml:space="preserve"> </v>
      </c>
      <c r="AJ67" s="8" t="str">
        <f>IFERROR(IF(OR(AND(AF67="Fuerte",H67="No disminuye"),AND(AF67="Moderado",H67="Indirectamente"),AND(AF67="Moderado",H67="No disminuye"),AND(INDEX('[3]Riesgos de Corrupción'!$B$11:$BN$100,MATCH('Controles de Corrupción'!C67,'[3]Riesgos de Corrupción'!$B$11:$B$100,0),63)="Moderado")),0,IF(OR(AND(AF67="Fuerte",H67="Indirectamente"),AND(AF67="Moderado",H67="Directamente"),AND(INDEX('[3]Riesgos de Corrupción'!$B$11:$BN$100,MATCH('Controles de Corrupción'!C67,'[3]Riesgos de Corrupción'!$B$11:$B$100,0),63)="Mayor")),1,IF(AND(AF67="Fuerte",H67="Directamente",AND(INDEX('[3]Riesgos de Corrupción'!$B$11:$BN$100,MATCH('Controles de Corrupción'!C67,'[3]Riesgos de Corrupción'!$B$11:$B$100,0),63)="Catastrófico")),2)))," ")</f>
        <v xml:space="preserve"> </v>
      </c>
      <c r="AK67" s="435" t="str">
        <f t="shared" si="8"/>
        <v xml:space="preserve"> </v>
      </c>
      <c r="AL67" s="19" t="str">
        <f>IFERROR(IF((INDEX('[3]Riesgos de Corrupción'!$B$11:$BN$100,MATCH('Controles de Corrupción'!C67,'[3]Riesgos de Corrupción'!$B$11:$B$100,0),62)-AK67&lt;=3),"Moderado",IF((INDEX('[3]Riesgos de Corrupción'!$B$11:$BN$100,MATCH('Controles de Corrupción'!C67,'[3]Riesgos de Corrupción'!$B$11:$B$100,0),62)-AK67&lt;=4),"Mayor",IF((INDEX('[3]Riesgos de Corrupción'!$B$11:$BN$100,MATCH('Controles de Corrupción'!C67,'[3]Riesgos de Corrupción'!$B$11:$B$100,0),62)-AK67&lt;=5),"Catastrófico")))," ")</f>
        <v xml:space="preserve"> </v>
      </c>
      <c r="AM67" s="22"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3" t="str">
        <f t="shared" si="9"/>
        <v>-</v>
      </c>
      <c r="C68" s="18"/>
      <c r="D68" s="24"/>
      <c r="E68" s="23"/>
      <c r="F68" s="132"/>
      <c r="G68" s="131"/>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IFERROR(IF((INDEX('[3]Riesgos de Corrupción'!$B$11:$V$100,MATCH('Controles de Corrupción'!C68,'[3]Riesgos de Corrupción'!$B$11:$B$100,0),17)-AH68&lt;=1),"Rara vez",IF((INDEX('[3]Riesgos de Corrupción'!$B$11:$V$100,MATCH('Controles de Corrupción'!C68,'[3]Riesgos de Corrupción'!$B$11:$B$100,0),17)-AH68&lt;=2),"Improbable",IF((INDEX('[3]Riesgos de Corrupción'!$B$11:$V$100,MATCH('Controles de Corrupción'!C68,'[3]Riesgos de Corrupción'!$B$11:$B$100,0),17)-AH68&lt;=3),"Posible",IF((INDEX('[3]Riesgos de Corrupción'!$B$11:$V$100,MATCH('Controles de Corrupción'!C68,'[3]Riesgos de Corrupción'!$B$11:$B$100,0),17)-AH68&lt;=4),"Probable",IF((INDEX('[3]Riesgos de Corrupción'!$B$11:$V$100,MATCH('Controles de Corrupción'!C68,'[3]Riesgos de Corrupción'!$B$11:$B$100,0),17)-AH68&lt;=5),"Casi seguro")))))," ")</f>
        <v xml:space="preserve"> </v>
      </c>
      <c r="AJ68" s="8" t="str">
        <f>IFERROR(IF(OR(AND(AF68="Fuerte",H68="No disminuye"),AND(AF68="Moderado",H68="Indirectamente"),AND(AF68="Moderado",H68="No disminuye"),AND(INDEX('[3]Riesgos de Corrupción'!$B$11:$BN$100,MATCH('Controles de Corrupción'!C68,'[3]Riesgos de Corrupción'!$B$11:$B$100,0),63)="Moderado")),0,IF(OR(AND(AF68="Fuerte",H68="Indirectamente"),AND(AF68="Moderado",H68="Directamente"),AND(INDEX('[3]Riesgos de Corrupción'!$B$11:$BN$100,MATCH('Controles de Corrupción'!C68,'[3]Riesgos de Corrupción'!$B$11:$B$100,0),63)="Mayor")),1,IF(AND(AF68="Fuerte",H68="Directamente",AND(INDEX('[3]Riesgos de Corrupción'!$B$11:$BN$100,MATCH('Controles de Corrupción'!C68,'[3]Riesgos de Corrupción'!$B$11:$B$100,0),63)="Catastrófico")),2)))," ")</f>
        <v xml:space="preserve"> </v>
      </c>
      <c r="AK68" s="435" t="str">
        <f t="shared" si="8"/>
        <v xml:space="preserve"> </v>
      </c>
      <c r="AL68" s="19" t="str">
        <f>IFERROR(IF((INDEX('[3]Riesgos de Corrupción'!$B$11:$BN$100,MATCH('Controles de Corrupción'!C68,'[3]Riesgos de Corrupción'!$B$11:$B$100,0),62)-AK68&lt;=3),"Moderado",IF((INDEX('[3]Riesgos de Corrupción'!$B$11:$BN$100,MATCH('Controles de Corrupción'!C68,'[3]Riesgos de Corrupción'!$B$11:$B$100,0),62)-AK68&lt;=4),"Mayor",IF((INDEX('[3]Riesgos de Corrupción'!$B$11:$BN$100,MATCH('Controles de Corrupción'!C68,'[3]Riesgos de Corrupción'!$B$11:$B$100,0),62)-AK68&lt;=5),"Catastrófico")))," ")</f>
        <v xml:space="preserve"> </v>
      </c>
      <c r="AM68" s="22"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3" t="str">
        <f t="shared" si="9"/>
        <v>-</v>
      </c>
      <c r="C69" s="18"/>
      <c r="D69" s="24"/>
      <c r="E69" s="23"/>
      <c r="F69" s="132"/>
      <c r="G69" s="131"/>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IFERROR(IF((INDEX('[3]Riesgos de Corrupción'!$B$11:$V$100,MATCH('Controles de Corrupción'!C69,'[3]Riesgos de Corrupción'!$B$11:$B$100,0),17)-AH69&lt;=1),"Rara vez",IF((INDEX('[3]Riesgos de Corrupción'!$B$11:$V$100,MATCH('Controles de Corrupción'!C69,'[3]Riesgos de Corrupción'!$B$11:$B$100,0),17)-AH69&lt;=2),"Improbable",IF((INDEX('[3]Riesgos de Corrupción'!$B$11:$V$100,MATCH('Controles de Corrupción'!C69,'[3]Riesgos de Corrupción'!$B$11:$B$100,0),17)-AH69&lt;=3),"Posible",IF((INDEX('[3]Riesgos de Corrupción'!$B$11:$V$100,MATCH('Controles de Corrupción'!C69,'[3]Riesgos de Corrupción'!$B$11:$B$100,0),17)-AH69&lt;=4),"Probable",IF((INDEX('[3]Riesgos de Corrupción'!$B$11:$V$100,MATCH('Controles de Corrupción'!C69,'[3]Riesgos de Corrupción'!$B$11:$B$100,0),17)-AH69&lt;=5),"Casi seguro")))))," ")</f>
        <v xml:space="preserve"> </v>
      </c>
      <c r="AJ69" s="8" t="str">
        <f>IFERROR(IF(OR(AND(AF69="Fuerte",H69="No disminuye"),AND(AF69="Moderado",H69="Indirectamente"),AND(AF69="Moderado",H69="No disminuye"),AND(INDEX('[3]Riesgos de Corrupción'!$B$11:$BN$100,MATCH('Controles de Corrupción'!C69,'[3]Riesgos de Corrupción'!$B$11:$B$100,0),63)="Moderado")),0,IF(OR(AND(AF69="Fuerte",H69="Indirectamente"),AND(AF69="Moderado",H69="Directamente"),AND(INDEX('[3]Riesgos de Corrupción'!$B$11:$BN$100,MATCH('Controles de Corrupción'!C69,'[3]Riesgos de Corrupción'!$B$11:$B$100,0),63)="Mayor")),1,IF(AND(AF69="Fuerte",H69="Directamente",AND(INDEX('[3]Riesgos de Corrupción'!$B$11:$BN$100,MATCH('Controles de Corrupción'!C69,'[3]Riesgos de Corrupción'!$B$11:$B$100,0),63)="Catastrófico")),2)))," ")</f>
        <v xml:space="preserve"> </v>
      </c>
      <c r="AK69" s="435" t="str">
        <f t="shared" si="8"/>
        <v xml:space="preserve"> </v>
      </c>
      <c r="AL69" s="19" t="str">
        <f>IFERROR(IF((INDEX('[3]Riesgos de Corrupción'!$B$11:$BN$100,MATCH('Controles de Corrupción'!C69,'[3]Riesgos de Corrupción'!$B$11:$B$100,0),62)-AK69&lt;=3),"Moderado",IF((INDEX('[3]Riesgos de Corrupción'!$B$11:$BN$100,MATCH('Controles de Corrupción'!C69,'[3]Riesgos de Corrupción'!$B$11:$B$100,0),62)-AK69&lt;=4),"Mayor",IF((INDEX('[3]Riesgos de Corrupción'!$B$11:$BN$100,MATCH('Controles de Corrupción'!C69,'[3]Riesgos de Corrupción'!$B$11:$B$100,0),62)-AK69&lt;=5),"Catastrófico")))," ")</f>
        <v xml:space="preserve"> </v>
      </c>
      <c r="AM69" s="22"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3" t="str">
        <f t="shared" si="9"/>
        <v>-</v>
      </c>
      <c r="C70" s="18"/>
      <c r="D70" s="24"/>
      <c r="E70" s="23"/>
      <c r="F70" s="132"/>
      <c r="G70" s="131"/>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IFERROR(IF((INDEX('[3]Riesgos de Corrupción'!$B$11:$V$100,MATCH('Controles de Corrupción'!C70,'[3]Riesgos de Corrupción'!$B$11:$B$100,0),17)-AH70&lt;=1),"Rara vez",IF((INDEX('[3]Riesgos de Corrupción'!$B$11:$V$100,MATCH('Controles de Corrupción'!C70,'[3]Riesgos de Corrupción'!$B$11:$B$100,0),17)-AH70&lt;=2),"Improbable",IF((INDEX('[3]Riesgos de Corrupción'!$B$11:$V$100,MATCH('Controles de Corrupción'!C70,'[3]Riesgos de Corrupción'!$B$11:$B$100,0),17)-AH70&lt;=3),"Posible",IF((INDEX('[3]Riesgos de Corrupción'!$B$11:$V$100,MATCH('Controles de Corrupción'!C70,'[3]Riesgos de Corrupción'!$B$11:$B$100,0),17)-AH70&lt;=4),"Probable",IF((INDEX('[3]Riesgos de Corrupción'!$B$11:$V$100,MATCH('Controles de Corrupción'!C70,'[3]Riesgos de Corrupción'!$B$11:$B$100,0),17)-AH70&lt;=5),"Casi seguro")))))," ")</f>
        <v xml:space="preserve"> </v>
      </c>
      <c r="AJ70" s="8" t="str">
        <f>IFERROR(IF(OR(AND(AF70="Fuerte",H70="No disminuye"),AND(AF70="Moderado",H70="Indirectamente"),AND(AF70="Moderado",H70="No disminuye"),AND(INDEX('[3]Riesgos de Corrupción'!$B$11:$BN$100,MATCH('Controles de Corrupción'!C70,'[3]Riesgos de Corrupción'!$B$11:$B$100,0),63)="Moderado")),0,IF(OR(AND(AF70="Fuerte",H70="Indirectamente"),AND(AF70="Moderado",H70="Directamente"),AND(INDEX('[3]Riesgos de Corrupción'!$B$11:$BN$100,MATCH('Controles de Corrupción'!C70,'[3]Riesgos de Corrupción'!$B$11:$B$100,0),63)="Mayor")),1,IF(AND(AF70="Fuerte",H70="Directamente",AND(INDEX('[3]Riesgos de Corrupción'!$B$11:$BN$100,MATCH('Controles de Corrupción'!C70,'[3]Riesgos de Corrupción'!$B$11:$B$100,0),63)="Catastrófico")),2)))," ")</f>
        <v xml:space="preserve"> </v>
      </c>
      <c r="AK70" s="435" t="str">
        <f t="shared" si="8"/>
        <v xml:space="preserve"> </v>
      </c>
      <c r="AL70" s="19" t="str">
        <f>IFERROR(IF((INDEX('[3]Riesgos de Corrupción'!$B$11:$BN$100,MATCH('Controles de Corrupción'!C70,'[3]Riesgos de Corrupción'!$B$11:$B$100,0),62)-AK70&lt;=3),"Moderado",IF((INDEX('[3]Riesgos de Corrupción'!$B$11:$BN$100,MATCH('Controles de Corrupción'!C70,'[3]Riesgos de Corrupción'!$B$11:$B$100,0),62)-AK70&lt;=4),"Mayor",IF((INDEX('[3]Riesgos de Corrupción'!$B$11:$BN$100,MATCH('Controles de Corrupción'!C70,'[3]Riesgos de Corrupción'!$B$11:$B$100,0),62)-AK70&lt;=5),"Catastrófico")))," ")</f>
        <v xml:space="preserve"> </v>
      </c>
      <c r="AM70" s="22"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3" t="str">
        <f t="shared" si="9"/>
        <v>-</v>
      </c>
      <c r="C71" s="18"/>
      <c r="D71" s="24"/>
      <c r="E71" s="23"/>
      <c r="F71" s="132"/>
      <c r="G71" s="131"/>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IFERROR(IF((INDEX('[3]Riesgos de Corrupción'!$B$11:$V$100,MATCH('Controles de Corrupción'!C71,'[3]Riesgos de Corrupción'!$B$11:$B$100,0),17)-AH71&lt;=1),"Rara vez",IF((INDEX('[3]Riesgos de Corrupción'!$B$11:$V$100,MATCH('Controles de Corrupción'!C71,'[3]Riesgos de Corrupción'!$B$11:$B$100,0),17)-AH71&lt;=2),"Improbable",IF((INDEX('[3]Riesgos de Corrupción'!$B$11:$V$100,MATCH('Controles de Corrupción'!C71,'[3]Riesgos de Corrupción'!$B$11:$B$100,0),17)-AH71&lt;=3),"Posible",IF((INDEX('[3]Riesgos de Corrupción'!$B$11:$V$100,MATCH('Controles de Corrupción'!C71,'[3]Riesgos de Corrupción'!$B$11:$B$100,0),17)-AH71&lt;=4),"Probable",IF((INDEX('[3]Riesgos de Corrupción'!$B$11:$V$100,MATCH('Controles de Corrupción'!C71,'[3]Riesgos de Corrupción'!$B$11:$B$100,0),17)-AH71&lt;=5),"Casi seguro")))))," ")</f>
        <v xml:space="preserve"> </v>
      </c>
      <c r="AJ71" s="8" t="str">
        <f>IFERROR(IF(OR(AND(AF71="Fuerte",H71="No disminuye"),AND(AF71="Moderado",H71="Indirectamente"),AND(AF71="Moderado",H71="No disminuye"),AND(INDEX('[3]Riesgos de Corrupción'!$B$11:$BN$100,MATCH('Controles de Corrupción'!C71,'[3]Riesgos de Corrupción'!$B$11:$B$100,0),63)="Moderado")),0,IF(OR(AND(AF71="Fuerte",H71="Indirectamente"),AND(AF71="Moderado",H71="Directamente"),AND(INDEX('[3]Riesgos de Corrupción'!$B$11:$BN$100,MATCH('Controles de Corrupción'!C71,'[3]Riesgos de Corrupción'!$B$11:$B$100,0),63)="Mayor")),1,IF(AND(AF71="Fuerte",H71="Directamente",AND(INDEX('[3]Riesgos de Corrupción'!$B$11:$BN$100,MATCH('Controles de Corrupción'!C71,'[3]Riesgos de Corrupción'!$B$11:$B$100,0),63)="Catastrófico")),2)))," ")</f>
        <v xml:space="preserve"> </v>
      </c>
      <c r="AK71" s="435" t="str">
        <f t="shared" si="8"/>
        <v xml:space="preserve"> </v>
      </c>
      <c r="AL71" s="19" t="str">
        <f>IFERROR(IF((INDEX('[3]Riesgos de Corrupción'!$B$11:$BN$100,MATCH('Controles de Corrupción'!C71,'[3]Riesgos de Corrupción'!$B$11:$B$100,0),62)-AK71&lt;=3),"Moderado",IF((INDEX('[3]Riesgos de Corrupción'!$B$11:$BN$100,MATCH('Controles de Corrupción'!C71,'[3]Riesgos de Corrupción'!$B$11:$B$100,0),62)-AK71&lt;=4),"Mayor",IF((INDEX('[3]Riesgos de Corrupción'!$B$11:$BN$100,MATCH('Controles de Corrupción'!C71,'[3]Riesgos de Corrupción'!$B$11:$B$100,0),62)-AK71&lt;=5),"Catastrófico")))," ")</f>
        <v xml:space="preserve"> </v>
      </c>
      <c r="AM71" s="22"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3" t="str">
        <f t="shared" si="9"/>
        <v>-</v>
      </c>
      <c r="C72" s="18"/>
      <c r="D72" s="24"/>
      <c r="E72" s="23"/>
      <c r="F72" s="132"/>
      <c r="G72" s="131"/>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8" t="str">
        <f t="shared" si="6"/>
        <v xml:space="preserve"> </v>
      </c>
      <c r="AF72" s="19" t="str">
        <f t="shared" si="18"/>
        <v xml:space="preserve"> </v>
      </c>
      <c r="AG72" s="50">
        <f t="shared" si="19"/>
        <v>0</v>
      </c>
      <c r="AH72" s="50" t="str">
        <f t="shared" si="7"/>
        <v xml:space="preserve"> </v>
      </c>
      <c r="AI72" s="36" t="str">
        <f>IFERROR(IF((INDEX('[3]Riesgos de Corrupción'!$B$11:$V$100,MATCH('Controles de Corrupción'!C72,'[3]Riesgos de Corrupción'!$B$11:$B$100,0),17)-AH72&lt;=1),"Rara vez",IF((INDEX('[3]Riesgos de Corrupción'!$B$11:$V$100,MATCH('Controles de Corrupción'!C72,'[3]Riesgos de Corrupción'!$B$11:$B$100,0),17)-AH72&lt;=2),"Improbable",IF((INDEX('[3]Riesgos de Corrupción'!$B$11:$V$100,MATCH('Controles de Corrupción'!C72,'[3]Riesgos de Corrupción'!$B$11:$B$100,0),17)-AH72&lt;=3),"Posible",IF((INDEX('[3]Riesgos de Corrupción'!$B$11:$V$100,MATCH('Controles de Corrupción'!C72,'[3]Riesgos de Corrupción'!$B$11:$B$100,0),17)-AH72&lt;=4),"Probable",IF((INDEX('[3]Riesgos de Corrupción'!$B$11:$V$100,MATCH('Controles de Corrupción'!C72,'[3]Riesgos de Corrupción'!$B$11:$B$100,0),17)-AH72&lt;=5),"Casi seguro")))))," ")</f>
        <v xml:space="preserve"> </v>
      </c>
      <c r="AJ72" s="8" t="str">
        <f>IFERROR(IF(OR(AND(AF72="Fuerte",H72="No disminuye"),AND(AF72="Moderado",H72="Indirectamente"),AND(AF72="Moderado",H72="No disminuye"),AND(INDEX('[3]Riesgos de Corrupción'!$B$11:$BN$100,MATCH('Controles de Corrupción'!C72,'[3]Riesgos de Corrupción'!$B$11:$B$100,0),63)="Moderado")),0,IF(OR(AND(AF72="Fuerte",H72="Indirectamente"),AND(AF72="Moderado",H72="Directamente"),AND(INDEX('[3]Riesgos de Corrupción'!$B$11:$BN$100,MATCH('Controles de Corrupción'!C72,'[3]Riesgos de Corrupción'!$B$11:$B$100,0),63)="Mayor")),1,IF(AND(AF72="Fuerte",H72="Directamente",AND(INDEX('[3]Riesgos de Corrupción'!$B$11:$BN$100,MATCH('Controles de Corrupción'!C72,'[3]Riesgos de Corrupción'!$B$11:$B$100,0),63)="Catastrófico")),2)))," ")</f>
        <v xml:space="preserve"> </v>
      </c>
      <c r="AK72" s="435" t="str">
        <f t="shared" si="8"/>
        <v xml:space="preserve"> </v>
      </c>
      <c r="AL72" s="19" t="str">
        <f>IFERROR(IF((INDEX('[3]Riesgos de Corrupción'!$B$11:$BN$100,MATCH('Controles de Corrupción'!C72,'[3]Riesgos de Corrupción'!$B$11:$B$100,0),62)-AK72&lt;=3),"Moderado",IF((INDEX('[3]Riesgos de Corrupción'!$B$11:$BN$100,MATCH('Controles de Corrupción'!C72,'[3]Riesgos de Corrupción'!$B$11:$B$100,0),62)-AK72&lt;=4),"Mayor",IF((INDEX('[3]Riesgos de Corrupción'!$B$11:$BN$100,MATCH('Controles de Corrupción'!C72,'[3]Riesgos de Corrupción'!$B$11:$B$100,0),62)-AK72&lt;=5),"Catastrófico")))," ")</f>
        <v xml:space="preserve"> </v>
      </c>
      <c r="AM72" s="22"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3" t="str">
        <f t="shared" si="9"/>
        <v>-</v>
      </c>
      <c r="C73" s="18"/>
      <c r="D73" s="24"/>
      <c r="E73" s="23"/>
      <c r="F73" s="132"/>
      <c r="G73" s="131"/>
      <c r="H73" s="23"/>
      <c r="I73" s="18"/>
      <c r="J73" s="80">
        <f t="shared" si="10"/>
        <v>0</v>
      </c>
      <c r="K73" s="18"/>
      <c r="L73" s="80">
        <f t="shared" si="11"/>
        <v>0</v>
      </c>
      <c r="M73" s="18"/>
      <c r="N73" s="80">
        <f t="shared" si="12"/>
        <v>0</v>
      </c>
      <c r="O73" s="18"/>
      <c r="P73" s="80">
        <f t="shared" si="0"/>
        <v>0</v>
      </c>
      <c r="Q73" s="18"/>
      <c r="R73" s="80">
        <f t="shared" si="1"/>
        <v>0</v>
      </c>
      <c r="S73" s="18"/>
      <c r="T73" s="80">
        <f t="shared" si="2"/>
        <v>0</v>
      </c>
      <c r="U73" s="18"/>
      <c r="V73" s="80">
        <f t="shared" si="3"/>
        <v>0</v>
      </c>
      <c r="W73" s="19" t="str">
        <f t="shared" si="4"/>
        <v xml:space="preserve"> </v>
      </c>
      <c r="X73" s="19" t="str">
        <f t="shared" si="13"/>
        <v xml:space="preserve"> </v>
      </c>
      <c r="Y73" s="19" t="str">
        <f t="shared" si="5"/>
        <v/>
      </c>
      <c r="Z73" s="23"/>
      <c r="AA73" s="19" t="str">
        <f t="shared" si="14"/>
        <v/>
      </c>
      <c r="AB73" s="19" t="str">
        <f t="shared" si="15"/>
        <v xml:space="preserve"> </v>
      </c>
      <c r="AC73" s="19" t="str">
        <f t="shared" si="16"/>
        <v/>
      </c>
      <c r="AD73" s="19" t="str">
        <f t="shared" si="17"/>
        <v xml:space="preserve"> </v>
      </c>
      <c r="AE73" s="128" t="str">
        <f t="shared" si="6"/>
        <v xml:space="preserve"> </v>
      </c>
      <c r="AF73" s="19" t="str">
        <f t="shared" si="18"/>
        <v xml:space="preserve"> </v>
      </c>
      <c r="AG73" s="50">
        <f t="shared" si="19"/>
        <v>0</v>
      </c>
      <c r="AH73" s="50" t="str">
        <f t="shared" si="7"/>
        <v xml:space="preserve"> </v>
      </c>
      <c r="AI73" s="36" t="str">
        <f>IFERROR(IF((INDEX('[3]Riesgos de Corrupción'!$B$11:$V$100,MATCH('Controles de Corrupción'!C73,'[3]Riesgos de Corrupción'!$B$11:$B$100,0),17)-AH73&lt;=1),"Rara vez",IF((INDEX('[3]Riesgos de Corrupción'!$B$11:$V$100,MATCH('Controles de Corrupción'!C73,'[3]Riesgos de Corrupción'!$B$11:$B$100,0),17)-AH73&lt;=2),"Improbable",IF((INDEX('[3]Riesgos de Corrupción'!$B$11:$V$100,MATCH('Controles de Corrupción'!C73,'[3]Riesgos de Corrupción'!$B$11:$B$100,0),17)-AH73&lt;=3),"Posible",IF((INDEX('[3]Riesgos de Corrupción'!$B$11:$V$100,MATCH('Controles de Corrupción'!C73,'[3]Riesgos de Corrupción'!$B$11:$B$100,0),17)-AH73&lt;=4),"Probable",IF((INDEX('[3]Riesgos de Corrupción'!$B$11:$V$100,MATCH('Controles de Corrupción'!C73,'[3]Riesgos de Corrupción'!$B$11:$B$100,0),17)-AH73&lt;=5),"Casi seguro")))))," ")</f>
        <v xml:space="preserve"> </v>
      </c>
      <c r="AJ73" s="8" t="str">
        <f>IFERROR(IF(OR(AND(AF73="Fuerte",H73="No disminuye"),AND(AF73="Moderado",H73="Indirectamente"),AND(AF73="Moderado",H73="No disminuye"),AND(INDEX('[3]Riesgos de Corrupción'!$B$11:$BN$100,MATCH('Controles de Corrupción'!C73,'[3]Riesgos de Corrupción'!$B$11:$B$100,0),63)="Moderado")),0,IF(OR(AND(AF73="Fuerte",H73="Indirectamente"),AND(AF73="Moderado",H73="Directamente"),AND(INDEX('[3]Riesgos de Corrupción'!$B$11:$BN$100,MATCH('Controles de Corrupción'!C73,'[3]Riesgos de Corrupción'!$B$11:$B$100,0),63)="Mayor")),1,IF(AND(AF73="Fuerte",H73="Directamente",AND(INDEX('[3]Riesgos de Corrupción'!$B$11:$BN$100,MATCH('Controles de Corrupción'!C73,'[3]Riesgos de Corrupción'!$B$11:$B$100,0),63)="Catastrófico")),2)))," ")</f>
        <v xml:space="preserve"> </v>
      </c>
      <c r="AK73" s="435" t="str">
        <f t="shared" si="8"/>
        <v xml:space="preserve"> </v>
      </c>
      <c r="AL73" s="19" t="str">
        <f>IFERROR(IF((INDEX('[3]Riesgos de Corrupción'!$B$11:$BN$100,MATCH('Controles de Corrupción'!C73,'[3]Riesgos de Corrupción'!$B$11:$B$100,0),62)-AK73&lt;=3),"Moderado",IF((INDEX('[3]Riesgos de Corrupción'!$B$11:$BN$100,MATCH('Controles de Corrupción'!C73,'[3]Riesgos de Corrupción'!$B$11:$B$100,0),62)-AK73&lt;=4),"Mayor",IF((INDEX('[3]Riesgos de Corrupción'!$B$11:$BN$100,MATCH('Controles de Corrupción'!C73,'[3]Riesgos de Corrupción'!$B$11:$B$100,0),62)-AK73&lt;=5),"Catastrófico")))," ")</f>
        <v xml:space="preserve"> </v>
      </c>
      <c r="AM73" s="22"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3" t="str">
        <f t="shared" si="9"/>
        <v>-</v>
      </c>
      <c r="C74" s="18"/>
      <c r="D74" s="24"/>
      <c r="E74" s="23"/>
      <c r="F74" s="132"/>
      <c r="G74" s="131"/>
      <c r="H74" s="23"/>
      <c r="I74" s="18"/>
      <c r="J74" s="80">
        <f t="shared" si="10"/>
        <v>0</v>
      </c>
      <c r="K74" s="18"/>
      <c r="L74" s="80">
        <f t="shared" si="11"/>
        <v>0</v>
      </c>
      <c r="M74" s="18"/>
      <c r="N74" s="80">
        <f t="shared" si="12"/>
        <v>0</v>
      </c>
      <c r="O74" s="18"/>
      <c r="P74" s="80">
        <f t="shared" ref="P74:P137" si="22">IF(O74="Prevenir",15,IF(O74="Detectar",10,IF(O74="No es un control",0,IF(I74=0,0))))</f>
        <v>0</v>
      </c>
      <c r="Q74" s="18"/>
      <c r="R74" s="80">
        <f t="shared" ref="R74:R137" si="23">IF(Q74="Confiable",15,IF(Q74="No confiable",0,IF(I74=0,0)))</f>
        <v>0</v>
      </c>
      <c r="S74" s="18"/>
      <c r="T74" s="80">
        <f t="shared" ref="T74:T137" si="24">IF(S74="Se investigan y resuelven oportunamente",15,IF(S74="No se investigan y resuelven oportunamente",0,IF(I74=0,0)))</f>
        <v>0</v>
      </c>
      <c r="U74" s="18"/>
      <c r="V74" s="80">
        <f t="shared" ref="V74:V137" si="25">IF(U74="Completa",10,IF(U74="Incompleta",5,IF(U74="No existe",0,IF(I74=0,0))))</f>
        <v>0</v>
      </c>
      <c r="W74" s="19" t="str">
        <f t="shared" ref="W74:W137" si="26">IF(G74=0," ",IF((J74+L74+N74+P74+R74+T74+V74)&gt;=0,(J74+L74+N74+P74+R74+T74+V74)))</f>
        <v xml:space="preserve"> </v>
      </c>
      <c r="X74" s="19" t="str">
        <f t="shared" si="13"/>
        <v xml:space="preserve"> </v>
      </c>
      <c r="Y74" s="19" t="str">
        <f t="shared" ref="Y74:Y137" si="27">IF(Z74="Siempre se ejecuta", 100,IF(Z74="Algunas veces se ejecuta",50,IF(Z74="No se ejecuta",0,"")))</f>
        <v/>
      </c>
      <c r="Z74" s="23"/>
      <c r="AA74" s="19" t="str">
        <f t="shared" si="14"/>
        <v/>
      </c>
      <c r="AB74" s="19" t="str">
        <f t="shared" si="15"/>
        <v xml:space="preserve"> </v>
      </c>
      <c r="AC74" s="19" t="str">
        <f t="shared" si="16"/>
        <v/>
      </c>
      <c r="AD74" s="19" t="str">
        <f t="shared" si="17"/>
        <v xml:space="preserve"> </v>
      </c>
      <c r="AE74" s="128" t="str">
        <f t="shared" ref="AE74:AE137" si="28">IFERROR(IF(AD74=" "," ",IF(AVERAGE($AD$10:$AD$250)&gt;=0,AVERAGEIFS($AD$10:$AD$249,$C$10:$C$249,C74))),"  ")</f>
        <v xml:space="preserve"> </v>
      </c>
      <c r="AF74" s="19" t="str">
        <f t="shared" si="18"/>
        <v xml:space="preserve"> </v>
      </c>
      <c r="AG74" s="50">
        <f t="shared" si="19"/>
        <v>0</v>
      </c>
      <c r="AH74" s="50" t="str">
        <f t="shared" ref="AH74:AH137" si="29">IFERROR(AVERAGEIFS($AG$10:$AG$249,$C$10:$C$249,C74)," ")</f>
        <v xml:space="preserve"> </v>
      </c>
      <c r="AI74" s="36" t="str">
        <f>IFERROR(IF((INDEX('[3]Riesgos de Corrupción'!$B$11:$V$100,MATCH('Controles de Corrupción'!C74,'[3]Riesgos de Corrupción'!$B$11:$B$100,0),17)-AH74&lt;=1),"Rara vez",IF((INDEX('[3]Riesgos de Corrupción'!$B$11:$V$100,MATCH('Controles de Corrupción'!C74,'[3]Riesgos de Corrupción'!$B$11:$B$100,0),17)-AH74&lt;=2),"Improbable",IF((INDEX('[3]Riesgos de Corrupción'!$B$11:$V$100,MATCH('Controles de Corrupción'!C74,'[3]Riesgos de Corrupción'!$B$11:$B$100,0),17)-AH74&lt;=3),"Posible",IF((INDEX('[3]Riesgos de Corrupción'!$B$11:$V$100,MATCH('Controles de Corrupción'!C74,'[3]Riesgos de Corrupción'!$B$11:$B$100,0),17)-AH74&lt;=4),"Probable",IF((INDEX('[3]Riesgos de Corrupción'!$B$11:$V$100,MATCH('Controles de Corrupción'!C74,'[3]Riesgos de Corrupción'!$B$11:$B$100,0),17)-AH74&lt;=5),"Casi seguro")))))," ")</f>
        <v xml:space="preserve"> </v>
      </c>
      <c r="AJ74" s="8" t="str">
        <f>IFERROR(IF(OR(AND(AF74="Fuerte",H74="No disminuye"),AND(AF74="Moderado",H74="Indirectamente"),AND(AF74="Moderado",H74="No disminuye"),AND(INDEX('[3]Riesgos de Corrupción'!$B$11:$BN$100,MATCH('Controles de Corrupción'!C74,'[3]Riesgos de Corrupción'!$B$11:$B$100,0),63)="Moderado")),0,IF(OR(AND(AF74="Fuerte",H74="Indirectamente"),AND(AF74="Moderado",H74="Directamente"),AND(INDEX('[3]Riesgos de Corrupción'!$B$11:$BN$100,MATCH('Controles de Corrupción'!C74,'[3]Riesgos de Corrupción'!$B$11:$B$100,0),63)="Mayor")),1,IF(AND(AF74="Fuerte",H74="Directamente",AND(INDEX('[3]Riesgos de Corrupción'!$B$11:$BN$100,MATCH('Controles de Corrupción'!C74,'[3]Riesgos de Corrupción'!$B$11:$B$100,0),63)="Catastrófico")),2)))," ")</f>
        <v xml:space="preserve"> </v>
      </c>
      <c r="AK74" s="435" t="str">
        <f t="shared" ref="AK74:AK137" si="30">IFERROR(AVERAGEIFS($AJ$10:$AJ$249,$C$10:$C$249,C74)," ")</f>
        <v xml:space="preserve"> </v>
      </c>
      <c r="AL74" s="19" t="str">
        <f>IFERROR(IF((INDEX('[3]Riesgos de Corrupción'!$B$11:$BN$100,MATCH('Controles de Corrupción'!C74,'[3]Riesgos de Corrupción'!$B$11:$B$100,0),62)-AK74&lt;=3),"Moderado",IF((INDEX('[3]Riesgos de Corrupción'!$B$11:$BN$100,MATCH('Controles de Corrupción'!C74,'[3]Riesgos de Corrupción'!$B$11:$B$100,0),62)-AK74&lt;=4),"Mayor",IF((INDEX('[3]Riesgos de Corrupción'!$B$11:$BN$100,MATCH('Controles de Corrupción'!C74,'[3]Riesgos de Corrupción'!$B$11:$B$100,0),62)-AK74&lt;=5),"Catastrófico")))," ")</f>
        <v xml:space="preserve"> </v>
      </c>
      <c r="AM74" s="22"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3" t="str">
        <f t="shared" ref="B75:B138" si="31">C75&amp;"-"&amp;E75</f>
        <v>-</v>
      </c>
      <c r="C75" s="18"/>
      <c r="D75" s="24"/>
      <c r="E75" s="23"/>
      <c r="F75" s="132"/>
      <c r="G75" s="131"/>
      <c r="H75" s="23"/>
      <c r="I75" s="18"/>
      <c r="J75" s="80">
        <f t="shared" ref="J75:J138" si="32">IF(I75="Asignado",15,IF(I75="No asignado",0,IF(I75=0,0)))</f>
        <v>0</v>
      </c>
      <c r="K75" s="18"/>
      <c r="L75" s="80">
        <f t="shared" ref="L75:L138" si="33">IF(K75="Adecuado",15,IF(K75="Inadecuado",0,IF(I75=0,0)))</f>
        <v>0</v>
      </c>
      <c r="M75" s="18"/>
      <c r="N75" s="80">
        <f t="shared" ref="N75:N138" si="34">IF(M75="Oportuna",15,IF(M75="Inoportuna",0,IF(I75=0,0)))</f>
        <v>0</v>
      </c>
      <c r="O75" s="18"/>
      <c r="P75" s="80">
        <f t="shared" si="22"/>
        <v>0</v>
      </c>
      <c r="Q75" s="18"/>
      <c r="R75" s="80">
        <f t="shared" si="23"/>
        <v>0</v>
      </c>
      <c r="S75" s="18"/>
      <c r="T75" s="80">
        <f t="shared" si="24"/>
        <v>0</v>
      </c>
      <c r="U75" s="18"/>
      <c r="V75" s="80">
        <f t="shared" si="25"/>
        <v>0</v>
      </c>
      <c r="W75" s="19" t="str">
        <f t="shared" si="26"/>
        <v xml:space="preserve"> </v>
      </c>
      <c r="X75" s="19" t="str">
        <f t="shared" ref="X75:X138" si="35">IF(W75=" "," ",IF(AND(W75&gt;=0,W75&lt;=85),"Débil",IF(AND(W75&gt;=86,W75&lt;=95),"Moderado",IF(AND(W75&gt;=96,W75&lt;=100),"Fuerte"," "))))</f>
        <v xml:space="preserve"> </v>
      </c>
      <c r="Y75" s="19" t="str">
        <f t="shared" si="27"/>
        <v/>
      </c>
      <c r="Z75" s="23"/>
      <c r="AA75" s="19" t="str">
        <f t="shared" ref="AA75:AA138" si="36">IF(Z75="Siempre se ejecuta","Fuerte",IF(Z75="Algunas veces se ejecuta","Moderado",IF(Z75="No se ejecuta", "Débil","")))</f>
        <v/>
      </c>
      <c r="AB75" s="19" t="str">
        <f t="shared" ref="AB75:AB138" si="37">IF(AND(X75="Fuerte",AA75="Fuerte"),"Fuerte",IF(AND(X75="Fuerte",AA75="Moderado"),"Moderado",IF(AND(X75="Fuerte",AA75="Débil"),"Débil",IF(AND(X75="Moderado",AA75="Moderado"),"Moderado",IF(AND(X75="Moderado",AA75="Fuerte"),"Moderado",IF(AND(X75="Moderado",AA75="Débil"),"Débil",IF(X75="Débil","Débil"," ")))))))</f>
        <v xml:space="preserve"> </v>
      </c>
      <c r="AC75" s="19" t="str">
        <f t="shared" ref="AC75:AC138" si="38">IF(AB75="Fuerte","No",IF(AB75="Moderado","Sí",IF(AB75="Débil","Sí","")))</f>
        <v/>
      </c>
      <c r="AD75" s="19" t="str">
        <f t="shared" ref="AD75:AD138" si="39">IFERROR(IF(Y75=" "," ",IF(Y75&gt;=0,(W75+Y75)/2))," ")</f>
        <v xml:space="preserve"> </v>
      </c>
      <c r="AE75" s="128" t="str">
        <f t="shared" si="28"/>
        <v xml:space="preserve"> </v>
      </c>
      <c r="AF75" s="19" t="str">
        <f t="shared" ref="AF75:AF138" si="40">IF(AE75=" "," ",IF(AE75=100,"Fuerte",IF(AE75&lt;50,"Débil",IF(AE75&gt;49,"Moderado"," "))))</f>
        <v xml:space="preserve"> </v>
      </c>
      <c r="AG75" s="50">
        <f t="shared" ref="AG75:AG138" si="41">IF(OR(AND(AF75="Fuerte",G75="No disminuye"),AND(AF75="Moderado",G75="No disminuye")),0,IF(AND(AF75="Fuerte",G75="Directamente"),2,IF(AND(AF75="Moderado",G75="Directamente"),1,0)))</f>
        <v>0</v>
      </c>
      <c r="AH75" s="50" t="str">
        <f t="shared" si="29"/>
        <v xml:space="preserve"> </v>
      </c>
      <c r="AI75" s="36" t="str">
        <f>IFERROR(IF((INDEX('[3]Riesgos de Corrupción'!$B$11:$V$100,MATCH('Controles de Corrupción'!C75,'[3]Riesgos de Corrupción'!$B$11:$B$100,0),17)-AH75&lt;=1),"Rara vez",IF((INDEX('[3]Riesgos de Corrupción'!$B$11:$V$100,MATCH('Controles de Corrupción'!C75,'[3]Riesgos de Corrupción'!$B$11:$B$100,0),17)-AH75&lt;=2),"Improbable",IF((INDEX('[3]Riesgos de Corrupción'!$B$11:$V$100,MATCH('Controles de Corrupción'!C75,'[3]Riesgos de Corrupción'!$B$11:$B$100,0),17)-AH75&lt;=3),"Posible",IF((INDEX('[3]Riesgos de Corrupción'!$B$11:$V$100,MATCH('Controles de Corrupción'!C75,'[3]Riesgos de Corrupción'!$B$11:$B$100,0),17)-AH75&lt;=4),"Probable",IF((INDEX('[3]Riesgos de Corrupción'!$B$11:$V$100,MATCH('Controles de Corrupción'!C75,'[3]Riesgos de Corrupción'!$B$11:$B$100,0),17)-AH75&lt;=5),"Casi seguro")))))," ")</f>
        <v xml:space="preserve"> </v>
      </c>
      <c r="AJ75" s="8" t="str">
        <f>IFERROR(IF(OR(AND(AF75="Fuerte",H75="No disminuye"),AND(AF75="Moderado",H75="Indirectamente"),AND(AF75="Moderado",H75="No disminuye"),AND(INDEX('[3]Riesgos de Corrupción'!$B$11:$BN$100,MATCH('Controles de Corrupción'!C75,'[3]Riesgos de Corrupción'!$B$11:$B$100,0),63)="Moderado")),0,IF(OR(AND(AF75="Fuerte",H75="Indirectamente"),AND(AF75="Moderado",H75="Directamente"),AND(INDEX('[3]Riesgos de Corrupción'!$B$11:$BN$100,MATCH('Controles de Corrupción'!C75,'[3]Riesgos de Corrupción'!$B$11:$B$100,0),63)="Mayor")),1,IF(AND(AF75="Fuerte",H75="Directamente",AND(INDEX('[3]Riesgos de Corrupción'!$B$11:$BN$100,MATCH('Controles de Corrupción'!C75,'[3]Riesgos de Corrupción'!$B$11:$B$100,0),63)="Catastrófico")),2)))," ")</f>
        <v xml:space="preserve"> </v>
      </c>
      <c r="AK75" s="435" t="str">
        <f t="shared" si="30"/>
        <v xml:space="preserve"> </v>
      </c>
      <c r="AL75" s="19" t="str">
        <f>IFERROR(IF((INDEX('[3]Riesgos de Corrupción'!$B$11:$BN$100,MATCH('Controles de Corrupción'!C75,'[3]Riesgos de Corrupción'!$B$11:$B$100,0),62)-AK75&lt;=3),"Moderado",IF((INDEX('[3]Riesgos de Corrupción'!$B$11:$BN$100,MATCH('Controles de Corrupción'!C75,'[3]Riesgos de Corrupción'!$B$11:$B$100,0),62)-AK75&lt;=4),"Mayor",IF((INDEX('[3]Riesgos de Corrupción'!$B$11:$BN$100,MATCH('Controles de Corrupción'!C75,'[3]Riesgos de Corrupción'!$B$11:$B$100,0),62)-AK75&lt;=5),"Catastrófico")))," ")</f>
        <v xml:space="preserve"> </v>
      </c>
      <c r="AM75" s="22" t="str">
        <f t="shared" ref="AM75:AM138" si="42">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3">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3" t="str">
        <f t="shared" si="31"/>
        <v>-</v>
      </c>
      <c r="C76" s="18"/>
      <c r="D76" s="24"/>
      <c r="E76" s="23"/>
      <c r="F76" s="132"/>
      <c r="G76" s="131"/>
      <c r="H76" s="23"/>
      <c r="I76" s="18"/>
      <c r="J76" s="80">
        <f t="shared" si="32"/>
        <v>0</v>
      </c>
      <c r="K76" s="18"/>
      <c r="L76" s="80">
        <f t="shared" si="33"/>
        <v>0</v>
      </c>
      <c r="M76" s="18"/>
      <c r="N76" s="80">
        <f t="shared" si="34"/>
        <v>0</v>
      </c>
      <c r="O76" s="18"/>
      <c r="P76" s="80">
        <f t="shared" si="22"/>
        <v>0</v>
      </c>
      <c r="Q76" s="18"/>
      <c r="R76" s="80">
        <f t="shared" si="23"/>
        <v>0</v>
      </c>
      <c r="S76" s="18"/>
      <c r="T76" s="80">
        <f t="shared" si="24"/>
        <v>0</v>
      </c>
      <c r="U76" s="18"/>
      <c r="V76" s="80">
        <f t="shared" si="25"/>
        <v>0</v>
      </c>
      <c r="W76" s="19" t="str">
        <f t="shared" si="26"/>
        <v xml:space="preserve"> </v>
      </c>
      <c r="X76" s="19" t="str">
        <f t="shared" si="35"/>
        <v xml:space="preserve"> </v>
      </c>
      <c r="Y76" s="19" t="str">
        <f t="shared" si="27"/>
        <v/>
      </c>
      <c r="Z76" s="23"/>
      <c r="AA76" s="19" t="str">
        <f t="shared" si="36"/>
        <v/>
      </c>
      <c r="AB76" s="19" t="str">
        <f t="shared" si="37"/>
        <v xml:space="preserve"> </v>
      </c>
      <c r="AC76" s="19" t="str">
        <f t="shared" si="38"/>
        <v/>
      </c>
      <c r="AD76" s="19" t="str">
        <f t="shared" si="39"/>
        <v xml:space="preserve"> </v>
      </c>
      <c r="AE76" s="128" t="str">
        <f t="shared" si="28"/>
        <v xml:space="preserve"> </v>
      </c>
      <c r="AF76" s="19" t="str">
        <f t="shared" si="40"/>
        <v xml:space="preserve"> </v>
      </c>
      <c r="AG76" s="50">
        <f t="shared" si="41"/>
        <v>0</v>
      </c>
      <c r="AH76" s="50" t="str">
        <f t="shared" si="29"/>
        <v xml:space="preserve"> </v>
      </c>
      <c r="AI76" s="36" t="str">
        <f>IFERROR(IF((INDEX('[3]Riesgos de Corrupción'!$B$11:$V$100,MATCH('Controles de Corrupción'!C76,'[3]Riesgos de Corrupción'!$B$11:$B$100,0),17)-AH76&lt;=1),"Rara vez",IF((INDEX('[3]Riesgos de Corrupción'!$B$11:$V$100,MATCH('Controles de Corrupción'!C76,'[3]Riesgos de Corrupción'!$B$11:$B$100,0),17)-AH76&lt;=2),"Improbable",IF((INDEX('[3]Riesgos de Corrupción'!$B$11:$V$100,MATCH('Controles de Corrupción'!C76,'[3]Riesgos de Corrupción'!$B$11:$B$100,0),17)-AH76&lt;=3),"Posible",IF((INDEX('[3]Riesgos de Corrupción'!$B$11:$V$100,MATCH('Controles de Corrupción'!C76,'[3]Riesgos de Corrupción'!$B$11:$B$100,0),17)-AH76&lt;=4),"Probable",IF((INDEX('[3]Riesgos de Corrupción'!$B$11:$V$100,MATCH('Controles de Corrupción'!C76,'[3]Riesgos de Corrupción'!$B$11:$B$100,0),17)-AH76&lt;=5),"Casi seguro")))))," ")</f>
        <v xml:space="preserve"> </v>
      </c>
      <c r="AJ76" s="8" t="str">
        <f>IFERROR(IF(OR(AND(AF76="Fuerte",H76="No disminuye"),AND(AF76="Moderado",H76="Indirectamente"),AND(AF76="Moderado",H76="No disminuye"),AND(INDEX('[3]Riesgos de Corrupción'!$B$11:$BN$100,MATCH('Controles de Corrupción'!C76,'[3]Riesgos de Corrupción'!$B$11:$B$100,0),63)="Moderado")),0,IF(OR(AND(AF76="Fuerte",H76="Indirectamente"),AND(AF76="Moderado",H76="Directamente"),AND(INDEX('[3]Riesgos de Corrupción'!$B$11:$BN$100,MATCH('Controles de Corrupción'!C76,'[3]Riesgos de Corrupción'!$B$11:$B$100,0),63)="Mayor")),1,IF(AND(AF76="Fuerte",H76="Directamente",AND(INDEX('[3]Riesgos de Corrupción'!$B$11:$BN$100,MATCH('Controles de Corrupción'!C76,'[3]Riesgos de Corrupción'!$B$11:$B$100,0),63)="Catastrófico")),2)))," ")</f>
        <v xml:space="preserve"> </v>
      </c>
      <c r="AK76" s="435" t="str">
        <f t="shared" si="30"/>
        <v xml:space="preserve"> </v>
      </c>
      <c r="AL76" s="19" t="str">
        <f>IFERROR(IF((INDEX('[3]Riesgos de Corrupción'!$B$11:$BN$100,MATCH('Controles de Corrupción'!C76,'[3]Riesgos de Corrupción'!$B$11:$B$100,0),62)-AK76&lt;=3),"Moderado",IF((INDEX('[3]Riesgos de Corrupción'!$B$11:$BN$100,MATCH('Controles de Corrupción'!C76,'[3]Riesgos de Corrupción'!$B$11:$B$100,0),62)-AK76&lt;=4),"Mayor",IF((INDEX('[3]Riesgos de Corrupción'!$B$11:$BN$100,MATCH('Controles de Corrupción'!C76,'[3]Riesgos de Corrupción'!$B$11:$B$100,0),62)-AK76&lt;=5),"Catastrófico")))," ")</f>
        <v xml:space="preserve"> </v>
      </c>
      <c r="AM76" s="22" t="str">
        <f t="shared" si="42"/>
        <v xml:space="preserve"> </v>
      </c>
      <c r="AN76" s="22" t="str">
        <f t="shared" si="43"/>
        <v xml:space="preserve"> </v>
      </c>
      <c r="AO76" s="76"/>
      <c r="AP76" s="76"/>
      <c r="AQ76" s="76"/>
      <c r="AR76" s="76"/>
      <c r="AS76" s="76"/>
      <c r="AT76" s="76"/>
      <c r="AU76" s="76"/>
      <c r="AV76" s="76"/>
      <c r="AW76" s="76"/>
      <c r="AX76" s="76"/>
      <c r="AY76" s="76"/>
      <c r="AZ76" s="76"/>
    </row>
    <row r="77" spans="2:52" ht="57.75" customHeight="1" x14ac:dyDescent="0.3">
      <c r="B77" s="123" t="str">
        <f t="shared" si="31"/>
        <v>-</v>
      </c>
      <c r="C77" s="18"/>
      <c r="D77" s="24"/>
      <c r="E77" s="23"/>
      <c r="F77" s="132"/>
      <c r="G77" s="131"/>
      <c r="H77" s="23"/>
      <c r="I77" s="18"/>
      <c r="J77" s="80">
        <f t="shared" si="32"/>
        <v>0</v>
      </c>
      <c r="K77" s="18"/>
      <c r="L77" s="80">
        <f t="shared" si="33"/>
        <v>0</v>
      </c>
      <c r="M77" s="18"/>
      <c r="N77" s="80">
        <f t="shared" si="34"/>
        <v>0</v>
      </c>
      <c r="O77" s="18"/>
      <c r="P77" s="80">
        <f t="shared" si="22"/>
        <v>0</v>
      </c>
      <c r="Q77" s="18"/>
      <c r="R77" s="80">
        <f t="shared" si="23"/>
        <v>0</v>
      </c>
      <c r="S77" s="18"/>
      <c r="T77" s="80">
        <f t="shared" si="24"/>
        <v>0</v>
      </c>
      <c r="U77" s="18"/>
      <c r="V77" s="80">
        <f t="shared" si="25"/>
        <v>0</v>
      </c>
      <c r="W77" s="19" t="str">
        <f t="shared" si="26"/>
        <v xml:space="preserve"> </v>
      </c>
      <c r="X77" s="19" t="str">
        <f t="shared" si="35"/>
        <v xml:space="preserve"> </v>
      </c>
      <c r="Y77" s="19" t="str">
        <f t="shared" si="27"/>
        <v/>
      </c>
      <c r="Z77" s="23"/>
      <c r="AA77" s="19" t="str">
        <f t="shared" si="36"/>
        <v/>
      </c>
      <c r="AB77" s="19" t="str">
        <f t="shared" si="37"/>
        <v xml:space="preserve"> </v>
      </c>
      <c r="AC77" s="19" t="str">
        <f t="shared" si="38"/>
        <v/>
      </c>
      <c r="AD77" s="19" t="str">
        <f t="shared" si="39"/>
        <v xml:space="preserve"> </v>
      </c>
      <c r="AE77" s="128" t="str">
        <f t="shared" si="28"/>
        <v xml:space="preserve"> </v>
      </c>
      <c r="AF77" s="19" t="str">
        <f t="shared" si="40"/>
        <v xml:space="preserve"> </v>
      </c>
      <c r="AG77" s="50">
        <f t="shared" si="41"/>
        <v>0</v>
      </c>
      <c r="AH77" s="50" t="str">
        <f t="shared" si="29"/>
        <v xml:space="preserve"> </v>
      </c>
      <c r="AI77" s="36" t="str">
        <f>IFERROR(IF((INDEX('[3]Riesgos de Corrupción'!$B$11:$V$100,MATCH('Controles de Corrupción'!C77,'[3]Riesgos de Corrupción'!$B$11:$B$100,0),17)-AH77&lt;=1),"Rara vez",IF((INDEX('[3]Riesgos de Corrupción'!$B$11:$V$100,MATCH('Controles de Corrupción'!C77,'[3]Riesgos de Corrupción'!$B$11:$B$100,0),17)-AH77&lt;=2),"Improbable",IF((INDEX('[3]Riesgos de Corrupción'!$B$11:$V$100,MATCH('Controles de Corrupción'!C77,'[3]Riesgos de Corrupción'!$B$11:$B$100,0),17)-AH77&lt;=3),"Posible",IF((INDEX('[3]Riesgos de Corrupción'!$B$11:$V$100,MATCH('Controles de Corrupción'!C77,'[3]Riesgos de Corrupción'!$B$11:$B$100,0),17)-AH77&lt;=4),"Probable",IF((INDEX('[3]Riesgos de Corrupción'!$B$11:$V$100,MATCH('Controles de Corrupción'!C77,'[3]Riesgos de Corrupción'!$B$11:$B$100,0),17)-AH77&lt;=5),"Casi seguro")))))," ")</f>
        <v xml:space="preserve"> </v>
      </c>
      <c r="AJ77" s="8" t="str">
        <f>IFERROR(IF(OR(AND(AF77="Fuerte",H77="No disminuye"),AND(AF77="Moderado",H77="Indirectamente"),AND(AF77="Moderado",H77="No disminuye"),AND(INDEX('[3]Riesgos de Corrupción'!$B$11:$BN$100,MATCH('Controles de Corrupción'!C77,'[3]Riesgos de Corrupción'!$B$11:$B$100,0),63)="Moderado")),0,IF(OR(AND(AF77="Fuerte",H77="Indirectamente"),AND(AF77="Moderado",H77="Directamente"),AND(INDEX('[3]Riesgos de Corrupción'!$B$11:$BN$100,MATCH('Controles de Corrupción'!C77,'[3]Riesgos de Corrupción'!$B$11:$B$100,0),63)="Mayor")),1,IF(AND(AF77="Fuerte",H77="Directamente",AND(INDEX('[3]Riesgos de Corrupción'!$B$11:$BN$100,MATCH('Controles de Corrupción'!C77,'[3]Riesgos de Corrupción'!$B$11:$B$100,0),63)="Catastrófico")),2)))," ")</f>
        <v xml:space="preserve"> </v>
      </c>
      <c r="AK77" s="435" t="str">
        <f t="shared" si="30"/>
        <v xml:space="preserve"> </v>
      </c>
      <c r="AL77" s="19" t="str">
        <f>IFERROR(IF((INDEX('[3]Riesgos de Corrupción'!$B$11:$BN$100,MATCH('Controles de Corrupción'!C77,'[3]Riesgos de Corrupción'!$B$11:$B$100,0),62)-AK77&lt;=3),"Moderado",IF((INDEX('[3]Riesgos de Corrupción'!$B$11:$BN$100,MATCH('Controles de Corrupción'!C77,'[3]Riesgos de Corrupción'!$B$11:$B$100,0),62)-AK77&lt;=4),"Mayor",IF((INDEX('[3]Riesgos de Corrupción'!$B$11:$BN$100,MATCH('Controles de Corrupción'!C77,'[3]Riesgos de Corrupción'!$B$11:$B$100,0),62)-AK77&lt;=5),"Catastrófico")))," ")</f>
        <v xml:space="preserve"> </v>
      </c>
      <c r="AM77" s="22" t="str">
        <f t="shared" si="42"/>
        <v xml:space="preserve"> </v>
      </c>
      <c r="AN77" s="22" t="str">
        <f t="shared" si="43"/>
        <v xml:space="preserve"> </v>
      </c>
      <c r="AO77" s="76"/>
      <c r="AP77" s="76"/>
      <c r="AQ77" s="76"/>
      <c r="AR77" s="76"/>
      <c r="AS77" s="76"/>
      <c r="AT77" s="76"/>
      <c r="AU77" s="76"/>
      <c r="AV77" s="76"/>
      <c r="AW77" s="76"/>
      <c r="AX77" s="76"/>
      <c r="AY77" s="76"/>
      <c r="AZ77" s="76"/>
    </row>
    <row r="78" spans="2:52" ht="57.75" customHeight="1" x14ac:dyDescent="0.3">
      <c r="B78" s="123" t="str">
        <f t="shared" si="31"/>
        <v>-</v>
      </c>
      <c r="C78" s="18"/>
      <c r="D78" s="24"/>
      <c r="E78" s="23"/>
      <c r="F78" s="132"/>
      <c r="G78" s="131"/>
      <c r="H78" s="23"/>
      <c r="I78" s="18"/>
      <c r="J78" s="80">
        <f t="shared" si="32"/>
        <v>0</v>
      </c>
      <c r="K78" s="18"/>
      <c r="L78" s="80">
        <f t="shared" si="33"/>
        <v>0</v>
      </c>
      <c r="M78" s="18"/>
      <c r="N78" s="80">
        <f t="shared" si="34"/>
        <v>0</v>
      </c>
      <c r="O78" s="18"/>
      <c r="P78" s="80">
        <f t="shared" si="22"/>
        <v>0</v>
      </c>
      <c r="Q78" s="18"/>
      <c r="R78" s="80">
        <f t="shared" si="23"/>
        <v>0</v>
      </c>
      <c r="S78" s="18"/>
      <c r="T78" s="80">
        <f t="shared" si="24"/>
        <v>0</v>
      </c>
      <c r="U78" s="18"/>
      <c r="V78" s="80">
        <f t="shared" si="25"/>
        <v>0</v>
      </c>
      <c r="W78" s="19" t="str">
        <f t="shared" si="26"/>
        <v xml:space="preserve"> </v>
      </c>
      <c r="X78" s="19" t="str">
        <f t="shared" si="35"/>
        <v xml:space="preserve"> </v>
      </c>
      <c r="Y78" s="19" t="str">
        <f t="shared" si="27"/>
        <v/>
      </c>
      <c r="Z78" s="23"/>
      <c r="AA78" s="19" t="str">
        <f t="shared" si="36"/>
        <v/>
      </c>
      <c r="AB78" s="19" t="str">
        <f t="shared" si="37"/>
        <v xml:space="preserve"> </v>
      </c>
      <c r="AC78" s="19" t="str">
        <f t="shared" si="38"/>
        <v/>
      </c>
      <c r="AD78" s="19" t="str">
        <f t="shared" si="39"/>
        <v xml:space="preserve"> </v>
      </c>
      <c r="AE78" s="128" t="str">
        <f t="shared" si="28"/>
        <v xml:space="preserve"> </v>
      </c>
      <c r="AF78" s="19" t="str">
        <f t="shared" si="40"/>
        <v xml:space="preserve"> </v>
      </c>
      <c r="AG78" s="50">
        <f t="shared" si="41"/>
        <v>0</v>
      </c>
      <c r="AH78" s="50" t="str">
        <f t="shared" si="29"/>
        <v xml:space="preserve"> </v>
      </c>
      <c r="AI78" s="36" t="str">
        <f>IFERROR(IF((INDEX('[3]Riesgos de Corrupción'!$B$11:$V$100,MATCH('Controles de Corrupción'!C78,'[3]Riesgos de Corrupción'!$B$11:$B$100,0),17)-AH78&lt;=1),"Rara vez",IF((INDEX('[3]Riesgos de Corrupción'!$B$11:$V$100,MATCH('Controles de Corrupción'!C78,'[3]Riesgos de Corrupción'!$B$11:$B$100,0),17)-AH78&lt;=2),"Improbable",IF((INDEX('[3]Riesgos de Corrupción'!$B$11:$V$100,MATCH('Controles de Corrupción'!C78,'[3]Riesgos de Corrupción'!$B$11:$B$100,0),17)-AH78&lt;=3),"Posible",IF((INDEX('[3]Riesgos de Corrupción'!$B$11:$V$100,MATCH('Controles de Corrupción'!C78,'[3]Riesgos de Corrupción'!$B$11:$B$100,0),17)-AH78&lt;=4),"Probable",IF((INDEX('[3]Riesgos de Corrupción'!$B$11:$V$100,MATCH('Controles de Corrupción'!C78,'[3]Riesgos de Corrupción'!$B$11:$B$100,0),17)-AH78&lt;=5),"Casi seguro")))))," ")</f>
        <v xml:space="preserve"> </v>
      </c>
      <c r="AJ78" s="8" t="str">
        <f>IFERROR(IF(OR(AND(AF78="Fuerte",H78="No disminuye"),AND(AF78="Moderado",H78="Indirectamente"),AND(AF78="Moderado",H78="No disminuye"),AND(INDEX('[3]Riesgos de Corrupción'!$B$11:$BN$100,MATCH('Controles de Corrupción'!C78,'[3]Riesgos de Corrupción'!$B$11:$B$100,0),63)="Moderado")),0,IF(OR(AND(AF78="Fuerte",H78="Indirectamente"),AND(AF78="Moderado",H78="Directamente"),AND(INDEX('[3]Riesgos de Corrupción'!$B$11:$BN$100,MATCH('Controles de Corrupción'!C78,'[3]Riesgos de Corrupción'!$B$11:$B$100,0),63)="Mayor")),1,IF(AND(AF78="Fuerte",H78="Directamente",AND(INDEX('[3]Riesgos de Corrupción'!$B$11:$BN$100,MATCH('Controles de Corrupción'!C78,'[3]Riesgos de Corrupción'!$B$11:$B$100,0),63)="Catastrófico")),2)))," ")</f>
        <v xml:space="preserve"> </v>
      </c>
      <c r="AK78" s="435" t="str">
        <f t="shared" si="30"/>
        <v xml:space="preserve"> </v>
      </c>
      <c r="AL78" s="19" t="str">
        <f>IFERROR(IF((INDEX('[3]Riesgos de Corrupción'!$B$11:$BN$100,MATCH('Controles de Corrupción'!C78,'[3]Riesgos de Corrupción'!$B$11:$B$100,0),62)-AK78&lt;=3),"Moderado",IF((INDEX('[3]Riesgos de Corrupción'!$B$11:$BN$100,MATCH('Controles de Corrupción'!C78,'[3]Riesgos de Corrupción'!$B$11:$B$100,0),62)-AK78&lt;=4),"Mayor",IF((INDEX('[3]Riesgos de Corrupción'!$B$11:$BN$100,MATCH('Controles de Corrupción'!C78,'[3]Riesgos de Corrupción'!$B$11:$B$100,0),62)-AK78&lt;=5),"Catastrófico")))," ")</f>
        <v xml:space="preserve"> </v>
      </c>
      <c r="AM78" s="22" t="str">
        <f t="shared" si="42"/>
        <v xml:space="preserve"> </v>
      </c>
      <c r="AN78" s="22" t="str">
        <f t="shared" si="43"/>
        <v xml:space="preserve"> </v>
      </c>
      <c r="AO78" s="76"/>
      <c r="AP78" s="76"/>
      <c r="AQ78" s="76"/>
      <c r="AR78" s="76"/>
      <c r="AS78" s="76"/>
      <c r="AT78" s="76"/>
      <c r="AU78" s="76"/>
      <c r="AV78" s="76"/>
      <c r="AW78" s="76"/>
      <c r="AX78" s="76"/>
      <c r="AY78" s="76"/>
      <c r="AZ78" s="76"/>
    </row>
    <row r="79" spans="2:52" ht="57.75" customHeight="1" x14ac:dyDescent="0.3">
      <c r="B79" s="123" t="str">
        <f t="shared" si="31"/>
        <v>-</v>
      </c>
      <c r="C79" s="18"/>
      <c r="D79" s="24"/>
      <c r="E79" s="23"/>
      <c r="F79" s="132"/>
      <c r="G79" s="131"/>
      <c r="H79" s="23"/>
      <c r="I79" s="18"/>
      <c r="J79" s="80">
        <f t="shared" si="32"/>
        <v>0</v>
      </c>
      <c r="K79" s="18"/>
      <c r="L79" s="80">
        <f t="shared" si="33"/>
        <v>0</v>
      </c>
      <c r="M79" s="18"/>
      <c r="N79" s="80">
        <f t="shared" si="34"/>
        <v>0</v>
      </c>
      <c r="O79" s="18"/>
      <c r="P79" s="80">
        <f t="shared" si="22"/>
        <v>0</v>
      </c>
      <c r="Q79" s="18"/>
      <c r="R79" s="80">
        <f t="shared" si="23"/>
        <v>0</v>
      </c>
      <c r="S79" s="18"/>
      <c r="T79" s="80">
        <f t="shared" si="24"/>
        <v>0</v>
      </c>
      <c r="U79" s="18"/>
      <c r="V79" s="80">
        <f t="shared" si="25"/>
        <v>0</v>
      </c>
      <c r="W79" s="19" t="str">
        <f t="shared" si="26"/>
        <v xml:space="preserve"> </v>
      </c>
      <c r="X79" s="19" t="str">
        <f t="shared" si="35"/>
        <v xml:space="preserve"> </v>
      </c>
      <c r="Y79" s="19" t="str">
        <f t="shared" si="27"/>
        <v/>
      </c>
      <c r="Z79" s="23"/>
      <c r="AA79" s="19" t="str">
        <f t="shared" si="36"/>
        <v/>
      </c>
      <c r="AB79" s="19" t="str">
        <f t="shared" si="37"/>
        <v xml:space="preserve"> </v>
      </c>
      <c r="AC79" s="19" t="str">
        <f t="shared" si="38"/>
        <v/>
      </c>
      <c r="AD79" s="19" t="str">
        <f t="shared" si="39"/>
        <v xml:space="preserve"> </v>
      </c>
      <c r="AE79" s="128" t="str">
        <f t="shared" si="28"/>
        <v xml:space="preserve"> </v>
      </c>
      <c r="AF79" s="19" t="str">
        <f t="shared" si="40"/>
        <v xml:space="preserve"> </v>
      </c>
      <c r="AG79" s="50">
        <f t="shared" si="41"/>
        <v>0</v>
      </c>
      <c r="AH79" s="50" t="str">
        <f t="shared" si="29"/>
        <v xml:space="preserve"> </v>
      </c>
      <c r="AI79" s="36" t="str">
        <f>IFERROR(IF((INDEX('[3]Riesgos de Corrupción'!$B$11:$V$100,MATCH('Controles de Corrupción'!C79,'[3]Riesgos de Corrupción'!$B$11:$B$100,0),17)-AH79&lt;=1),"Rara vez",IF((INDEX('[3]Riesgos de Corrupción'!$B$11:$V$100,MATCH('Controles de Corrupción'!C79,'[3]Riesgos de Corrupción'!$B$11:$B$100,0),17)-AH79&lt;=2),"Improbable",IF((INDEX('[3]Riesgos de Corrupción'!$B$11:$V$100,MATCH('Controles de Corrupción'!C79,'[3]Riesgos de Corrupción'!$B$11:$B$100,0),17)-AH79&lt;=3),"Posible",IF((INDEX('[3]Riesgos de Corrupción'!$B$11:$V$100,MATCH('Controles de Corrupción'!C79,'[3]Riesgos de Corrupción'!$B$11:$B$100,0),17)-AH79&lt;=4),"Probable",IF((INDEX('[3]Riesgos de Corrupción'!$B$11:$V$100,MATCH('Controles de Corrupción'!C79,'[3]Riesgos de Corrupción'!$B$11:$B$100,0),17)-AH79&lt;=5),"Casi seguro")))))," ")</f>
        <v xml:space="preserve"> </v>
      </c>
      <c r="AJ79" s="8" t="str">
        <f>IFERROR(IF(OR(AND(AF79="Fuerte",H79="No disminuye"),AND(AF79="Moderado",H79="Indirectamente"),AND(AF79="Moderado",H79="No disminuye"),AND(INDEX('[3]Riesgos de Corrupción'!$B$11:$BN$100,MATCH('Controles de Corrupción'!C79,'[3]Riesgos de Corrupción'!$B$11:$B$100,0),63)="Moderado")),0,IF(OR(AND(AF79="Fuerte",H79="Indirectamente"),AND(AF79="Moderado",H79="Directamente"),AND(INDEX('[3]Riesgos de Corrupción'!$B$11:$BN$100,MATCH('Controles de Corrupción'!C79,'[3]Riesgos de Corrupción'!$B$11:$B$100,0),63)="Mayor")),1,IF(AND(AF79="Fuerte",H79="Directamente",AND(INDEX('[3]Riesgos de Corrupción'!$B$11:$BN$100,MATCH('Controles de Corrupción'!C79,'[3]Riesgos de Corrupción'!$B$11:$B$100,0),63)="Catastrófico")),2)))," ")</f>
        <v xml:space="preserve"> </v>
      </c>
      <c r="AK79" s="435" t="str">
        <f t="shared" si="30"/>
        <v xml:space="preserve"> </v>
      </c>
      <c r="AL79" s="19" t="str">
        <f>IFERROR(IF((INDEX('[3]Riesgos de Corrupción'!$B$11:$BN$100,MATCH('Controles de Corrupción'!C79,'[3]Riesgos de Corrupción'!$B$11:$B$100,0),62)-AK79&lt;=3),"Moderado",IF((INDEX('[3]Riesgos de Corrupción'!$B$11:$BN$100,MATCH('Controles de Corrupción'!C79,'[3]Riesgos de Corrupción'!$B$11:$B$100,0),62)-AK79&lt;=4),"Mayor",IF((INDEX('[3]Riesgos de Corrupción'!$B$11:$BN$100,MATCH('Controles de Corrupción'!C79,'[3]Riesgos de Corrupción'!$B$11:$B$100,0),62)-AK79&lt;=5),"Catastrófico")))," ")</f>
        <v xml:space="preserve"> </v>
      </c>
      <c r="AM79" s="22" t="str">
        <f t="shared" si="42"/>
        <v xml:space="preserve"> </v>
      </c>
      <c r="AN79" s="22" t="str">
        <f t="shared" si="43"/>
        <v xml:space="preserve"> </v>
      </c>
      <c r="AO79" s="76"/>
      <c r="AP79" s="76"/>
      <c r="AQ79" s="76"/>
      <c r="AR79" s="76"/>
      <c r="AS79" s="76"/>
      <c r="AT79" s="76"/>
      <c r="AU79" s="76"/>
      <c r="AV79" s="76"/>
      <c r="AW79" s="76"/>
      <c r="AX79" s="76"/>
      <c r="AY79" s="76"/>
      <c r="AZ79" s="76"/>
    </row>
    <row r="80" spans="2:52" ht="57.75" customHeight="1" x14ac:dyDescent="0.3">
      <c r="B80" s="123" t="str">
        <f t="shared" si="31"/>
        <v>-</v>
      </c>
      <c r="C80" s="18"/>
      <c r="D80" s="24"/>
      <c r="E80" s="23"/>
      <c r="F80" s="132"/>
      <c r="G80" s="131"/>
      <c r="H80" s="23"/>
      <c r="I80" s="18"/>
      <c r="J80" s="80">
        <f t="shared" si="32"/>
        <v>0</v>
      </c>
      <c r="K80" s="18"/>
      <c r="L80" s="80">
        <f t="shared" si="33"/>
        <v>0</v>
      </c>
      <c r="M80" s="18"/>
      <c r="N80" s="80">
        <f t="shared" si="34"/>
        <v>0</v>
      </c>
      <c r="O80" s="18"/>
      <c r="P80" s="80">
        <f t="shared" si="22"/>
        <v>0</v>
      </c>
      <c r="Q80" s="18"/>
      <c r="R80" s="80">
        <f t="shared" si="23"/>
        <v>0</v>
      </c>
      <c r="S80" s="18"/>
      <c r="T80" s="80">
        <f t="shared" si="24"/>
        <v>0</v>
      </c>
      <c r="U80" s="18"/>
      <c r="V80" s="80">
        <f t="shared" si="25"/>
        <v>0</v>
      </c>
      <c r="W80" s="19" t="str">
        <f t="shared" si="26"/>
        <v xml:space="preserve"> </v>
      </c>
      <c r="X80" s="19" t="str">
        <f t="shared" si="35"/>
        <v xml:space="preserve"> </v>
      </c>
      <c r="Y80" s="19" t="str">
        <f t="shared" si="27"/>
        <v/>
      </c>
      <c r="Z80" s="23"/>
      <c r="AA80" s="19" t="str">
        <f t="shared" si="36"/>
        <v/>
      </c>
      <c r="AB80" s="19" t="str">
        <f t="shared" si="37"/>
        <v xml:space="preserve"> </v>
      </c>
      <c r="AC80" s="19" t="str">
        <f t="shared" si="38"/>
        <v/>
      </c>
      <c r="AD80" s="19" t="str">
        <f t="shared" si="39"/>
        <v xml:space="preserve"> </v>
      </c>
      <c r="AE80" s="128" t="str">
        <f t="shared" si="28"/>
        <v xml:space="preserve"> </v>
      </c>
      <c r="AF80" s="19" t="str">
        <f t="shared" si="40"/>
        <v xml:space="preserve"> </v>
      </c>
      <c r="AG80" s="50">
        <f t="shared" si="41"/>
        <v>0</v>
      </c>
      <c r="AH80" s="50" t="str">
        <f t="shared" si="29"/>
        <v xml:space="preserve"> </v>
      </c>
      <c r="AI80" s="36" t="str">
        <f>IFERROR(IF((INDEX('[3]Riesgos de Corrupción'!$B$11:$V$100,MATCH('Controles de Corrupción'!C80,'[3]Riesgos de Corrupción'!$B$11:$B$100,0),17)-AH80&lt;=1),"Rara vez",IF((INDEX('[3]Riesgos de Corrupción'!$B$11:$V$100,MATCH('Controles de Corrupción'!C80,'[3]Riesgos de Corrupción'!$B$11:$B$100,0),17)-AH80&lt;=2),"Improbable",IF((INDEX('[3]Riesgos de Corrupción'!$B$11:$V$100,MATCH('Controles de Corrupción'!C80,'[3]Riesgos de Corrupción'!$B$11:$B$100,0),17)-AH80&lt;=3),"Posible",IF((INDEX('[3]Riesgos de Corrupción'!$B$11:$V$100,MATCH('Controles de Corrupción'!C80,'[3]Riesgos de Corrupción'!$B$11:$B$100,0),17)-AH80&lt;=4),"Probable",IF((INDEX('[3]Riesgos de Corrupción'!$B$11:$V$100,MATCH('Controles de Corrupción'!C80,'[3]Riesgos de Corrupción'!$B$11:$B$100,0),17)-AH80&lt;=5),"Casi seguro")))))," ")</f>
        <v xml:space="preserve"> </v>
      </c>
      <c r="AJ80" s="8" t="str">
        <f>IFERROR(IF(OR(AND(AF80="Fuerte",H80="No disminuye"),AND(AF80="Moderado",H80="Indirectamente"),AND(AF80="Moderado",H80="No disminuye"),AND(INDEX('[3]Riesgos de Corrupción'!$B$11:$BN$100,MATCH('Controles de Corrupción'!C80,'[3]Riesgos de Corrupción'!$B$11:$B$100,0),63)="Moderado")),0,IF(OR(AND(AF80="Fuerte",H80="Indirectamente"),AND(AF80="Moderado",H80="Directamente"),AND(INDEX('[3]Riesgos de Corrupción'!$B$11:$BN$100,MATCH('Controles de Corrupción'!C80,'[3]Riesgos de Corrupción'!$B$11:$B$100,0),63)="Mayor")),1,IF(AND(AF80="Fuerte",H80="Directamente",AND(INDEX('[3]Riesgos de Corrupción'!$B$11:$BN$100,MATCH('Controles de Corrupción'!C80,'[3]Riesgos de Corrupción'!$B$11:$B$100,0),63)="Catastrófico")),2)))," ")</f>
        <v xml:space="preserve"> </v>
      </c>
      <c r="AK80" s="435" t="str">
        <f t="shared" si="30"/>
        <v xml:space="preserve"> </v>
      </c>
      <c r="AL80" s="19" t="str">
        <f>IFERROR(IF((INDEX('[3]Riesgos de Corrupción'!$B$11:$BN$100,MATCH('Controles de Corrupción'!C80,'[3]Riesgos de Corrupción'!$B$11:$B$100,0),62)-AK80&lt;=3),"Moderado",IF((INDEX('[3]Riesgos de Corrupción'!$B$11:$BN$100,MATCH('Controles de Corrupción'!C80,'[3]Riesgos de Corrupción'!$B$11:$B$100,0),62)-AK80&lt;=4),"Mayor",IF((INDEX('[3]Riesgos de Corrupción'!$B$11:$BN$100,MATCH('Controles de Corrupción'!C80,'[3]Riesgos de Corrupción'!$B$11:$B$100,0),62)-AK80&lt;=5),"Catastrófico")))," ")</f>
        <v xml:space="preserve"> </v>
      </c>
      <c r="AM80" s="22" t="str">
        <f t="shared" si="42"/>
        <v xml:space="preserve"> </v>
      </c>
      <c r="AN80" s="22" t="str">
        <f t="shared" si="43"/>
        <v xml:space="preserve"> </v>
      </c>
      <c r="AO80" s="76"/>
      <c r="AP80" s="76"/>
      <c r="AQ80" s="76"/>
      <c r="AR80" s="76"/>
      <c r="AS80" s="76"/>
      <c r="AT80" s="76"/>
      <c r="AU80" s="76"/>
      <c r="AV80" s="76"/>
      <c r="AW80" s="76"/>
      <c r="AX80" s="76"/>
      <c r="AY80" s="76"/>
      <c r="AZ80" s="76"/>
    </row>
    <row r="81" spans="2:52" ht="57.75" customHeight="1" x14ac:dyDescent="0.3">
      <c r="B81" s="123" t="str">
        <f t="shared" si="31"/>
        <v>-</v>
      </c>
      <c r="C81" s="18"/>
      <c r="D81" s="24"/>
      <c r="E81" s="23"/>
      <c r="F81" s="132"/>
      <c r="G81" s="131"/>
      <c r="H81" s="23"/>
      <c r="I81" s="18"/>
      <c r="J81" s="80">
        <f t="shared" si="32"/>
        <v>0</v>
      </c>
      <c r="K81" s="18"/>
      <c r="L81" s="80">
        <f t="shared" si="33"/>
        <v>0</v>
      </c>
      <c r="M81" s="18"/>
      <c r="N81" s="80">
        <f t="shared" si="34"/>
        <v>0</v>
      </c>
      <c r="O81" s="18"/>
      <c r="P81" s="80">
        <f t="shared" si="22"/>
        <v>0</v>
      </c>
      <c r="Q81" s="18"/>
      <c r="R81" s="80">
        <f t="shared" si="23"/>
        <v>0</v>
      </c>
      <c r="S81" s="18"/>
      <c r="T81" s="80">
        <f t="shared" si="24"/>
        <v>0</v>
      </c>
      <c r="U81" s="18"/>
      <c r="V81" s="80">
        <f t="shared" si="25"/>
        <v>0</v>
      </c>
      <c r="W81" s="19" t="str">
        <f t="shared" si="26"/>
        <v xml:space="preserve"> </v>
      </c>
      <c r="X81" s="19" t="str">
        <f t="shared" si="35"/>
        <v xml:space="preserve"> </v>
      </c>
      <c r="Y81" s="19" t="str">
        <f t="shared" si="27"/>
        <v/>
      </c>
      <c r="Z81" s="23"/>
      <c r="AA81" s="19" t="str">
        <f t="shared" si="36"/>
        <v/>
      </c>
      <c r="AB81" s="19" t="str">
        <f t="shared" si="37"/>
        <v xml:space="preserve"> </v>
      </c>
      <c r="AC81" s="19" t="str">
        <f t="shared" si="38"/>
        <v/>
      </c>
      <c r="AD81" s="19" t="str">
        <f t="shared" si="39"/>
        <v xml:space="preserve"> </v>
      </c>
      <c r="AE81" s="128" t="str">
        <f t="shared" si="28"/>
        <v xml:space="preserve"> </v>
      </c>
      <c r="AF81" s="19" t="str">
        <f t="shared" si="40"/>
        <v xml:space="preserve"> </v>
      </c>
      <c r="AG81" s="50">
        <f t="shared" si="41"/>
        <v>0</v>
      </c>
      <c r="AH81" s="50" t="str">
        <f t="shared" si="29"/>
        <v xml:space="preserve"> </v>
      </c>
      <c r="AI81" s="36" t="str">
        <f>IFERROR(IF((INDEX('[3]Riesgos de Corrupción'!$B$11:$V$100,MATCH('Controles de Corrupción'!C81,'[3]Riesgos de Corrupción'!$B$11:$B$100,0),17)-AH81&lt;=1),"Rara vez",IF((INDEX('[3]Riesgos de Corrupción'!$B$11:$V$100,MATCH('Controles de Corrupción'!C81,'[3]Riesgos de Corrupción'!$B$11:$B$100,0),17)-AH81&lt;=2),"Improbable",IF((INDEX('[3]Riesgos de Corrupción'!$B$11:$V$100,MATCH('Controles de Corrupción'!C81,'[3]Riesgos de Corrupción'!$B$11:$B$100,0),17)-AH81&lt;=3),"Posible",IF((INDEX('[3]Riesgos de Corrupción'!$B$11:$V$100,MATCH('Controles de Corrupción'!C81,'[3]Riesgos de Corrupción'!$B$11:$B$100,0),17)-AH81&lt;=4),"Probable",IF((INDEX('[3]Riesgos de Corrupción'!$B$11:$V$100,MATCH('Controles de Corrupción'!C81,'[3]Riesgos de Corrupción'!$B$11:$B$100,0),17)-AH81&lt;=5),"Casi seguro")))))," ")</f>
        <v xml:space="preserve"> </v>
      </c>
      <c r="AJ81" s="8" t="str">
        <f>IFERROR(IF(OR(AND(AF81="Fuerte",H81="No disminuye"),AND(AF81="Moderado",H81="Indirectamente"),AND(AF81="Moderado",H81="No disminuye"),AND(INDEX('[3]Riesgos de Corrupción'!$B$11:$BN$100,MATCH('Controles de Corrupción'!C81,'[3]Riesgos de Corrupción'!$B$11:$B$100,0),63)="Moderado")),0,IF(OR(AND(AF81="Fuerte",H81="Indirectamente"),AND(AF81="Moderado",H81="Directamente"),AND(INDEX('[3]Riesgos de Corrupción'!$B$11:$BN$100,MATCH('Controles de Corrupción'!C81,'[3]Riesgos de Corrupción'!$B$11:$B$100,0),63)="Mayor")),1,IF(AND(AF81="Fuerte",H81="Directamente",AND(INDEX('[3]Riesgos de Corrupción'!$B$11:$BN$100,MATCH('Controles de Corrupción'!C81,'[3]Riesgos de Corrupción'!$B$11:$B$100,0),63)="Catastrófico")),2)))," ")</f>
        <v xml:space="preserve"> </v>
      </c>
      <c r="AK81" s="435" t="str">
        <f t="shared" si="30"/>
        <v xml:space="preserve"> </v>
      </c>
      <c r="AL81" s="19" t="str">
        <f>IFERROR(IF((INDEX('[3]Riesgos de Corrupción'!$B$11:$BN$100,MATCH('Controles de Corrupción'!C81,'[3]Riesgos de Corrupción'!$B$11:$B$100,0),62)-AK81&lt;=3),"Moderado",IF((INDEX('[3]Riesgos de Corrupción'!$B$11:$BN$100,MATCH('Controles de Corrupción'!C81,'[3]Riesgos de Corrupción'!$B$11:$B$100,0),62)-AK81&lt;=4),"Mayor",IF((INDEX('[3]Riesgos de Corrupción'!$B$11:$BN$100,MATCH('Controles de Corrupción'!C81,'[3]Riesgos de Corrupción'!$B$11:$B$100,0),62)-AK81&lt;=5),"Catastrófico")))," ")</f>
        <v xml:space="preserve"> </v>
      </c>
      <c r="AM81" s="22" t="str">
        <f t="shared" si="42"/>
        <v xml:space="preserve"> </v>
      </c>
      <c r="AN81" s="22" t="str">
        <f t="shared" si="43"/>
        <v xml:space="preserve"> </v>
      </c>
      <c r="AO81" s="76"/>
      <c r="AP81" s="76"/>
      <c r="AQ81" s="76"/>
      <c r="AR81" s="76"/>
      <c r="AS81" s="76"/>
      <c r="AT81" s="76"/>
      <c r="AU81" s="76"/>
      <c r="AV81" s="76"/>
      <c r="AW81" s="76"/>
      <c r="AX81" s="76"/>
      <c r="AY81" s="76"/>
      <c r="AZ81" s="76"/>
    </row>
    <row r="82" spans="2:52" ht="57.75" customHeight="1" x14ac:dyDescent="0.3">
      <c r="B82" s="123" t="str">
        <f t="shared" si="31"/>
        <v>-</v>
      </c>
      <c r="C82" s="18"/>
      <c r="D82" s="24"/>
      <c r="E82" s="23"/>
      <c r="F82" s="132"/>
      <c r="G82" s="131"/>
      <c r="H82" s="23"/>
      <c r="I82" s="18"/>
      <c r="J82" s="80">
        <f t="shared" si="32"/>
        <v>0</v>
      </c>
      <c r="K82" s="18"/>
      <c r="L82" s="80">
        <f t="shared" si="33"/>
        <v>0</v>
      </c>
      <c r="M82" s="18"/>
      <c r="N82" s="80">
        <f t="shared" si="34"/>
        <v>0</v>
      </c>
      <c r="O82" s="18"/>
      <c r="P82" s="80">
        <f t="shared" si="22"/>
        <v>0</v>
      </c>
      <c r="Q82" s="18"/>
      <c r="R82" s="80">
        <f t="shared" si="23"/>
        <v>0</v>
      </c>
      <c r="S82" s="18"/>
      <c r="T82" s="80">
        <f t="shared" si="24"/>
        <v>0</v>
      </c>
      <c r="U82" s="18"/>
      <c r="V82" s="80">
        <f t="shared" si="25"/>
        <v>0</v>
      </c>
      <c r="W82" s="19" t="str">
        <f t="shared" si="26"/>
        <v xml:space="preserve"> </v>
      </c>
      <c r="X82" s="19" t="str">
        <f t="shared" si="35"/>
        <v xml:space="preserve"> </v>
      </c>
      <c r="Y82" s="19" t="str">
        <f t="shared" si="27"/>
        <v/>
      </c>
      <c r="Z82" s="23"/>
      <c r="AA82" s="19" t="str">
        <f t="shared" si="36"/>
        <v/>
      </c>
      <c r="AB82" s="19" t="str">
        <f t="shared" si="37"/>
        <v xml:space="preserve"> </v>
      </c>
      <c r="AC82" s="19" t="str">
        <f t="shared" si="38"/>
        <v/>
      </c>
      <c r="AD82" s="19" t="str">
        <f t="shared" si="39"/>
        <v xml:space="preserve"> </v>
      </c>
      <c r="AE82" s="128" t="str">
        <f t="shared" si="28"/>
        <v xml:space="preserve"> </v>
      </c>
      <c r="AF82" s="19" t="str">
        <f t="shared" si="40"/>
        <v xml:space="preserve"> </v>
      </c>
      <c r="AG82" s="50">
        <f t="shared" si="41"/>
        <v>0</v>
      </c>
      <c r="AH82" s="50" t="str">
        <f t="shared" si="29"/>
        <v xml:space="preserve"> </v>
      </c>
      <c r="AI82" s="36" t="str">
        <f>IFERROR(IF((INDEX('[3]Riesgos de Corrupción'!$B$11:$V$100,MATCH('Controles de Corrupción'!C82,'[3]Riesgos de Corrupción'!$B$11:$B$100,0),17)-AH82&lt;=1),"Rara vez",IF((INDEX('[3]Riesgos de Corrupción'!$B$11:$V$100,MATCH('Controles de Corrupción'!C82,'[3]Riesgos de Corrupción'!$B$11:$B$100,0),17)-AH82&lt;=2),"Improbable",IF((INDEX('[3]Riesgos de Corrupción'!$B$11:$V$100,MATCH('Controles de Corrupción'!C82,'[3]Riesgos de Corrupción'!$B$11:$B$100,0),17)-AH82&lt;=3),"Posible",IF((INDEX('[3]Riesgos de Corrupción'!$B$11:$V$100,MATCH('Controles de Corrupción'!C82,'[3]Riesgos de Corrupción'!$B$11:$B$100,0),17)-AH82&lt;=4),"Probable",IF((INDEX('[3]Riesgos de Corrupción'!$B$11:$V$100,MATCH('Controles de Corrupción'!C82,'[3]Riesgos de Corrupción'!$B$11:$B$100,0),17)-AH82&lt;=5),"Casi seguro")))))," ")</f>
        <v xml:space="preserve"> </v>
      </c>
      <c r="AJ82" s="8" t="str">
        <f>IFERROR(IF(OR(AND(AF82="Fuerte",H82="No disminuye"),AND(AF82="Moderado",H82="Indirectamente"),AND(AF82="Moderado",H82="No disminuye"),AND(INDEX('[3]Riesgos de Corrupción'!$B$11:$BN$100,MATCH('Controles de Corrupción'!C82,'[3]Riesgos de Corrupción'!$B$11:$B$100,0),63)="Moderado")),0,IF(OR(AND(AF82="Fuerte",H82="Indirectamente"),AND(AF82="Moderado",H82="Directamente"),AND(INDEX('[3]Riesgos de Corrupción'!$B$11:$BN$100,MATCH('Controles de Corrupción'!C82,'[3]Riesgos de Corrupción'!$B$11:$B$100,0),63)="Mayor")),1,IF(AND(AF82="Fuerte",H82="Directamente",AND(INDEX('[3]Riesgos de Corrupción'!$B$11:$BN$100,MATCH('Controles de Corrupción'!C82,'[3]Riesgos de Corrupción'!$B$11:$B$100,0),63)="Catastrófico")),2)))," ")</f>
        <v xml:space="preserve"> </v>
      </c>
      <c r="AK82" s="435" t="str">
        <f t="shared" si="30"/>
        <v xml:space="preserve"> </v>
      </c>
      <c r="AL82" s="19" t="str">
        <f>IFERROR(IF((INDEX('[3]Riesgos de Corrupción'!$B$11:$BN$100,MATCH('Controles de Corrupción'!C82,'[3]Riesgos de Corrupción'!$B$11:$B$100,0),62)-AK82&lt;=3),"Moderado",IF((INDEX('[3]Riesgos de Corrupción'!$B$11:$BN$100,MATCH('Controles de Corrupción'!C82,'[3]Riesgos de Corrupción'!$B$11:$B$100,0),62)-AK82&lt;=4),"Mayor",IF((INDEX('[3]Riesgos de Corrupción'!$B$11:$BN$100,MATCH('Controles de Corrupción'!C82,'[3]Riesgos de Corrupción'!$B$11:$B$100,0),62)-AK82&lt;=5),"Catastrófico")))," ")</f>
        <v xml:space="preserve"> </v>
      </c>
      <c r="AM82" s="22" t="str">
        <f t="shared" si="42"/>
        <v xml:space="preserve"> </v>
      </c>
      <c r="AN82" s="22" t="str">
        <f t="shared" si="43"/>
        <v xml:space="preserve"> </v>
      </c>
      <c r="AO82" s="76"/>
      <c r="AP82" s="76"/>
      <c r="AQ82" s="76"/>
      <c r="AR82" s="76"/>
      <c r="AS82" s="76"/>
      <c r="AT82" s="76"/>
      <c r="AU82" s="76"/>
      <c r="AV82" s="76"/>
      <c r="AW82" s="76"/>
      <c r="AX82" s="76"/>
      <c r="AY82" s="76"/>
      <c r="AZ82" s="76"/>
    </row>
    <row r="83" spans="2:52" ht="57.75" customHeight="1" x14ac:dyDescent="0.3">
      <c r="B83" s="123" t="str">
        <f t="shared" si="31"/>
        <v>-</v>
      </c>
      <c r="C83" s="18"/>
      <c r="D83" s="24"/>
      <c r="E83" s="23"/>
      <c r="F83" s="132"/>
      <c r="G83" s="131"/>
      <c r="H83" s="23"/>
      <c r="I83" s="18"/>
      <c r="J83" s="80">
        <f t="shared" si="32"/>
        <v>0</v>
      </c>
      <c r="K83" s="18"/>
      <c r="L83" s="80">
        <f t="shared" si="33"/>
        <v>0</v>
      </c>
      <c r="M83" s="18"/>
      <c r="N83" s="80">
        <f t="shared" si="34"/>
        <v>0</v>
      </c>
      <c r="O83" s="18"/>
      <c r="P83" s="80">
        <f t="shared" si="22"/>
        <v>0</v>
      </c>
      <c r="Q83" s="18"/>
      <c r="R83" s="80">
        <f t="shared" si="23"/>
        <v>0</v>
      </c>
      <c r="S83" s="18"/>
      <c r="T83" s="80">
        <f t="shared" si="24"/>
        <v>0</v>
      </c>
      <c r="U83" s="18"/>
      <c r="V83" s="80">
        <f t="shared" si="25"/>
        <v>0</v>
      </c>
      <c r="W83" s="19" t="str">
        <f t="shared" si="26"/>
        <v xml:space="preserve"> </v>
      </c>
      <c r="X83" s="19" t="str">
        <f t="shared" si="35"/>
        <v xml:space="preserve"> </v>
      </c>
      <c r="Y83" s="19" t="str">
        <f t="shared" si="27"/>
        <v/>
      </c>
      <c r="Z83" s="23"/>
      <c r="AA83" s="19" t="str">
        <f t="shared" si="36"/>
        <v/>
      </c>
      <c r="AB83" s="19" t="str">
        <f t="shared" si="37"/>
        <v xml:space="preserve"> </v>
      </c>
      <c r="AC83" s="19" t="str">
        <f t="shared" si="38"/>
        <v/>
      </c>
      <c r="AD83" s="19" t="str">
        <f t="shared" si="39"/>
        <v xml:space="preserve"> </v>
      </c>
      <c r="AE83" s="128" t="str">
        <f t="shared" si="28"/>
        <v xml:space="preserve"> </v>
      </c>
      <c r="AF83" s="19" t="str">
        <f t="shared" si="40"/>
        <v xml:space="preserve"> </v>
      </c>
      <c r="AG83" s="50">
        <f t="shared" si="41"/>
        <v>0</v>
      </c>
      <c r="AH83" s="50" t="str">
        <f t="shared" si="29"/>
        <v xml:space="preserve"> </v>
      </c>
      <c r="AI83" s="36" t="str">
        <f>IFERROR(IF((INDEX('[3]Riesgos de Corrupción'!$B$11:$V$100,MATCH('Controles de Corrupción'!C83,'[3]Riesgos de Corrupción'!$B$11:$B$100,0),17)-AH83&lt;=1),"Rara vez",IF((INDEX('[3]Riesgos de Corrupción'!$B$11:$V$100,MATCH('Controles de Corrupción'!C83,'[3]Riesgos de Corrupción'!$B$11:$B$100,0),17)-AH83&lt;=2),"Improbable",IF((INDEX('[3]Riesgos de Corrupción'!$B$11:$V$100,MATCH('Controles de Corrupción'!C83,'[3]Riesgos de Corrupción'!$B$11:$B$100,0),17)-AH83&lt;=3),"Posible",IF((INDEX('[3]Riesgos de Corrupción'!$B$11:$V$100,MATCH('Controles de Corrupción'!C83,'[3]Riesgos de Corrupción'!$B$11:$B$100,0),17)-AH83&lt;=4),"Probable",IF((INDEX('[3]Riesgos de Corrupción'!$B$11:$V$100,MATCH('Controles de Corrupción'!C83,'[3]Riesgos de Corrupción'!$B$11:$B$100,0),17)-AH83&lt;=5),"Casi seguro")))))," ")</f>
        <v xml:space="preserve"> </v>
      </c>
      <c r="AJ83" s="8" t="str">
        <f>IFERROR(IF(OR(AND(AF83="Fuerte",H83="No disminuye"),AND(AF83="Moderado",H83="Indirectamente"),AND(AF83="Moderado",H83="No disminuye"),AND(INDEX('[3]Riesgos de Corrupción'!$B$11:$BN$100,MATCH('Controles de Corrupción'!C83,'[3]Riesgos de Corrupción'!$B$11:$B$100,0),63)="Moderado")),0,IF(OR(AND(AF83="Fuerte",H83="Indirectamente"),AND(AF83="Moderado",H83="Directamente"),AND(INDEX('[3]Riesgos de Corrupción'!$B$11:$BN$100,MATCH('Controles de Corrupción'!C83,'[3]Riesgos de Corrupción'!$B$11:$B$100,0),63)="Mayor")),1,IF(AND(AF83="Fuerte",H83="Directamente",AND(INDEX('[3]Riesgos de Corrupción'!$B$11:$BN$100,MATCH('Controles de Corrupción'!C83,'[3]Riesgos de Corrupción'!$B$11:$B$100,0),63)="Catastrófico")),2)))," ")</f>
        <v xml:space="preserve"> </v>
      </c>
      <c r="AK83" s="435" t="str">
        <f t="shared" si="30"/>
        <v xml:space="preserve"> </v>
      </c>
      <c r="AL83" s="19" t="str">
        <f>IFERROR(IF((INDEX('[3]Riesgos de Corrupción'!$B$11:$BN$100,MATCH('Controles de Corrupción'!C83,'[3]Riesgos de Corrupción'!$B$11:$B$100,0),62)-AK83&lt;=3),"Moderado",IF((INDEX('[3]Riesgos de Corrupción'!$B$11:$BN$100,MATCH('Controles de Corrupción'!C83,'[3]Riesgos de Corrupción'!$B$11:$B$100,0),62)-AK83&lt;=4),"Mayor",IF((INDEX('[3]Riesgos de Corrupción'!$B$11:$BN$100,MATCH('Controles de Corrupción'!C83,'[3]Riesgos de Corrupción'!$B$11:$B$100,0),62)-AK83&lt;=5),"Catastrófico")))," ")</f>
        <v xml:space="preserve"> </v>
      </c>
      <c r="AM83" s="22" t="str">
        <f t="shared" si="42"/>
        <v xml:space="preserve"> </v>
      </c>
      <c r="AN83" s="22" t="str">
        <f t="shared" si="43"/>
        <v xml:space="preserve"> </v>
      </c>
      <c r="AO83" s="76"/>
      <c r="AP83" s="76"/>
      <c r="AQ83" s="76"/>
      <c r="AR83" s="76"/>
      <c r="AS83" s="76"/>
      <c r="AT83" s="76"/>
      <c r="AU83" s="76"/>
      <c r="AV83" s="76"/>
      <c r="AW83" s="76"/>
      <c r="AX83" s="76"/>
      <c r="AY83" s="76"/>
      <c r="AZ83" s="76"/>
    </row>
    <row r="84" spans="2:52" ht="57.75" customHeight="1" x14ac:dyDescent="0.3">
      <c r="B84" s="123" t="str">
        <f t="shared" si="31"/>
        <v>-</v>
      </c>
      <c r="C84" s="18"/>
      <c r="D84" s="24"/>
      <c r="E84" s="23"/>
      <c r="F84" s="132"/>
      <c r="G84" s="131"/>
      <c r="H84" s="23"/>
      <c r="I84" s="18"/>
      <c r="J84" s="80">
        <f t="shared" si="32"/>
        <v>0</v>
      </c>
      <c r="K84" s="18"/>
      <c r="L84" s="80">
        <f t="shared" si="33"/>
        <v>0</v>
      </c>
      <c r="M84" s="18"/>
      <c r="N84" s="80">
        <f t="shared" si="34"/>
        <v>0</v>
      </c>
      <c r="O84" s="18"/>
      <c r="P84" s="80">
        <f t="shared" si="22"/>
        <v>0</v>
      </c>
      <c r="Q84" s="18"/>
      <c r="R84" s="80">
        <f t="shared" si="23"/>
        <v>0</v>
      </c>
      <c r="S84" s="18"/>
      <c r="T84" s="80">
        <f t="shared" si="24"/>
        <v>0</v>
      </c>
      <c r="U84" s="18"/>
      <c r="V84" s="80">
        <f t="shared" si="25"/>
        <v>0</v>
      </c>
      <c r="W84" s="19" t="str">
        <f t="shared" si="26"/>
        <v xml:space="preserve"> </v>
      </c>
      <c r="X84" s="19" t="str">
        <f t="shared" si="35"/>
        <v xml:space="preserve"> </v>
      </c>
      <c r="Y84" s="19" t="str">
        <f t="shared" si="27"/>
        <v/>
      </c>
      <c r="Z84" s="23"/>
      <c r="AA84" s="19" t="str">
        <f t="shared" si="36"/>
        <v/>
      </c>
      <c r="AB84" s="19" t="str">
        <f t="shared" si="37"/>
        <v xml:space="preserve"> </v>
      </c>
      <c r="AC84" s="19" t="str">
        <f t="shared" si="38"/>
        <v/>
      </c>
      <c r="AD84" s="19" t="str">
        <f t="shared" si="39"/>
        <v xml:space="preserve"> </v>
      </c>
      <c r="AE84" s="128" t="str">
        <f t="shared" si="28"/>
        <v xml:space="preserve"> </v>
      </c>
      <c r="AF84" s="19" t="str">
        <f t="shared" si="40"/>
        <v xml:space="preserve"> </v>
      </c>
      <c r="AG84" s="50">
        <f t="shared" si="41"/>
        <v>0</v>
      </c>
      <c r="AH84" s="50" t="str">
        <f t="shared" si="29"/>
        <v xml:space="preserve"> </v>
      </c>
      <c r="AI84" s="36" t="str">
        <f>IFERROR(IF((INDEX('[3]Riesgos de Corrupción'!$B$11:$V$100,MATCH('Controles de Corrupción'!C84,'[3]Riesgos de Corrupción'!$B$11:$B$100,0),17)-AH84&lt;=1),"Rara vez",IF((INDEX('[3]Riesgos de Corrupción'!$B$11:$V$100,MATCH('Controles de Corrupción'!C84,'[3]Riesgos de Corrupción'!$B$11:$B$100,0),17)-AH84&lt;=2),"Improbable",IF((INDEX('[3]Riesgos de Corrupción'!$B$11:$V$100,MATCH('Controles de Corrupción'!C84,'[3]Riesgos de Corrupción'!$B$11:$B$100,0),17)-AH84&lt;=3),"Posible",IF((INDEX('[3]Riesgos de Corrupción'!$B$11:$V$100,MATCH('Controles de Corrupción'!C84,'[3]Riesgos de Corrupción'!$B$11:$B$100,0),17)-AH84&lt;=4),"Probable",IF((INDEX('[3]Riesgos de Corrupción'!$B$11:$V$100,MATCH('Controles de Corrupción'!C84,'[3]Riesgos de Corrupción'!$B$11:$B$100,0),17)-AH84&lt;=5),"Casi seguro")))))," ")</f>
        <v xml:space="preserve"> </v>
      </c>
      <c r="AJ84" s="8" t="str">
        <f>IFERROR(IF(OR(AND(AF84="Fuerte",H84="No disminuye"),AND(AF84="Moderado",H84="Indirectamente"),AND(AF84="Moderado",H84="No disminuye"),AND(INDEX('[3]Riesgos de Corrupción'!$B$11:$BN$100,MATCH('Controles de Corrupción'!C84,'[3]Riesgos de Corrupción'!$B$11:$B$100,0),63)="Moderado")),0,IF(OR(AND(AF84="Fuerte",H84="Indirectamente"),AND(AF84="Moderado",H84="Directamente"),AND(INDEX('[3]Riesgos de Corrupción'!$B$11:$BN$100,MATCH('Controles de Corrupción'!C84,'[3]Riesgos de Corrupción'!$B$11:$B$100,0),63)="Mayor")),1,IF(AND(AF84="Fuerte",H84="Directamente",AND(INDEX('[3]Riesgos de Corrupción'!$B$11:$BN$100,MATCH('Controles de Corrupción'!C84,'[3]Riesgos de Corrupción'!$B$11:$B$100,0),63)="Catastrófico")),2)))," ")</f>
        <v xml:space="preserve"> </v>
      </c>
      <c r="AK84" s="435" t="str">
        <f t="shared" si="30"/>
        <v xml:space="preserve"> </v>
      </c>
      <c r="AL84" s="19" t="str">
        <f>IFERROR(IF((INDEX('[3]Riesgos de Corrupción'!$B$11:$BN$100,MATCH('Controles de Corrupción'!C84,'[3]Riesgos de Corrupción'!$B$11:$B$100,0),62)-AK84&lt;=3),"Moderado",IF((INDEX('[3]Riesgos de Corrupción'!$B$11:$BN$100,MATCH('Controles de Corrupción'!C84,'[3]Riesgos de Corrupción'!$B$11:$B$100,0),62)-AK84&lt;=4),"Mayor",IF((INDEX('[3]Riesgos de Corrupción'!$B$11:$BN$100,MATCH('Controles de Corrupción'!C84,'[3]Riesgos de Corrupción'!$B$11:$B$100,0),62)-AK84&lt;=5),"Catastrófico")))," ")</f>
        <v xml:space="preserve"> </v>
      </c>
      <c r="AM84" s="22" t="str">
        <f t="shared" si="42"/>
        <v xml:space="preserve"> </v>
      </c>
      <c r="AN84" s="22" t="str">
        <f t="shared" si="43"/>
        <v xml:space="preserve"> </v>
      </c>
      <c r="AO84" s="76"/>
      <c r="AP84" s="76"/>
      <c r="AQ84" s="76"/>
      <c r="AR84" s="76"/>
      <c r="AS84" s="76"/>
      <c r="AT84" s="76"/>
      <c r="AU84" s="76"/>
      <c r="AV84" s="76"/>
      <c r="AW84" s="76"/>
      <c r="AX84" s="76"/>
      <c r="AY84" s="76"/>
      <c r="AZ84" s="76"/>
    </row>
    <row r="85" spans="2:52" ht="57.75" customHeight="1" x14ac:dyDescent="0.3">
      <c r="B85" s="123" t="str">
        <f t="shared" si="31"/>
        <v>-</v>
      </c>
      <c r="C85" s="18"/>
      <c r="D85" s="24"/>
      <c r="E85" s="23"/>
      <c r="F85" s="132"/>
      <c r="G85" s="131"/>
      <c r="H85" s="23"/>
      <c r="I85" s="18"/>
      <c r="J85" s="80">
        <f t="shared" si="32"/>
        <v>0</v>
      </c>
      <c r="K85" s="18"/>
      <c r="L85" s="80">
        <f t="shared" si="33"/>
        <v>0</v>
      </c>
      <c r="M85" s="18"/>
      <c r="N85" s="80">
        <f t="shared" si="34"/>
        <v>0</v>
      </c>
      <c r="O85" s="18"/>
      <c r="P85" s="80">
        <f t="shared" si="22"/>
        <v>0</v>
      </c>
      <c r="Q85" s="18"/>
      <c r="R85" s="80">
        <f t="shared" si="23"/>
        <v>0</v>
      </c>
      <c r="S85" s="18"/>
      <c r="T85" s="80">
        <f t="shared" si="24"/>
        <v>0</v>
      </c>
      <c r="U85" s="18"/>
      <c r="V85" s="80">
        <f t="shared" si="25"/>
        <v>0</v>
      </c>
      <c r="W85" s="19" t="str">
        <f t="shared" si="26"/>
        <v xml:space="preserve"> </v>
      </c>
      <c r="X85" s="19" t="str">
        <f t="shared" si="35"/>
        <v xml:space="preserve"> </v>
      </c>
      <c r="Y85" s="19" t="str">
        <f t="shared" si="27"/>
        <v/>
      </c>
      <c r="Z85" s="23"/>
      <c r="AA85" s="19" t="str">
        <f t="shared" si="36"/>
        <v/>
      </c>
      <c r="AB85" s="19" t="str">
        <f t="shared" si="37"/>
        <v xml:space="preserve"> </v>
      </c>
      <c r="AC85" s="19" t="str">
        <f t="shared" si="38"/>
        <v/>
      </c>
      <c r="AD85" s="19" t="str">
        <f t="shared" si="39"/>
        <v xml:space="preserve"> </v>
      </c>
      <c r="AE85" s="128" t="str">
        <f t="shared" si="28"/>
        <v xml:space="preserve"> </v>
      </c>
      <c r="AF85" s="19" t="str">
        <f t="shared" si="40"/>
        <v xml:space="preserve"> </v>
      </c>
      <c r="AG85" s="50">
        <f t="shared" si="41"/>
        <v>0</v>
      </c>
      <c r="AH85" s="50" t="str">
        <f t="shared" si="29"/>
        <v xml:space="preserve"> </v>
      </c>
      <c r="AI85" s="36" t="str">
        <f>IFERROR(IF((INDEX('[3]Riesgos de Corrupción'!$B$11:$V$100,MATCH('Controles de Corrupción'!C85,'[3]Riesgos de Corrupción'!$B$11:$B$100,0),17)-AH85&lt;=1),"Rara vez",IF((INDEX('[3]Riesgos de Corrupción'!$B$11:$V$100,MATCH('Controles de Corrupción'!C85,'[3]Riesgos de Corrupción'!$B$11:$B$100,0),17)-AH85&lt;=2),"Improbable",IF((INDEX('[3]Riesgos de Corrupción'!$B$11:$V$100,MATCH('Controles de Corrupción'!C85,'[3]Riesgos de Corrupción'!$B$11:$B$100,0),17)-AH85&lt;=3),"Posible",IF((INDEX('[3]Riesgos de Corrupción'!$B$11:$V$100,MATCH('Controles de Corrupción'!C85,'[3]Riesgos de Corrupción'!$B$11:$B$100,0),17)-AH85&lt;=4),"Probable",IF((INDEX('[3]Riesgos de Corrupción'!$B$11:$V$100,MATCH('Controles de Corrupción'!C85,'[3]Riesgos de Corrupción'!$B$11:$B$100,0),17)-AH85&lt;=5),"Casi seguro")))))," ")</f>
        <v xml:space="preserve"> </v>
      </c>
      <c r="AJ85" s="8" t="str">
        <f>IFERROR(IF(OR(AND(AF85="Fuerte",H85="No disminuye"),AND(AF85="Moderado",H85="Indirectamente"),AND(AF85="Moderado",H85="No disminuye"),AND(INDEX('[3]Riesgos de Corrupción'!$B$11:$BN$100,MATCH('Controles de Corrupción'!C85,'[3]Riesgos de Corrupción'!$B$11:$B$100,0),63)="Moderado")),0,IF(OR(AND(AF85="Fuerte",H85="Indirectamente"),AND(AF85="Moderado",H85="Directamente"),AND(INDEX('[3]Riesgos de Corrupción'!$B$11:$BN$100,MATCH('Controles de Corrupción'!C85,'[3]Riesgos de Corrupción'!$B$11:$B$100,0),63)="Mayor")),1,IF(AND(AF85="Fuerte",H85="Directamente",AND(INDEX('[3]Riesgos de Corrupción'!$B$11:$BN$100,MATCH('Controles de Corrupción'!C85,'[3]Riesgos de Corrupción'!$B$11:$B$100,0),63)="Catastrófico")),2)))," ")</f>
        <v xml:space="preserve"> </v>
      </c>
      <c r="AK85" s="435" t="str">
        <f t="shared" si="30"/>
        <v xml:space="preserve"> </v>
      </c>
      <c r="AL85" s="19" t="str">
        <f>IFERROR(IF((INDEX('[3]Riesgos de Corrupción'!$B$11:$BN$100,MATCH('Controles de Corrupción'!C85,'[3]Riesgos de Corrupción'!$B$11:$B$100,0),62)-AK85&lt;=3),"Moderado",IF((INDEX('[3]Riesgos de Corrupción'!$B$11:$BN$100,MATCH('Controles de Corrupción'!C85,'[3]Riesgos de Corrupción'!$B$11:$B$100,0),62)-AK85&lt;=4),"Mayor",IF((INDEX('[3]Riesgos de Corrupción'!$B$11:$BN$100,MATCH('Controles de Corrupción'!C85,'[3]Riesgos de Corrupción'!$B$11:$B$100,0),62)-AK85&lt;=5),"Catastrófico")))," ")</f>
        <v xml:space="preserve"> </v>
      </c>
      <c r="AM85" s="22" t="str">
        <f t="shared" si="42"/>
        <v xml:space="preserve"> </v>
      </c>
      <c r="AN85" s="22" t="str">
        <f t="shared" si="43"/>
        <v xml:space="preserve"> </v>
      </c>
      <c r="AO85" s="76"/>
      <c r="AP85" s="76"/>
      <c r="AQ85" s="76"/>
      <c r="AR85" s="76"/>
      <c r="AS85" s="76"/>
      <c r="AT85" s="76"/>
      <c r="AU85" s="76"/>
      <c r="AV85" s="76"/>
      <c r="AW85" s="76"/>
      <c r="AX85" s="76"/>
      <c r="AY85" s="76"/>
      <c r="AZ85" s="76"/>
    </row>
    <row r="86" spans="2:52" ht="57.75" customHeight="1" x14ac:dyDescent="0.3">
      <c r="B86" s="123" t="str">
        <f t="shared" si="31"/>
        <v>-</v>
      </c>
      <c r="C86" s="18"/>
      <c r="D86" s="24"/>
      <c r="E86" s="23"/>
      <c r="F86" s="132"/>
      <c r="G86" s="131"/>
      <c r="H86" s="23"/>
      <c r="I86" s="18"/>
      <c r="J86" s="80">
        <f t="shared" si="32"/>
        <v>0</v>
      </c>
      <c r="K86" s="18"/>
      <c r="L86" s="80">
        <f t="shared" si="33"/>
        <v>0</v>
      </c>
      <c r="M86" s="18"/>
      <c r="N86" s="80">
        <f t="shared" si="34"/>
        <v>0</v>
      </c>
      <c r="O86" s="18"/>
      <c r="P86" s="80">
        <f t="shared" si="22"/>
        <v>0</v>
      </c>
      <c r="Q86" s="18"/>
      <c r="R86" s="80">
        <f t="shared" si="23"/>
        <v>0</v>
      </c>
      <c r="S86" s="18"/>
      <c r="T86" s="80">
        <f t="shared" si="24"/>
        <v>0</v>
      </c>
      <c r="U86" s="18"/>
      <c r="V86" s="80">
        <f t="shared" si="25"/>
        <v>0</v>
      </c>
      <c r="W86" s="19" t="str">
        <f t="shared" si="26"/>
        <v xml:space="preserve"> </v>
      </c>
      <c r="X86" s="19" t="str">
        <f t="shared" si="35"/>
        <v xml:space="preserve"> </v>
      </c>
      <c r="Y86" s="19" t="str">
        <f t="shared" si="27"/>
        <v/>
      </c>
      <c r="Z86" s="23"/>
      <c r="AA86" s="19" t="str">
        <f t="shared" si="36"/>
        <v/>
      </c>
      <c r="AB86" s="19" t="str">
        <f t="shared" si="37"/>
        <v xml:space="preserve"> </v>
      </c>
      <c r="AC86" s="19" t="str">
        <f t="shared" si="38"/>
        <v/>
      </c>
      <c r="AD86" s="19" t="str">
        <f t="shared" si="39"/>
        <v xml:space="preserve"> </v>
      </c>
      <c r="AE86" s="128" t="str">
        <f t="shared" si="28"/>
        <v xml:space="preserve"> </v>
      </c>
      <c r="AF86" s="19" t="str">
        <f t="shared" si="40"/>
        <v xml:space="preserve"> </v>
      </c>
      <c r="AG86" s="50">
        <f t="shared" si="41"/>
        <v>0</v>
      </c>
      <c r="AH86" s="50" t="str">
        <f t="shared" si="29"/>
        <v xml:space="preserve"> </v>
      </c>
      <c r="AI86" s="36" t="str">
        <f>IFERROR(IF((INDEX('[3]Riesgos de Corrupción'!$B$11:$V$100,MATCH('Controles de Corrupción'!C86,'[3]Riesgos de Corrupción'!$B$11:$B$100,0),17)-AH86&lt;=1),"Rara vez",IF((INDEX('[3]Riesgos de Corrupción'!$B$11:$V$100,MATCH('Controles de Corrupción'!C86,'[3]Riesgos de Corrupción'!$B$11:$B$100,0),17)-AH86&lt;=2),"Improbable",IF((INDEX('[3]Riesgos de Corrupción'!$B$11:$V$100,MATCH('Controles de Corrupción'!C86,'[3]Riesgos de Corrupción'!$B$11:$B$100,0),17)-AH86&lt;=3),"Posible",IF((INDEX('[3]Riesgos de Corrupción'!$B$11:$V$100,MATCH('Controles de Corrupción'!C86,'[3]Riesgos de Corrupción'!$B$11:$B$100,0),17)-AH86&lt;=4),"Probable",IF((INDEX('[3]Riesgos de Corrupción'!$B$11:$V$100,MATCH('Controles de Corrupción'!C86,'[3]Riesgos de Corrupción'!$B$11:$B$100,0),17)-AH86&lt;=5),"Casi seguro")))))," ")</f>
        <v xml:space="preserve"> </v>
      </c>
      <c r="AJ86" s="8" t="str">
        <f>IFERROR(IF(OR(AND(AF86="Fuerte",H86="No disminuye"),AND(AF86="Moderado",H86="Indirectamente"),AND(AF86="Moderado",H86="No disminuye"),AND(INDEX('[3]Riesgos de Corrupción'!$B$11:$BN$100,MATCH('Controles de Corrupción'!C86,'[3]Riesgos de Corrupción'!$B$11:$B$100,0),63)="Moderado")),0,IF(OR(AND(AF86="Fuerte",H86="Indirectamente"),AND(AF86="Moderado",H86="Directamente"),AND(INDEX('[3]Riesgos de Corrupción'!$B$11:$BN$100,MATCH('Controles de Corrupción'!C86,'[3]Riesgos de Corrupción'!$B$11:$B$100,0),63)="Mayor")),1,IF(AND(AF86="Fuerte",H86="Directamente",AND(INDEX('[3]Riesgos de Corrupción'!$B$11:$BN$100,MATCH('Controles de Corrupción'!C86,'[3]Riesgos de Corrupción'!$B$11:$B$100,0),63)="Catastrófico")),2)))," ")</f>
        <v xml:space="preserve"> </v>
      </c>
      <c r="AK86" s="435" t="str">
        <f t="shared" si="30"/>
        <v xml:space="preserve"> </v>
      </c>
      <c r="AL86" s="19" t="str">
        <f>IFERROR(IF((INDEX('[3]Riesgos de Corrupción'!$B$11:$BN$100,MATCH('Controles de Corrupción'!C86,'[3]Riesgos de Corrupción'!$B$11:$B$100,0),62)-AK86&lt;=3),"Moderado",IF((INDEX('[3]Riesgos de Corrupción'!$B$11:$BN$100,MATCH('Controles de Corrupción'!C86,'[3]Riesgos de Corrupción'!$B$11:$B$100,0),62)-AK86&lt;=4),"Mayor",IF((INDEX('[3]Riesgos de Corrupción'!$B$11:$BN$100,MATCH('Controles de Corrupción'!C86,'[3]Riesgos de Corrupción'!$B$11:$B$100,0),62)-AK86&lt;=5),"Catastrófico")))," ")</f>
        <v xml:space="preserve"> </v>
      </c>
      <c r="AM86" s="22" t="str">
        <f t="shared" si="42"/>
        <v xml:space="preserve"> </v>
      </c>
      <c r="AN86" s="22" t="str">
        <f t="shared" si="43"/>
        <v xml:space="preserve"> </v>
      </c>
      <c r="AO86" s="76"/>
      <c r="AP86" s="76"/>
      <c r="AQ86" s="76"/>
      <c r="AR86" s="76"/>
      <c r="AS86" s="76"/>
      <c r="AT86" s="76"/>
      <c r="AU86" s="76"/>
      <c r="AV86" s="76"/>
      <c r="AW86" s="76"/>
      <c r="AX86" s="76"/>
      <c r="AY86" s="76"/>
      <c r="AZ86" s="76"/>
    </row>
    <row r="87" spans="2:52" ht="57.75" customHeight="1" x14ac:dyDescent="0.3">
      <c r="B87" s="123" t="str">
        <f t="shared" si="31"/>
        <v>-</v>
      </c>
      <c r="C87" s="18"/>
      <c r="D87" s="24"/>
      <c r="E87" s="23"/>
      <c r="F87" s="132"/>
      <c r="G87" s="131"/>
      <c r="H87" s="23"/>
      <c r="I87" s="18"/>
      <c r="J87" s="80">
        <f t="shared" si="32"/>
        <v>0</v>
      </c>
      <c r="K87" s="18"/>
      <c r="L87" s="80">
        <f t="shared" si="33"/>
        <v>0</v>
      </c>
      <c r="M87" s="18"/>
      <c r="N87" s="80">
        <f t="shared" si="34"/>
        <v>0</v>
      </c>
      <c r="O87" s="18"/>
      <c r="P87" s="80">
        <f t="shared" si="22"/>
        <v>0</v>
      </c>
      <c r="Q87" s="18"/>
      <c r="R87" s="80">
        <f t="shared" si="23"/>
        <v>0</v>
      </c>
      <c r="S87" s="18"/>
      <c r="T87" s="80">
        <f t="shared" si="24"/>
        <v>0</v>
      </c>
      <c r="U87" s="18"/>
      <c r="V87" s="80">
        <f t="shared" si="25"/>
        <v>0</v>
      </c>
      <c r="W87" s="19" t="str">
        <f t="shared" si="26"/>
        <v xml:space="preserve"> </v>
      </c>
      <c r="X87" s="19" t="str">
        <f t="shared" si="35"/>
        <v xml:space="preserve"> </v>
      </c>
      <c r="Y87" s="19" t="str">
        <f t="shared" si="27"/>
        <v/>
      </c>
      <c r="Z87" s="23"/>
      <c r="AA87" s="19" t="str">
        <f t="shared" si="36"/>
        <v/>
      </c>
      <c r="AB87" s="19" t="str">
        <f t="shared" si="37"/>
        <v xml:space="preserve"> </v>
      </c>
      <c r="AC87" s="19" t="str">
        <f t="shared" si="38"/>
        <v/>
      </c>
      <c r="AD87" s="19" t="str">
        <f t="shared" si="39"/>
        <v xml:space="preserve"> </v>
      </c>
      <c r="AE87" s="128" t="str">
        <f t="shared" si="28"/>
        <v xml:space="preserve"> </v>
      </c>
      <c r="AF87" s="19" t="str">
        <f t="shared" si="40"/>
        <v xml:space="preserve"> </v>
      </c>
      <c r="AG87" s="50">
        <f t="shared" si="41"/>
        <v>0</v>
      </c>
      <c r="AH87" s="50" t="str">
        <f t="shared" si="29"/>
        <v xml:space="preserve"> </v>
      </c>
      <c r="AI87" s="36" t="str">
        <f>IFERROR(IF((INDEX('[3]Riesgos de Corrupción'!$B$11:$V$100,MATCH('Controles de Corrupción'!C87,'[3]Riesgos de Corrupción'!$B$11:$B$100,0),17)-AH87&lt;=1),"Rara vez",IF((INDEX('[3]Riesgos de Corrupción'!$B$11:$V$100,MATCH('Controles de Corrupción'!C87,'[3]Riesgos de Corrupción'!$B$11:$B$100,0),17)-AH87&lt;=2),"Improbable",IF((INDEX('[3]Riesgos de Corrupción'!$B$11:$V$100,MATCH('Controles de Corrupción'!C87,'[3]Riesgos de Corrupción'!$B$11:$B$100,0),17)-AH87&lt;=3),"Posible",IF((INDEX('[3]Riesgos de Corrupción'!$B$11:$V$100,MATCH('Controles de Corrupción'!C87,'[3]Riesgos de Corrupción'!$B$11:$B$100,0),17)-AH87&lt;=4),"Probable",IF((INDEX('[3]Riesgos de Corrupción'!$B$11:$V$100,MATCH('Controles de Corrupción'!C87,'[3]Riesgos de Corrupción'!$B$11:$B$100,0),17)-AH87&lt;=5),"Casi seguro")))))," ")</f>
        <v xml:space="preserve"> </v>
      </c>
      <c r="AJ87" s="8" t="str">
        <f>IFERROR(IF(OR(AND(AF87="Fuerte",H87="No disminuye"),AND(AF87="Moderado",H87="Indirectamente"),AND(AF87="Moderado",H87="No disminuye"),AND(INDEX('[3]Riesgos de Corrupción'!$B$11:$BN$100,MATCH('Controles de Corrupción'!C87,'[3]Riesgos de Corrupción'!$B$11:$B$100,0),63)="Moderado")),0,IF(OR(AND(AF87="Fuerte",H87="Indirectamente"),AND(AF87="Moderado",H87="Directamente"),AND(INDEX('[3]Riesgos de Corrupción'!$B$11:$BN$100,MATCH('Controles de Corrupción'!C87,'[3]Riesgos de Corrupción'!$B$11:$B$100,0),63)="Mayor")),1,IF(AND(AF87="Fuerte",H87="Directamente",AND(INDEX('[3]Riesgos de Corrupción'!$B$11:$BN$100,MATCH('Controles de Corrupción'!C87,'[3]Riesgos de Corrupción'!$B$11:$B$100,0),63)="Catastrófico")),2)))," ")</f>
        <v xml:space="preserve"> </v>
      </c>
      <c r="AK87" s="435" t="str">
        <f t="shared" si="30"/>
        <v xml:space="preserve"> </v>
      </c>
      <c r="AL87" s="19" t="str">
        <f>IFERROR(IF((INDEX('[3]Riesgos de Corrupción'!$B$11:$BN$100,MATCH('Controles de Corrupción'!C87,'[3]Riesgos de Corrupción'!$B$11:$B$100,0),62)-AK87&lt;=3),"Moderado",IF((INDEX('[3]Riesgos de Corrupción'!$B$11:$BN$100,MATCH('Controles de Corrupción'!C87,'[3]Riesgos de Corrupción'!$B$11:$B$100,0),62)-AK87&lt;=4),"Mayor",IF((INDEX('[3]Riesgos de Corrupción'!$B$11:$BN$100,MATCH('Controles de Corrupción'!C87,'[3]Riesgos de Corrupción'!$B$11:$B$100,0),62)-AK87&lt;=5),"Catastrófico")))," ")</f>
        <v xml:space="preserve"> </v>
      </c>
      <c r="AM87" s="22" t="str">
        <f t="shared" si="42"/>
        <v xml:space="preserve"> </v>
      </c>
      <c r="AN87" s="22" t="str">
        <f t="shared" si="43"/>
        <v xml:space="preserve"> </v>
      </c>
      <c r="AO87" s="76"/>
      <c r="AP87" s="76"/>
      <c r="AQ87" s="76"/>
      <c r="AR87" s="76"/>
      <c r="AS87" s="76"/>
      <c r="AT87" s="76"/>
      <c r="AU87" s="76"/>
      <c r="AV87" s="76"/>
      <c r="AW87" s="76"/>
      <c r="AX87" s="76"/>
      <c r="AY87" s="76"/>
      <c r="AZ87" s="76"/>
    </row>
    <row r="88" spans="2:52" ht="57.75" customHeight="1" x14ac:dyDescent="0.3">
      <c r="B88" s="123" t="str">
        <f t="shared" si="31"/>
        <v>-</v>
      </c>
      <c r="C88" s="18"/>
      <c r="D88" s="24"/>
      <c r="E88" s="23"/>
      <c r="F88" s="132"/>
      <c r="G88" s="131"/>
      <c r="H88" s="23"/>
      <c r="I88" s="18"/>
      <c r="J88" s="80">
        <f t="shared" si="32"/>
        <v>0</v>
      </c>
      <c r="K88" s="18"/>
      <c r="L88" s="80">
        <f t="shared" si="33"/>
        <v>0</v>
      </c>
      <c r="M88" s="18"/>
      <c r="N88" s="80">
        <f t="shared" si="34"/>
        <v>0</v>
      </c>
      <c r="O88" s="18"/>
      <c r="P88" s="80">
        <f t="shared" si="22"/>
        <v>0</v>
      </c>
      <c r="Q88" s="18"/>
      <c r="R88" s="80">
        <f t="shared" si="23"/>
        <v>0</v>
      </c>
      <c r="S88" s="18"/>
      <c r="T88" s="80">
        <f t="shared" si="24"/>
        <v>0</v>
      </c>
      <c r="U88" s="18"/>
      <c r="V88" s="80">
        <f t="shared" si="25"/>
        <v>0</v>
      </c>
      <c r="W88" s="19" t="str">
        <f t="shared" si="26"/>
        <v xml:space="preserve"> </v>
      </c>
      <c r="X88" s="19" t="str">
        <f t="shared" si="35"/>
        <v xml:space="preserve"> </v>
      </c>
      <c r="Y88" s="19" t="str">
        <f t="shared" si="27"/>
        <v/>
      </c>
      <c r="Z88" s="23"/>
      <c r="AA88" s="19" t="str">
        <f t="shared" si="36"/>
        <v/>
      </c>
      <c r="AB88" s="19" t="str">
        <f t="shared" si="37"/>
        <v xml:space="preserve"> </v>
      </c>
      <c r="AC88" s="19" t="str">
        <f t="shared" si="38"/>
        <v/>
      </c>
      <c r="AD88" s="19" t="str">
        <f t="shared" si="39"/>
        <v xml:space="preserve"> </v>
      </c>
      <c r="AE88" s="128" t="str">
        <f t="shared" si="28"/>
        <v xml:space="preserve"> </v>
      </c>
      <c r="AF88" s="19" t="str">
        <f t="shared" si="40"/>
        <v xml:space="preserve"> </v>
      </c>
      <c r="AG88" s="50">
        <f t="shared" si="41"/>
        <v>0</v>
      </c>
      <c r="AH88" s="50" t="str">
        <f t="shared" si="29"/>
        <v xml:space="preserve"> </v>
      </c>
      <c r="AI88" s="36" t="str">
        <f>IFERROR(IF((INDEX('[3]Riesgos de Corrupción'!$B$11:$V$100,MATCH('Controles de Corrupción'!C88,'[3]Riesgos de Corrupción'!$B$11:$B$100,0),17)-AH88&lt;=1),"Rara vez",IF((INDEX('[3]Riesgos de Corrupción'!$B$11:$V$100,MATCH('Controles de Corrupción'!C88,'[3]Riesgos de Corrupción'!$B$11:$B$100,0),17)-AH88&lt;=2),"Improbable",IF((INDEX('[3]Riesgos de Corrupción'!$B$11:$V$100,MATCH('Controles de Corrupción'!C88,'[3]Riesgos de Corrupción'!$B$11:$B$100,0),17)-AH88&lt;=3),"Posible",IF((INDEX('[3]Riesgos de Corrupción'!$B$11:$V$100,MATCH('Controles de Corrupción'!C88,'[3]Riesgos de Corrupción'!$B$11:$B$100,0),17)-AH88&lt;=4),"Probable",IF((INDEX('[3]Riesgos de Corrupción'!$B$11:$V$100,MATCH('Controles de Corrupción'!C88,'[3]Riesgos de Corrupción'!$B$11:$B$100,0),17)-AH88&lt;=5),"Casi seguro")))))," ")</f>
        <v xml:space="preserve"> </v>
      </c>
      <c r="AJ88" s="8" t="str">
        <f>IFERROR(IF(OR(AND(AF88="Fuerte",H88="No disminuye"),AND(AF88="Moderado",H88="Indirectamente"),AND(AF88="Moderado",H88="No disminuye"),AND(INDEX('[3]Riesgos de Corrupción'!$B$11:$BN$100,MATCH('Controles de Corrupción'!C88,'[3]Riesgos de Corrupción'!$B$11:$B$100,0),63)="Moderado")),0,IF(OR(AND(AF88="Fuerte",H88="Indirectamente"),AND(AF88="Moderado",H88="Directamente"),AND(INDEX('[3]Riesgos de Corrupción'!$B$11:$BN$100,MATCH('Controles de Corrupción'!C88,'[3]Riesgos de Corrupción'!$B$11:$B$100,0),63)="Mayor")),1,IF(AND(AF88="Fuerte",H88="Directamente",AND(INDEX('[3]Riesgos de Corrupción'!$B$11:$BN$100,MATCH('Controles de Corrupción'!C88,'[3]Riesgos de Corrupción'!$B$11:$B$100,0),63)="Catastrófico")),2)))," ")</f>
        <v xml:space="preserve"> </v>
      </c>
      <c r="AK88" s="435" t="str">
        <f t="shared" si="30"/>
        <v xml:space="preserve"> </v>
      </c>
      <c r="AL88" s="19" t="str">
        <f>IFERROR(IF((INDEX('[3]Riesgos de Corrupción'!$B$11:$BN$100,MATCH('Controles de Corrupción'!C88,'[3]Riesgos de Corrupción'!$B$11:$B$100,0),62)-AK88&lt;=3),"Moderado",IF((INDEX('[3]Riesgos de Corrupción'!$B$11:$BN$100,MATCH('Controles de Corrupción'!C88,'[3]Riesgos de Corrupción'!$B$11:$B$100,0),62)-AK88&lt;=4),"Mayor",IF((INDEX('[3]Riesgos de Corrupción'!$B$11:$BN$100,MATCH('Controles de Corrupción'!C88,'[3]Riesgos de Corrupción'!$B$11:$B$100,0),62)-AK88&lt;=5),"Catastrófico")))," ")</f>
        <v xml:space="preserve"> </v>
      </c>
      <c r="AM88" s="22" t="str">
        <f t="shared" si="42"/>
        <v xml:space="preserve"> </v>
      </c>
      <c r="AN88" s="22" t="str">
        <f t="shared" si="43"/>
        <v xml:space="preserve"> </v>
      </c>
      <c r="AO88" s="76"/>
      <c r="AP88" s="76"/>
      <c r="AQ88" s="76"/>
      <c r="AR88" s="76"/>
      <c r="AS88" s="76"/>
      <c r="AT88" s="76"/>
      <c r="AU88" s="76"/>
      <c r="AV88" s="76"/>
      <c r="AW88" s="76"/>
      <c r="AX88" s="76"/>
      <c r="AY88" s="76"/>
      <c r="AZ88" s="76"/>
    </row>
    <row r="89" spans="2:52" ht="57.75" customHeight="1" x14ac:dyDescent="0.3">
      <c r="B89" s="123" t="str">
        <f t="shared" si="31"/>
        <v>-</v>
      </c>
      <c r="C89" s="18"/>
      <c r="D89" s="24"/>
      <c r="E89" s="23"/>
      <c r="F89" s="132"/>
      <c r="G89" s="131"/>
      <c r="H89" s="23"/>
      <c r="I89" s="18"/>
      <c r="J89" s="80">
        <f t="shared" si="32"/>
        <v>0</v>
      </c>
      <c r="K89" s="18"/>
      <c r="L89" s="80">
        <f t="shared" si="33"/>
        <v>0</v>
      </c>
      <c r="M89" s="18"/>
      <c r="N89" s="80">
        <f t="shared" si="34"/>
        <v>0</v>
      </c>
      <c r="O89" s="18"/>
      <c r="P89" s="80">
        <f t="shared" si="22"/>
        <v>0</v>
      </c>
      <c r="Q89" s="18"/>
      <c r="R89" s="80">
        <f t="shared" si="23"/>
        <v>0</v>
      </c>
      <c r="S89" s="18"/>
      <c r="T89" s="80">
        <f t="shared" si="24"/>
        <v>0</v>
      </c>
      <c r="U89" s="18"/>
      <c r="V89" s="80">
        <f t="shared" si="25"/>
        <v>0</v>
      </c>
      <c r="W89" s="19" t="str">
        <f t="shared" si="26"/>
        <v xml:space="preserve"> </v>
      </c>
      <c r="X89" s="19" t="str">
        <f t="shared" si="35"/>
        <v xml:space="preserve"> </v>
      </c>
      <c r="Y89" s="19" t="str">
        <f t="shared" si="27"/>
        <v/>
      </c>
      <c r="Z89" s="23"/>
      <c r="AA89" s="19" t="str">
        <f t="shared" si="36"/>
        <v/>
      </c>
      <c r="AB89" s="19" t="str">
        <f t="shared" si="37"/>
        <v xml:space="preserve"> </v>
      </c>
      <c r="AC89" s="19" t="str">
        <f t="shared" si="38"/>
        <v/>
      </c>
      <c r="AD89" s="19" t="str">
        <f t="shared" si="39"/>
        <v xml:space="preserve"> </v>
      </c>
      <c r="AE89" s="128" t="str">
        <f t="shared" si="28"/>
        <v xml:space="preserve"> </v>
      </c>
      <c r="AF89" s="19" t="str">
        <f t="shared" si="40"/>
        <v xml:space="preserve"> </v>
      </c>
      <c r="AG89" s="50">
        <f t="shared" si="41"/>
        <v>0</v>
      </c>
      <c r="AH89" s="50" t="str">
        <f t="shared" si="29"/>
        <v xml:space="preserve"> </v>
      </c>
      <c r="AI89" s="36" t="str">
        <f>IFERROR(IF((INDEX('[3]Riesgos de Corrupción'!$B$11:$V$100,MATCH('Controles de Corrupción'!C89,'[3]Riesgos de Corrupción'!$B$11:$B$100,0),17)-AH89&lt;=1),"Rara vez",IF((INDEX('[3]Riesgos de Corrupción'!$B$11:$V$100,MATCH('Controles de Corrupción'!C89,'[3]Riesgos de Corrupción'!$B$11:$B$100,0),17)-AH89&lt;=2),"Improbable",IF((INDEX('[3]Riesgos de Corrupción'!$B$11:$V$100,MATCH('Controles de Corrupción'!C89,'[3]Riesgos de Corrupción'!$B$11:$B$100,0),17)-AH89&lt;=3),"Posible",IF((INDEX('[3]Riesgos de Corrupción'!$B$11:$V$100,MATCH('Controles de Corrupción'!C89,'[3]Riesgos de Corrupción'!$B$11:$B$100,0),17)-AH89&lt;=4),"Probable",IF((INDEX('[3]Riesgos de Corrupción'!$B$11:$V$100,MATCH('Controles de Corrupción'!C89,'[3]Riesgos de Corrupción'!$B$11:$B$100,0),17)-AH89&lt;=5),"Casi seguro")))))," ")</f>
        <v xml:space="preserve"> </v>
      </c>
      <c r="AJ89" s="8" t="str">
        <f>IFERROR(IF(OR(AND(AF89="Fuerte",H89="No disminuye"),AND(AF89="Moderado",H89="Indirectamente"),AND(AF89="Moderado",H89="No disminuye"),AND(INDEX('[3]Riesgos de Corrupción'!$B$11:$BN$100,MATCH('Controles de Corrupción'!C89,'[3]Riesgos de Corrupción'!$B$11:$B$100,0),63)="Moderado")),0,IF(OR(AND(AF89="Fuerte",H89="Indirectamente"),AND(AF89="Moderado",H89="Directamente"),AND(INDEX('[3]Riesgos de Corrupción'!$B$11:$BN$100,MATCH('Controles de Corrupción'!C89,'[3]Riesgos de Corrupción'!$B$11:$B$100,0),63)="Mayor")),1,IF(AND(AF89="Fuerte",H89="Directamente",AND(INDEX('[3]Riesgos de Corrupción'!$B$11:$BN$100,MATCH('Controles de Corrupción'!C89,'[3]Riesgos de Corrupción'!$B$11:$B$100,0),63)="Catastrófico")),2)))," ")</f>
        <v xml:space="preserve"> </v>
      </c>
      <c r="AK89" s="435" t="str">
        <f t="shared" si="30"/>
        <v xml:space="preserve"> </v>
      </c>
      <c r="AL89" s="19" t="str">
        <f>IFERROR(IF((INDEX('[3]Riesgos de Corrupción'!$B$11:$BN$100,MATCH('Controles de Corrupción'!C89,'[3]Riesgos de Corrupción'!$B$11:$B$100,0),62)-AK89&lt;=3),"Moderado",IF((INDEX('[3]Riesgos de Corrupción'!$B$11:$BN$100,MATCH('Controles de Corrupción'!C89,'[3]Riesgos de Corrupción'!$B$11:$B$100,0),62)-AK89&lt;=4),"Mayor",IF((INDEX('[3]Riesgos de Corrupción'!$B$11:$BN$100,MATCH('Controles de Corrupción'!C89,'[3]Riesgos de Corrupción'!$B$11:$B$100,0),62)-AK89&lt;=5),"Catastrófico")))," ")</f>
        <v xml:space="preserve"> </v>
      </c>
      <c r="AM89" s="22" t="str">
        <f t="shared" si="42"/>
        <v xml:space="preserve"> </v>
      </c>
      <c r="AN89" s="22" t="str">
        <f t="shared" si="43"/>
        <v xml:space="preserve"> </v>
      </c>
      <c r="AO89" s="76"/>
      <c r="AP89" s="76"/>
      <c r="AQ89" s="76"/>
      <c r="AR89" s="76"/>
      <c r="AS89" s="76"/>
      <c r="AT89" s="76"/>
      <c r="AU89" s="76"/>
      <c r="AV89" s="76"/>
      <c r="AW89" s="76"/>
      <c r="AX89" s="76"/>
      <c r="AY89" s="76"/>
      <c r="AZ89" s="76"/>
    </row>
    <row r="90" spans="2:52" ht="57.75" customHeight="1" x14ac:dyDescent="0.3">
      <c r="B90" s="123" t="str">
        <f t="shared" si="31"/>
        <v>-</v>
      </c>
      <c r="C90" s="18"/>
      <c r="D90" s="24"/>
      <c r="E90" s="23"/>
      <c r="F90" s="132"/>
      <c r="G90" s="131"/>
      <c r="H90" s="23"/>
      <c r="I90" s="18"/>
      <c r="J90" s="80">
        <f t="shared" si="32"/>
        <v>0</v>
      </c>
      <c r="K90" s="18"/>
      <c r="L90" s="80">
        <f t="shared" si="33"/>
        <v>0</v>
      </c>
      <c r="M90" s="18"/>
      <c r="N90" s="80">
        <f t="shared" si="34"/>
        <v>0</v>
      </c>
      <c r="O90" s="18"/>
      <c r="P90" s="80">
        <f t="shared" si="22"/>
        <v>0</v>
      </c>
      <c r="Q90" s="18"/>
      <c r="R90" s="80">
        <f t="shared" si="23"/>
        <v>0</v>
      </c>
      <c r="S90" s="18"/>
      <c r="T90" s="80">
        <f t="shared" si="24"/>
        <v>0</v>
      </c>
      <c r="U90" s="18"/>
      <c r="V90" s="80">
        <f t="shared" si="25"/>
        <v>0</v>
      </c>
      <c r="W90" s="19" t="str">
        <f t="shared" si="26"/>
        <v xml:space="preserve"> </v>
      </c>
      <c r="X90" s="19" t="str">
        <f t="shared" si="35"/>
        <v xml:space="preserve"> </v>
      </c>
      <c r="Y90" s="19" t="str">
        <f t="shared" si="27"/>
        <v/>
      </c>
      <c r="Z90" s="23"/>
      <c r="AA90" s="19" t="str">
        <f t="shared" si="36"/>
        <v/>
      </c>
      <c r="AB90" s="19" t="str">
        <f t="shared" si="37"/>
        <v xml:space="preserve"> </v>
      </c>
      <c r="AC90" s="19" t="str">
        <f t="shared" si="38"/>
        <v/>
      </c>
      <c r="AD90" s="19" t="str">
        <f t="shared" si="39"/>
        <v xml:space="preserve"> </v>
      </c>
      <c r="AE90" s="128" t="str">
        <f t="shared" si="28"/>
        <v xml:space="preserve"> </v>
      </c>
      <c r="AF90" s="19" t="str">
        <f t="shared" si="40"/>
        <v xml:space="preserve"> </v>
      </c>
      <c r="AG90" s="50">
        <f t="shared" si="41"/>
        <v>0</v>
      </c>
      <c r="AH90" s="50" t="str">
        <f t="shared" si="29"/>
        <v xml:space="preserve"> </v>
      </c>
      <c r="AI90" s="36" t="str">
        <f>IFERROR(IF((INDEX('[3]Riesgos de Corrupción'!$B$11:$V$100,MATCH('Controles de Corrupción'!C90,'[3]Riesgos de Corrupción'!$B$11:$B$100,0),17)-AH90&lt;=1),"Rara vez",IF((INDEX('[3]Riesgos de Corrupción'!$B$11:$V$100,MATCH('Controles de Corrupción'!C90,'[3]Riesgos de Corrupción'!$B$11:$B$100,0),17)-AH90&lt;=2),"Improbable",IF((INDEX('[3]Riesgos de Corrupción'!$B$11:$V$100,MATCH('Controles de Corrupción'!C90,'[3]Riesgos de Corrupción'!$B$11:$B$100,0),17)-AH90&lt;=3),"Posible",IF((INDEX('[3]Riesgos de Corrupción'!$B$11:$V$100,MATCH('Controles de Corrupción'!C90,'[3]Riesgos de Corrupción'!$B$11:$B$100,0),17)-AH90&lt;=4),"Probable",IF((INDEX('[3]Riesgos de Corrupción'!$B$11:$V$100,MATCH('Controles de Corrupción'!C90,'[3]Riesgos de Corrupción'!$B$11:$B$100,0),17)-AH90&lt;=5),"Casi seguro")))))," ")</f>
        <v xml:space="preserve"> </v>
      </c>
      <c r="AJ90" s="8" t="str">
        <f>IFERROR(IF(OR(AND(AF90="Fuerte",H90="No disminuye"),AND(AF90="Moderado",H90="Indirectamente"),AND(AF90="Moderado",H90="No disminuye"),AND(INDEX('[3]Riesgos de Corrupción'!$B$11:$BN$100,MATCH('Controles de Corrupción'!C90,'[3]Riesgos de Corrupción'!$B$11:$B$100,0),63)="Moderado")),0,IF(OR(AND(AF90="Fuerte",H90="Indirectamente"),AND(AF90="Moderado",H90="Directamente"),AND(INDEX('[3]Riesgos de Corrupción'!$B$11:$BN$100,MATCH('Controles de Corrupción'!C90,'[3]Riesgos de Corrupción'!$B$11:$B$100,0),63)="Mayor")),1,IF(AND(AF90="Fuerte",H90="Directamente",AND(INDEX('[3]Riesgos de Corrupción'!$B$11:$BN$100,MATCH('Controles de Corrupción'!C90,'[3]Riesgos de Corrupción'!$B$11:$B$100,0),63)="Catastrófico")),2)))," ")</f>
        <v xml:space="preserve"> </v>
      </c>
      <c r="AK90" s="435" t="str">
        <f t="shared" si="30"/>
        <v xml:space="preserve"> </v>
      </c>
      <c r="AL90" s="19" t="str">
        <f>IFERROR(IF((INDEX('[3]Riesgos de Corrupción'!$B$11:$BN$100,MATCH('Controles de Corrupción'!C90,'[3]Riesgos de Corrupción'!$B$11:$B$100,0),62)-AK90&lt;=3),"Moderado",IF((INDEX('[3]Riesgos de Corrupción'!$B$11:$BN$100,MATCH('Controles de Corrupción'!C90,'[3]Riesgos de Corrupción'!$B$11:$B$100,0),62)-AK90&lt;=4),"Mayor",IF((INDEX('[3]Riesgos de Corrupción'!$B$11:$BN$100,MATCH('Controles de Corrupción'!C90,'[3]Riesgos de Corrupción'!$B$11:$B$100,0),62)-AK90&lt;=5),"Catastrófico")))," ")</f>
        <v xml:space="preserve"> </v>
      </c>
      <c r="AM90" s="22" t="str">
        <f t="shared" si="42"/>
        <v xml:space="preserve"> </v>
      </c>
      <c r="AN90" s="22" t="str">
        <f t="shared" si="43"/>
        <v xml:space="preserve"> </v>
      </c>
      <c r="AO90" s="76"/>
      <c r="AP90" s="76"/>
      <c r="AQ90" s="76"/>
      <c r="AR90" s="76"/>
      <c r="AS90" s="76"/>
      <c r="AT90" s="76"/>
      <c r="AU90" s="76"/>
      <c r="AV90" s="76"/>
      <c r="AW90" s="76"/>
      <c r="AX90" s="76"/>
      <c r="AY90" s="76"/>
      <c r="AZ90" s="76"/>
    </row>
    <row r="91" spans="2:52" ht="57.75" customHeight="1" x14ac:dyDescent="0.3">
      <c r="B91" s="123" t="str">
        <f t="shared" si="31"/>
        <v>-</v>
      </c>
      <c r="C91" s="18"/>
      <c r="D91" s="24"/>
      <c r="E91" s="23"/>
      <c r="F91" s="132"/>
      <c r="G91" s="131"/>
      <c r="H91" s="23"/>
      <c r="I91" s="18"/>
      <c r="J91" s="80">
        <f t="shared" si="32"/>
        <v>0</v>
      </c>
      <c r="K91" s="18"/>
      <c r="L91" s="80">
        <f t="shared" si="33"/>
        <v>0</v>
      </c>
      <c r="M91" s="18"/>
      <c r="N91" s="80">
        <f t="shared" si="34"/>
        <v>0</v>
      </c>
      <c r="O91" s="18"/>
      <c r="P91" s="80">
        <f t="shared" si="22"/>
        <v>0</v>
      </c>
      <c r="Q91" s="18"/>
      <c r="R91" s="80">
        <f t="shared" si="23"/>
        <v>0</v>
      </c>
      <c r="S91" s="18"/>
      <c r="T91" s="80">
        <f t="shared" si="24"/>
        <v>0</v>
      </c>
      <c r="U91" s="18"/>
      <c r="V91" s="80">
        <f t="shared" si="25"/>
        <v>0</v>
      </c>
      <c r="W91" s="19" t="str">
        <f t="shared" si="26"/>
        <v xml:space="preserve"> </v>
      </c>
      <c r="X91" s="19" t="str">
        <f t="shared" si="35"/>
        <v xml:space="preserve"> </v>
      </c>
      <c r="Y91" s="19" t="str">
        <f t="shared" si="27"/>
        <v/>
      </c>
      <c r="Z91" s="23"/>
      <c r="AA91" s="19" t="str">
        <f t="shared" si="36"/>
        <v/>
      </c>
      <c r="AB91" s="19" t="str">
        <f t="shared" si="37"/>
        <v xml:space="preserve"> </v>
      </c>
      <c r="AC91" s="19" t="str">
        <f t="shared" si="38"/>
        <v/>
      </c>
      <c r="AD91" s="19" t="str">
        <f t="shared" si="39"/>
        <v xml:space="preserve"> </v>
      </c>
      <c r="AE91" s="128" t="str">
        <f t="shared" si="28"/>
        <v xml:space="preserve"> </v>
      </c>
      <c r="AF91" s="19" t="str">
        <f t="shared" si="40"/>
        <v xml:space="preserve"> </v>
      </c>
      <c r="AG91" s="50">
        <f t="shared" si="41"/>
        <v>0</v>
      </c>
      <c r="AH91" s="50" t="str">
        <f t="shared" si="29"/>
        <v xml:space="preserve"> </v>
      </c>
      <c r="AI91" s="36" t="str">
        <f>IFERROR(IF((INDEX('[3]Riesgos de Corrupción'!$B$11:$V$100,MATCH('Controles de Corrupción'!C91,'[3]Riesgos de Corrupción'!$B$11:$B$100,0),17)-AH91&lt;=1),"Rara vez",IF((INDEX('[3]Riesgos de Corrupción'!$B$11:$V$100,MATCH('Controles de Corrupción'!C91,'[3]Riesgos de Corrupción'!$B$11:$B$100,0),17)-AH91&lt;=2),"Improbable",IF((INDEX('[3]Riesgos de Corrupción'!$B$11:$V$100,MATCH('Controles de Corrupción'!C91,'[3]Riesgos de Corrupción'!$B$11:$B$100,0),17)-AH91&lt;=3),"Posible",IF((INDEX('[3]Riesgos de Corrupción'!$B$11:$V$100,MATCH('Controles de Corrupción'!C91,'[3]Riesgos de Corrupción'!$B$11:$B$100,0),17)-AH91&lt;=4),"Probable",IF((INDEX('[3]Riesgos de Corrupción'!$B$11:$V$100,MATCH('Controles de Corrupción'!C91,'[3]Riesgos de Corrupción'!$B$11:$B$100,0),17)-AH91&lt;=5),"Casi seguro")))))," ")</f>
        <v xml:space="preserve"> </v>
      </c>
      <c r="AJ91" s="8" t="str">
        <f>IFERROR(IF(OR(AND(AF91="Fuerte",H91="No disminuye"),AND(AF91="Moderado",H91="Indirectamente"),AND(AF91="Moderado",H91="No disminuye"),AND(INDEX('[3]Riesgos de Corrupción'!$B$11:$BN$100,MATCH('Controles de Corrupción'!C91,'[3]Riesgos de Corrupción'!$B$11:$B$100,0),63)="Moderado")),0,IF(OR(AND(AF91="Fuerte",H91="Indirectamente"),AND(AF91="Moderado",H91="Directamente"),AND(INDEX('[3]Riesgos de Corrupción'!$B$11:$BN$100,MATCH('Controles de Corrupción'!C91,'[3]Riesgos de Corrupción'!$B$11:$B$100,0),63)="Mayor")),1,IF(AND(AF91="Fuerte",H91="Directamente",AND(INDEX('[3]Riesgos de Corrupción'!$B$11:$BN$100,MATCH('Controles de Corrupción'!C91,'[3]Riesgos de Corrupción'!$B$11:$B$100,0),63)="Catastrófico")),2)))," ")</f>
        <v xml:space="preserve"> </v>
      </c>
      <c r="AK91" s="435" t="str">
        <f t="shared" si="30"/>
        <v xml:space="preserve"> </v>
      </c>
      <c r="AL91" s="19" t="str">
        <f>IFERROR(IF((INDEX('[3]Riesgos de Corrupción'!$B$11:$BN$100,MATCH('Controles de Corrupción'!C91,'[3]Riesgos de Corrupción'!$B$11:$B$100,0),62)-AK91&lt;=3),"Moderado",IF((INDEX('[3]Riesgos de Corrupción'!$B$11:$BN$100,MATCH('Controles de Corrupción'!C91,'[3]Riesgos de Corrupción'!$B$11:$B$100,0),62)-AK91&lt;=4),"Mayor",IF((INDEX('[3]Riesgos de Corrupción'!$B$11:$BN$100,MATCH('Controles de Corrupción'!C91,'[3]Riesgos de Corrupción'!$B$11:$B$100,0),62)-AK91&lt;=5),"Catastrófico")))," ")</f>
        <v xml:space="preserve"> </v>
      </c>
      <c r="AM91" s="22" t="str">
        <f t="shared" si="42"/>
        <v xml:space="preserve"> </v>
      </c>
      <c r="AN91" s="22" t="str">
        <f t="shared" si="43"/>
        <v xml:space="preserve"> </v>
      </c>
      <c r="AO91" s="76"/>
      <c r="AP91" s="76"/>
      <c r="AQ91" s="76"/>
      <c r="AR91" s="76"/>
      <c r="AS91" s="76"/>
      <c r="AT91" s="76"/>
      <c r="AU91" s="76"/>
      <c r="AV91" s="76"/>
      <c r="AW91" s="76"/>
      <c r="AX91" s="76"/>
      <c r="AY91" s="76"/>
      <c r="AZ91" s="76"/>
    </row>
    <row r="92" spans="2:52" ht="57.75" customHeight="1" x14ac:dyDescent="0.3">
      <c r="B92" s="123" t="str">
        <f t="shared" si="31"/>
        <v>-</v>
      </c>
      <c r="C92" s="18"/>
      <c r="D92" s="24"/>
      <c r="E92" s="23"/>
      <c r="F92" s="132"/>
      <c r="G92" s="131"/>
      <c r="H92" s="23"/>
      <c r="I92" s="18"/>
      <c r="J92" s="80">
        <f t="shared" si="32"/>
        <v>0</v>
      </c>
      <c r="K92" s="18"/>
      <c r="L92" s="80">
        <f t="shared" si="33"/>
        <v>0</v>
      </c>
      <c r="M92" s="18"/>
      <c r="N92" s="80">
        <f t="shared" si="34"/>
        <v>0</v>
      </c>
      <c r="O92" s="18"/>
      <c r="P92" s="80">
        <f t="shared" si="22"/>
        <v>0</v>
      </c>
      <c r="Q92" s="18"/>
      <c r="R92" s="80">
        <f t="shared" si="23"/>
        <v>0</v>
      </c>
      <c r="S92" s="18"/>
      <c r="T92" s="80">
        <f t="shared" si="24"/>
        <v>0</v>
      </c>
      <c r="U92" s="18"/>
      <c r="V92" s="80">
        <f t="shared" si="25"/>
        <v>0</v>
      </c>
      <c r="W92" s="19" t="str">
        <f t="shared" si="26"/>
        <v xml:space="preserve"> </v>
      </c>
      <c r="X92" s="19" t="str">
        <f t="shared" si="35"/>
        <v xml:space="preserve"> </v>
      </c>
      <c r="Y92" s="19" t="str">
        <f t="shared" si="27"/>
        <v/>
      </c>
      <c r="Z92" s="23"/>
      <c r="AA92" s="19" t="str">
        <f t="shared" si="36"/>
        <v/>
      </c>
      <c r="AB92" s="19" t="str">
        <f t="shared" si="37"/>
        <v xml:space="preserve"> </v>
      </c>
      <c r="AC92" s="19" t="str">
        <f t="shared" si="38"/>
        <v/>
      </c>
      <c r="AD92" s="19" t="str">
        <f t="shared" si="39"/>
        <v xml:space="preserve"> </v>
      </c>
      <c r="AE92" s="128" t="str">
        <f t="shared" si="28"/>
        <v xml:space="preserve"> </v>
      </c>
      <c r="AF92" s="19" t="str">
        <f t="shared" si="40"/>
        <v xml:space="preserve"> </v>
      </c>
      <c r="AG92" s="50">
        <f t="shared" si="41"/>
        <v>0</v>
      </c>
      <c r="AH92" s="50" t="str">
        <f t="shared" si="29"/>
        <v xml:space="preserve"> </v>
      </c>
      <c r="AI92" s="36" t="str">
        <f>IFERROR(IF((INDEX('[3]Riesgos de Corrupción'!$B$11:$V$100,MATCH('Controles de Corrupción'!C92,'[3]Riesgos de Corrupción'!$B$11:$B$100,0),17)-AH92&lt;=1),"Rara vez",IF((INDEX('[3]Riesgos de Corrupción'!$B$11:$V$100,MATCH('Controles de Corrupción'!C92,'[3]Riesgos de Corrupción'!$B$11:$B$100,0),17)-AH92&lt;=2),"Improbable",IF((INDEX('[3]Riesgos de Corrupción'!$B$11:$V$100,MATCH('Controles de Corrupción'!C92,'[3]Riesgos de Corrupción'!$B$11:$B$100,0),17)-AH92&lt;=3),"Posible",IF((INDEX('[3]Riesgos de Corrupción'!$B$11:$V$100,MATCH('Controles de Corrupción'!C92,'[3]Riesgos de Corrupción'!$B$11:$B$100,0),17)-AH92&lt;=4),"Probable",IF((INDEX('[3]Riesgos de Corrupción'!$B$11:$V$100,MATCH('Controles de Corrupción'!C92,'[3]Riesgos de Corrupción'!$B$11:$B$100,0),17)-AH92&lt;=5),"Casi seguro")))))," ")</f>
        <v xml:space="preserve"> </v>
      </c>
      <c r="AJ92" s="8" t="str">
        <f>IFERROR(IF(OR(AND(AF92="Fuerte",H92="No disminuye"),AND(AF92="Moderado",H92="Indirectamente"),AND(AF92="Moderado",H92="No disminuye"),AND(INDEX('[3]Riesgos de Corrupción'!$B$11:$BN$100,MATCH('Controles de Corrupción'!C92,'[3]Riesgos de Corrupción'!$B$11:$B$100,0),63)="Moderado")),0,IF(OR(AND(AF92="Fuerte",H92="Indirectamente"),AND(AF92="Moderado",H92="Directamente"),AND(INDEX('[3]Riesgos de Corrupción'!$B$11:$BN$100,MATCH('Controles de Corrupción'!C92,'[3]Riesgos de Corrupción'!$B$11:$B$100,0),63)="Mayor")),1,IF(AND(AF92="Fuerte",H92="Directamente",AND(INDEX('[3]Riesgos de Corrupción'!$B$11:$BN$100,MATCH('Controles de Corrupción'!C92,'[3]Riesgos de Corrupción'!$B$11:$B$100,0),63)="Catastrófico")),2)))," ")</f>
        <v xml:space="preserve"> </v>
      </c>
      <c r="AK92" s="435" t="str">
        <f t="shared" si="30"/>
        <v xml:space="preserve"> </v>
      </c>
      <c r="AL92" s="19" t="str">
        <f>IFERROR(IF((INDEX('[3]Riesgos de Corrupción'!$B$11:$BN$100,MATCH('Controles de Corrupción'!C92,'[3]Riesgos de Corrupción'!$B$11:$B$100,0),62)-AK92&lt;=3),"Moderado",IF((INDEX('[3]Riesgos de Corrupción'!$B$11:$BN$100,MATCH('Controles de Corrupción'!C92,'[3]Riesgos de Corrupción'!$B$11:$B$100,0),62)-AK92&lt;=4),"Mayor",IF((INDEX('[3]Riesgos de Corrupción'!$B$11:$BN$100,MATCH('Controles de Corrupción'!C92,'[3]Riesgos de Corrupción'!$B$11:$B$100,0),62)-AK92&lt;=5),"Catastrófico")))," ")</f>
        <v xml:space="preserve"> </v>
      </c>
      <c r="AM92" s="22" t="str">
        <f t="shared" si="42"/>
        <v xml:space="preserve"> </v>
      </c>
      <c r="AN92" s="22" t="str">
        <f t="shared" si="43"/>
        <v xml:space="preserve"> </v>
      </c>
      <c r="AO92" s="76"/>
      <c r="AP92" s="76"/>
      <c r="AQ92" s="76"/>
      <c r="AR92" s="76"/>
      <c r="AS92" s="76"/>
      <c r="AT92" s="76"/>
      <c r="AU92" s="76"/>
      <c r="AV92" s="76"/>
      <c r="AW92" s="76"/>
      <c r="AX92" s="76"/>
      <c r="AY92" s="76"/>
      <c r="AZ92" s="76"/>
    </row>
    <row r="93" spans="2:52" ht="57.75" customHeight="1" x14ac:dyDescent="0.3">
      <c r="B93" s="123" t="str">
        <f t="shared" si="31"/>
        <v>-</v>
      </c>
      <c r="C93" s="18"/>
      <c r="D93" s="24"/>
      <c r="E93" s="23"/>
      <c r="F93" s="132"/>
      <c r="G93" s="131"/>
      <c r="H93" s="23"/>
      <c r="I93" s="18"/>
      <c r="J93" s="80">
        <f t="shared" si="32"/>
        <v>0</v>
      </c>
      <c r="K93" s="18"/>
      <c r="L93" s="80">
        <f t="shared" si="33"/>
        <v>0</v>
      </c>
      <c r="M93" s="18"/>
      <c r="N93" s="80">
        <f t="shared" si="34"/>
        <v>0</v>
      </c>
      <c r="O93" s="18"/>
      <c r="P93" s="80">
        <f t="shared" si="22"/>
        <v>0</v>
      </c>
      <c r="Q93" s="18"/>
      <c r="R93" s="80">
        <f t="shared" si="23"/>
        <v>0</v>
      </c>
      <c r="S93" s="18"/>
      <c r="T93" s="80">
        <f t="shared" si="24"/>
        <v>0</v>
      </c>
      <c r="U93" s="18"/>
      <c r="V93" s="80">
        <f t="shared" si="25"/>
        <v>0</v>
      </c>
      <c r="W93" s="19" t="str">
        <f t="shared" si="26"/>
        <v xml:space="preserve"> </v>
      </c>
      <c r="X93" s="19" t="str">
        <f t="shared" si="35"/>
        <v xml:space="preserve"> </v>
      </c>
      <c r="Y93" s="19" t="str">
        <f t="shared" si="27"/>
        <v/>
      </c>
      <c r="Z93" s="23"/>
      <c r="AA93" s="19" t="str">
        <f t="shared" si="36"/>
        <v/>
      </c>
      <c r="AB93" s="19" t="str">
        <f t="shared" si="37"/>
        <v xml:space="preserve"> </v>
      </c>
      <c r="AC93" s="19" t="str">
        <f t="shared" si="38"/>
        <v/>
      </c>
      <c r="AD93" s="19" t="str">
        <f t="shared" si="39"/>
        <v xml:space="preserve"> </v>
      </c>
      <c r="AE93" s="128" t="str">
        <f t="shared" si="28"/>
        <v xml:space="preserve"> </v>
      </c>
      <c r="AF93" s="19" t="str">
        <f t="shared" si="40"/>
        <v xml:space="preserve"> </v>
      </c>
      <c r="AG93" s="50">
        <f t="shared" si="41"/>
        <v>0</v>
      </c>
      <c r="AH93" s="50" t="str">
        <f t="shared" si="29"/>
        <v xml:space="preserve"> </v>
      </c>
      <c r="AI93" s="36" t="str">
        <f>IFERROR(IF((INDEX('[3]Riesgos de Corrupción'!$B$11:$V$100,MATCH('Controles de Corrupción'!C93,'[3]Riesgos de Corrupción'!$B$11:$B$100,0),17)-AH93&lt;=1),"Rara vez",IF((INDEX('[3]Riesgos de Corrupción'!$B$11:$V$100,MATCH('Controles de Corrupción'!C93,'[3]Riesgos de Corrupción'!$B$11:$B$100,0),17)-AH93&lt;=2),"Improbable",IF((INDEX('[3]Riesgos de Corrupción'!$B$11:$V$100,MATCH('Controles de Corrupción'!C93,'[3]Riesgos de Corrupción'!$B$11:$B$100,0),17)-AH93&lt;=3),"Posible",IF((INDEX('[3]Riesgos de Corrupción'!$B$11:$V$100,MATCH('Controles de Corrupción'!C93,'[3]Riesgos de Corrupción'!$B$11:$B$100,0),17)-AH93&lt;=4),"Probable",IF((INDEX('[3]Riesgos de Corrupción'!$B$11:$V$100,MATCH('Controles de Corrupción'!C93,'[3]Riesgos de Corrupción'!$B$11:$B$100,0),17)-AH93&lt;=5),"Casi seguro")))))," ")</f>
        <v xml:space="preserve"> </v>
      </c>
      <c r="AJ93" s="8" t="str">
        <f>IFERROR(IF(OR(AND(AF93="Fuerte",H93="No disminuye"),AND(AF93="Moderado",H93="Indirectamente"),AND(AF93="Moderado",H93="No disminuye"),AND(INDEX('[3]Riesgos de Corrupción'!$B$11:$BN$100,MATCH('Controles de Corrupción'!C93,'[3]Riesgos de Corrupción'!$B$11:$B$100,0),63)="Moderado")),0,IF(OR(AND(AF93="Fuerte",H93="Indirectamente"),AND(AF93="Moderado",H93="Directamente"),AND(INDEX('[3]Riesgos de Corrupción'!$B$11:$BN$100,MATCH('Controles de Corrupción'!C93,'[3]Riesgos de Corrupción'!$B$11:$B$100,0),63)="Mayor")),1,IF(AND(AF93="Fuerte",H93="Directamente",AND(INDEX('[3]Riesgos de Corrupción'!$B$11:$BN$100,MATCH('Controles de Corrupción'!C93,'[3]Riesgos de Corrupción'!$B$11:$B$100,0),63)="Catastrófico")),2)))," ")</f>
        <v xml:space="preserve"> </v>
      </c>
      <c r="AK93" s="435" t="str">
        <f t="shared" si="30"/>
        <v xml:space="preserve"> </v>
      </c>
      <c r="AL93" s="19" t="str">
        <f>IFERROR(IF((INDEX('[3]Riesgos de Corrupción'!$B$11:$BN$100,MATCH('Controles de Corrupción'!C93,'[3]Riesgos de Corrupción'!$B$11:$B$100,0),62)-AK93&lt;=3),"Moderado",IF((INDEX('[3]Riesgos de Corrupción'!$B$11:$BN$100,MATCH('Controles de Corrupción'!C93,'[3]Riesgos de Corrupción'!$B$11:$B$100,0),62)-AK93&lt;=4),"Mayor",IF((INDEX('[3]Riesgos de Corrupción'!$B$11:$BN$100,MATCH('Controles de Corrupción'!C93,'[3]Riesgos de Corrupción'!$B$11:$B$100,0),62)-AK93&lt;=5),"Catastrófico")))," ")</f>
        <v xml:space="preserve"> </v>
      </c>
      <c r="AM93" s="22" t="str">
        <f t="shared" si="42"/>
        <v xml:space="preserve"> </v>
      </c>
      <c r="AN93" s="22" t="str">
        <f t="shared" si="43"/>
        <v xml:space="preserve"> </v>
      </c>
      <c r="AO93" s="76"/>
      <c r="AP93" s="76"/>
      <c r="AQ93" s="76"/>
      <c r="AR93" s="76"/>
      <c r="AS93" s="76"/>
      <c r="AT93" s="76"/>
      <c r="AU93" s="76"/>
      <c r="AV93" s="76"/>
      <c r="AW93" s="76"/>
      <c r="AX93" s="76"/>
      <c r="AY93" s="76"/>
      <c r="AZ93" s="76"/>
    </row>
    <row r="94" spans="2:52" ht="57.75" customHeight="1" x14ac:dyDescent="0.3">
      <c r="B94" s="123" t="str">
        <f t="shared" si="31"/>
        <v>-</v>
      </c>
      <c r="C94" s="18"/>
      <c r="D94" s="24"/>
      <c r="E94" s="23"/>
      <c r="F94" s="132"/>
      <c r="G94" s="131"/>
      <c r="H94" s="23"/>
      <c r="I94" s="18"/>
      <c r="J94" s="80">
        <f t="shared" si="32"/>
        <v>0</v>
      </c>
      <c r="K94" s="18"/>
      <c r="L94" s="80">
        <f t="shared" si="33"/>
        <v>0</v>
      </c>
      <c r="M94" s="18"/>
      <c r="N94" s="80">
        <f t="shared" si="34"/>
        <v>0</v>
      </c>
      <c r="O94" s="18"/>
      <c r="P94" s="80">
        <f t="shared" si="22"/>
        <v>0</v>
      </c>
      <c r="Q94" s="18"/>
      <c r="R94" s="80">
        <f t="shared" si="23"/>
        <v>0</v>
      </c>
      <c r="S94" s="18"/>
      <c r="T94" s="80">
        <f t="shared" si="24"/>
        <v>0</v>
      </c>
      <c r="U94" s="18"/>
      <c r="V94" s="80">
        <f t="shared" si="25"/>
        <v>0</v>
      </c>
      <c r="W94" s="19" t="str">
        <f t="shared" si="26"/>
        <v xml:space="preserve"> </v>
      </c>
      <c r="X94" s="19" t="str">
        <f t="shared" si="35"/>
        <v xml:space="preserve"> </v>
      </c>
      <c r="Y94" s="19" t="str">
        <f t="shared" si="27"/>
        <v/>
      </c>
      <c r="Z94" s="23"/>
      <c r="AA94" s="19" t="str">
        <f t="shared" si="36"/>
        <v/>
      </c>
      <c r="AB94" s="19" t="str">
        <f t="shared" si="37"/>
        <v xml:space="preserve"> </v>
      </c>
      <c r="AC94" s="19" t="str">
        <f t="shared" si="38"/>
        <v/>
      </c>
      <c r="AD94" s="19" t="str">
        <f t="shared" si="39"/>
        <v xml:space="preserve"> </v>
      </c>
      <c r="AE94" s="128" t="str">
        <f t="shared" si="28"/>
        <v xml:space="preserve"> </v>
      </c>
      <c r="AF94" s="19" t="str">
        <f t="shared" si="40"/>
        <v xml:space="preserve"> </v>
      </c>
      <c r="AG94" s="50">
        <f t="shared" si="41"/>
        <v>0</v>
      </c>
      <c r="AH94" s="50" t="str">
        <f t="shared" si="29"/>
        <v xml:space="preserve"> </v>
      </c>
      <c r="AI94" s="36" t="str">
        <f>IFERROR(IF((INDEX('[3]Riesgos de Corrupción'!$B$11:$V$100,MATCH('Controles de Corrupción'!C94,'[3]Riesgos de Corrupción'!$B$11:$B$100,0),17)-AH94&lt;=1),"Rara vez",IF((INDEX('[3]Riesgos de Corrupción'!$B$11:$V$100,MATCH('Controles de Corrupción'!C94,'[3]Riesgos de Corrupción'!$B$11:$B$100,0),17)-AH94&lt;=2),"Improbable",IF((INDEX('[3]Riesgos de Corrupción'!$B$11:$V$100,MATCH('Controles de Corrupción'!C94,'[3]Riesgos de Corrupción'!$B$11:$B$100,0),17)-AH94&lt;=3),"Posible",IF((INDEX('[3]Riesgos de Corrupción'!$B$11:$V$100,MATCH('Controles de Corrupción'!C94,'[3]Riesgos de Corrupción'!$B$11:$B$100,0),17)-AH94&lt;=4),"Probable",IF((INDEX('[3]Riesgos de Corrupción'!$B$11:$V$100,MATCH('Controles de Corrupción'!C94,'[3]Riesgos de Corrupción'!$B$11:$B$100,0),17)-AH94&lt;=5),"Casi seguro")))))," ")</f>
        <v xml:space="preserve"> </v>
      </c>
      <c r="AJ94" s="8" t="str">
        <f>IFERROR(IF(OR(AND(AF94="Fuerte",H94="No disminuye"),AND(AF94="Moderado",H94="Indirectamente"),AND(AF94="Moderado",H94="No disminuye"),AND(INDEX('[3]Riesgos de Corrupción'!$B$11:$BN$100,MATCH('Controles de Corrupción'!C94,'[3]Riesgos de Corrupción'!$B$11:$B$100,0),63)="Moderado")),0,IF(OR(AND(AF94="Fuerte",H94="Indirectamente"),AND(AF94="Moderado",H94="Directamente"),AND(INDEX('[3]Riesgos de Corrupción'!$B$11:$BN$100,MATCH('Controles de Corrupción'!C94,'[3]Riesgos de Corrupción'!$B$11:$B$100,0),63)="Mayor")),1,IF(AND(AF94="Fuerte",H94="Directamente",AND(INDEX('[3]Riesgos de Corrupción'!$B$11:$BN$100,MATCH('Controles de Corrupción'!C94,'[3]Riesgos de Corrupción'!$B$11:$B$100,0),63)="Catastrófico")),2)))," ")</f>
        <v xml:space="preserve"> </v>
      </c>
      <c r="AK94" s="435" t="str">
        <f t="shared" si="30"/>
        <v xml:space="preserve"> </v>
      </c>
      <c r="AL94" s="19" t="str">
        <f>IFERROR(IF((INDEX('[3]Riesgos de Corrupción'!$B$11:$BN$100,MATCH('Controles de Corrupción'!C94,'[3]Riesgos de Corrupción'!$B$11:$B$100,0),62)-AK94&lt;=3),"Moderado",IF((INDEX('[3]Riesgos de Corrupción'!$B$11:$BN$100,MATCH('Controles de Corrupción'!C94,'[3]Riesgos de Corrupción'!$B$11:$B$100,0),62)-AK94&lt;=4),"Mayor",IF((INDEX('[3]Riesgos de Corrupción'!$B$11:$BN$100,MATCH('Controles de Corrupción'!C94,'[3]Riesgos de Corrupción'!$B$11:$B$100,0),62)-AK94&lt;=5),"Catastrófico")))," ")</f>
        <v xml:space="preserve"> </v>
      </c>
      <c r="AM94" s="22" t="str">
        <f t="shared" si="42"/>
        <v xml:space="preserve"> </v>
      </c>
      <c r="AN94" s="22" t="str">
        <f t="shared" si="43"/>
        <v xml:space="preserve"> </v>
      </c>
      <c r="AO94" s="76"/>
      <c r="AP94" s="76"/>
      <c r="AQ94" s="76"/>
      <c r="AR94" s="76"/>
      <c r="AS94" s="76"/>
      <c r="AT94" s="76"/>
      <c r="AU94" s="76"/>
      <c r="AV94" s="76"/>
      <c r="AW94" s="76"/>
      <c r="AX94" s="76"/>
      <c r="AY94" s="76"/>
      <c r="AZ94" s="76"/>
    </row>
    <row r="95" spans="2:52" ht="57.75" customHeight="1" x14ac:dyDescent="0.3">
      <c r="B95" s="123" t="str">
        <f t="shared" si="31"/>
        <v>-</v>
      </c>
      <c r="C95" s="18"/>
      <c r="D95" s="24"/>
      <c r="E95" s="23"/>
      <c r="F95" s="132"/>
      <c r="G95" s="131"/>
      <c r="H95" s="23"/>
      <c r="I95" s="18"/>
      <c r="J95" s="80">
        <f t="shared" si="32"/>
        <v>0</v>
      </c>
      <c r="K95" s="18"/>
      <c r="L95" s="80">
        <f t="shared" si="33"/>
        <v>0</v>
      </c>
      <c r="M95" s="18"/>
      <c r="N95" s="80">
        <f t="shared" si="34"/>
        <v>0</v>
      </c>
      <c r="O95" s="18"/>
      <c r="P95" s="80">
        <f t="shared" si="22"/>
        <v>0</v>
      </c>
      <c r="Q95" s="18"/>
      <c r="R95" s="80">
        <f t="shared" si="23"/>
        <v>0</v>
      </c>
      <c r="S95" s="18"/>
      <c r="T95" s="80">
        <f t="shared" si="24"/>
        <v>0</v>
      </c>
      <c r="U95" s="18"/>
      <c r="V95" s="80">
        <f t="shared" si="25"/>
        <v>0</v>
      </c>
      <c r="W95" s="19" t="str">
        <f t="shared" si="26"/>
        <v xml:space="preserve"> </v>
      </c>
      <c r="X95" s="19" t="str">
        <f t="shared" si="35"/>
        <v xml:space="preserve"> </v>
      </c>
      <c r="Y95" s="19" t="str">
        <f t="shared" si="27"/>
        <v/>
      </c>
      <c r="Z95" s="23"/>
      <c r="AA95" s="19" t="str">
        <f t="shared" si="36"/>
        <v/>
      </c>
      <c r="AB95" s="19" t="str">
        <f t="shared" si="37"/>
        <v xml:space="preserve"> </v>
      </c>
      <c r="AC95" s="19" t="str">
        <f t="shared" si="38"/>
        <v/>
      </c>
      <c r="AD95" s="19" t="str">
        <f t="shared" si="39"/>
        <v xml:space="preserve"> </v>
      </c>
      <c r="AE95" s="128" t="str">
        <f t="shared" si="28"/>
        <v xml:space="preserve"> </v>
      </c>
      <c r="AF95" s="19" t="str">
        <f t="shared" si="40"/>
        <v xml:space="preserve"> </v>
      </c>
      <c r="AG95" s="50">
        <f t="shared" si="41"/>
        <v>0</v>
      </c>
      <c r="AH95" s="50" t="str">
        <f t="shared" si="29"/>
        <v xml:space="preserve"> </v>
      </c>
      <c r="AI95" s="36" t="str">
        <f>IFERROR(IF((INDEX('[3]Riesgos de Corrupción'!$B$11:$V$100,MATCH('Controles de Corrupción'!C95,'[3]Riesgos de Corrupción'!$B$11:$B$100,0),17)-AH95&lt;=1),"Rara vez",IF((INDEX('[3]Riesgos de Corrupción'!$B$11:$V$100,MATCH('Controles de Corrupción'!C95,'[3]Riesgos de Corrupción'!$B$11:$B$100,0),17)-AH95&lt;=2),"Improbable",IF((INDEX('[3]Riesgos de Corrupción'!$B$11:$V$100,MATCH('Controles de Corrupción'!C95,'[3]Riesgos de Corrupción'!$B$11:$B$100,0),17)-AH95&lt;=3),"Posible",IF((INDEX('[3]Riesgos de Corrupción'!$B$11:$V$100,MATCH('Controles de Corrupción'!C95,'[3]Riesgos de Corrupción'!$B$11:$B$100,0),17)-AH95&lt;=4),"Probable",IF((INDEX('[3]Riesgos de Corrupción'!$B$11:$V$100,MATCH('Controles de Corrupción'!C95,'[3]Riesgos de Corrupción'!$B$11:$B$100,0),17)-AH95&lt;=5),"Casi seguro")))))," ")</f>
        <v xml:space="preserve"> </v>
      </c>
      <c r="AJ95" s="8" t="str">
        <f>IFERROR(IF(OR(AND(AF95="Fuerte",H95="No disminuye"),AND(AF95="Moderado",H95="Indirectamente"),AND(AF95="Moderado",H95="No disminuye"),AND(INDEX('[3]Riesgos de Corrupción'!$B$11:$BN$100,MATCH('Controles de Corrupción'!C95,'[3]Riesgos de Corrupción'!$B$11:$B$100,0),63)="Moderado")),0,IF(OR(AND(AF95="Fuerte",H95="Indirectamente"),AND(AF95="Moderado",H95="Directamente"),AND(INDEX('[3]Riesgos de Corrupción'!$B$11:$BN$100,MATCH('Controles de Corrupción'!C95,'[3]Riesgos de Corrupción'!$B$11:$B$100,0),63)="Mayor")),1,IF(AND(AF95="Fuerte",H95="Directamente",AND(INDEX('[3]Riesgos de Corrupción'!$B$11:$BN$100,MATCH('Controles de Corrupción'!C95,'[3]Riesgos de Corrupción'!$B$11:$B$100,0),63)="Catastrófico")),2)))," ")</f>
        <v xml:space="preserve"> </v>
      </c>
      <c r="AK95" s="435" t="str">
        <f t="shared" si="30"/>
        <v xml:space="preserve"> </v>
      </c>
      <c r="AL95" s="19" t="str">
        <f>IFERROR(IF((INDEX('[3]Riesgos de Corrupción'!$B$11:$BN$100,MATCH('Controles de Corrupción'!C95,'[3]Riesgos de Corrupción'!$B$11:$B$100,0),62)-AK95&lt;=3),"Moderado",IF((INDEX('[3]Riesgos de Corrupción'!$B$11:$BN$100,MATCH('Controles de Corrupción'!C95,'[3]Riesgos de Corrupción'!$B$11:$B$100,0),62)-AK95&lt;=4),"Mayor",IF((INDEX('[3]Riesgos de Corrupción'!$B$11:$BN$100,MATCH('Controles de Corrupción'!C95,'[3]Riesgos de Corrupción'!$B$11:$B$100,0),62)-AK95&lt;=5),"Catastrófico")))," ")</f>
        <v xml:space="preserve"> </v>
      </c>
      <c r="AM95" s="22" t="str">
        <f t="shared" si="42"/>
        <v xml:space="preserve"> </v>
      </c>
      <c r="AN95" s="22" t="str">
        <f t="shared" si="43"/>
        <v xml:space="preserve"> </v>
      </c>
      <c r="AO95" s="76"/>
      <c r="AP95" s="76"/>
      <c r="AQ95" s="76"/>
      <c r="AR95" s="76"/>
      <c r="AS95" s="76"/>
      <c r="AT95" s="76"/>
      <c r="AU95" s="76"/>
      <c r="AV95" s="76"/>
      <c r="AW95" s="76"/>
      <c r="AX95" s="76"/>
      <c r="AY95" s="76"/>
      <c r="AZ95" s="76"/>
    </row>
    <row r="96" spans="2:52" ht="57.75" customHeight="1" x14ac:dyDescent="0.3">
      <c r="B96" s="123" t="str">
        <f t="shared" si="31"/>
        <v>-</v>
      </c>
      <c r="C96" s="18"/>
      <c r="D96" s="24"/>
      <c r="E96" s="23"/>
      <c r="F96" s="132"/>
      <c r="G96" s="131"/>
      <c r="H96" s="23"/>
      <c r="I96" s="18"/>
      <c r="J96" s="80">
        <f t="shared" si="32"/>
        <v>0</v>
      </c>
      <c r="K96" s="18"/>
      <c r="L96" s="80">
        <f t="shared" si="33"/>
        <v>0</v>
      </c>
      <c r="M96" s="18"/>
      <c r="N96" s="80">
        <f t="shared" si="34"/>
        <v>0</v>
      </c>
      <c r="O96" s="18"/>
      <c r="P96" s="80">
        <f t="shared" si="22"/>
        <v>0</v>
      </c>
      <c r="Q96" s="18"/>
      <c r="R96" s="80">
        <f t="shared" si="23"/>
        <v>0</v>
      </c>
      <c r="S96" s="18"/>
      <c r="T96" s="80">
        <f t="shared" si="24"/>
        <v>0</v>
      </c>
      <c r="U96" s="18"/>
      <c r="V96" s="80">
        <f t="shared" si="25"/>
        <v>0</v>
      </c>
      <c r="W96" s="19" t="str">
        <f t="shared" si="26"/>
        <v xml:space="preserve"> </v>
      </c>
      <c r="X96" s="19" t="str">
        <f t="shared" si="35"/>
        <v xml:space="preserve"> </v>
      </c>
      <c r="Y96" s="19" t="str">
        <f t="shared" si="27"/>
        <v/>
      </c>
      <c r="Z96" s="23"/>
      <c r="AA96" s="19" t="str">
        <f t="shared" si="36"/>
        <v/>
      </c>
      <c r="AB96" s="19" t="str">
        <f t="shared" si="37"/>
        <v xml:space="preserve"> </v>
      </c>
      <c r="AC96" s="19" t="str">
        <f t="shared" si="38"/>
        <v/>
      </c>
      <c r="AD96" s="19" t="str">
        <f t="shared" si="39"/>
        <v xml:space="preserve"> </v>
      </c>
      <c r="AE96" s="128" t="str">
        <f t="shared" si="28"/>
        <v xml:space="preserve"> </v>
      </c>
      <c r="AF96" s="19" t="str">
        <f t="shared" si="40"/>
        <v xml:space="preserve"> </v>
      </c>
      <c r="AG96" s="50">
        <f t="shared" si="41"/>
        <v>0</v>
      </c>
      <c r="AH96" s="50" t="str">
        <f t="shared" si="29"/>
        <v xml:space="preserve"> </v>
      </c>
      <c r="AI96" s="36" t="str">
        <f>IFERROR(IF((INDEX('[3]Riesgos de Corrupción'!$B$11:$V$100,MATCH('Controles de Corrupción'!C96,'[3]Riesgos de Corrupción'!$B$11:$B$100,0),17)-AH96&lt;=1),"Rara vez",IF((INDEX('[3]Riesgos de Corrupción'!$B$11:$V$100,MATCH('Controles de Corrupción'!C96,'[3]Riesgos de Corrupción'!$B$11:$B$100,0),17)-AH96&lt;=2),"Improbable",IF((INDEX('[3]Riesgos de Corrupción'!$B$11:$V$100,MATCH('Controles de Corrupción'!C96,'[3]Riesgos de Corrupción'!$B$11:$B$100,0),17)-AH96&lt;=3),"Posible",IF((INDEX('[3]Riesgos de Corrupción'!$B$11:$V$100,MATCH('Controles de Corrupción'!C96,'[3]Riesgos de Corrupción'!$B$11:$B$100,0),17)-AH96&lt;=4),"Probable",IF((INDEX('[3]Riesgos de Corrupción'!$B$11:$V$100,MATCH('Controles de Corrupción'!C96,'[3]Riesgos de Corrupción'!$B$11:$B$100,0),17)-AH96&lt;=5),"Casi seguro")))))," ")</f>
        <v xml:space="preserve"> </v>
      </c>
      <c r="AJ96" s="8" t="str">
        <f>IFERROR(IF(OR(AND(AF96="Fuerte",H96="No disminuye"),AND(AF96="Moderado",H96="Indirectamente"),AND(AF96="Moderado",H96="No disminuye"),AND(INDEX('[3]Riesgos de Corrupción'!$B$11:$BN$100,MATCH('Controles de Corrupción'!C96,'[3]Riesgos de Corrupción'!$B$11:$B$100,0),63)="Moderado")),0,IF(OR(AND(AF96="Fuerte",H96="Indirectamente"),AND(AF96="Moderado",H96="Directamente"),AND(INDEX('[3]Riesgos de Corrupción'!$B$11:$BN$100,MATCH('Controles de Corrupción'!C96,'[3]Riesgos de Corrupción'!$B$11:$B$100,0),63)="Mayor")),1,IF(AND(AF96="Fuerte",H96="Directamente",AND(INDEX('[3]Riesgos de Corrupción'!$B$11:$BN$100,MATCH('Controles de Corrupción'!C96,'[3]Riesgos de Corrupción'!$B$11:$B$100,0),63)="Catastrófico")),2)))," ")</f>
        <v xml:space="preserve"> </v>
      </c>
      <c r="AK96" s="435" t="str">
        <f t="shared" si="30"/>
        <v xml:space="preserve"> </v>
      </c>
      <c r="AL96" s="19" t="str">
        <f>IFERROR(IF((INDEX('[3]Riesgos de Corrupción'!$B$11:$BN$100,MATCH('Controles de Corrupción'!C96,'[3]Riesgos de Corrupción'!$B$11:$B$100,0),62)-AK96&lt;=3),"Moderado",IF((INDEX('[3]Riesgos de Corrupción'!$B$11:$BN$100,MATCH('Controles de Corrupción'!C96,'[3]Riesgos de Corrupción'!$B$11:$B$100,0),62)-AK96&lt;=4),"Mayor",IF((INDEX('[3]Riesgos de Corrupción'!$B$11:$BN$100,MATCH('Controles de Corrupción'!C96,'[3]Riesgos de Corrupción'!$B$11:$B$100,0),62)-AK96&lt;=5),"Catastrófico")))," ")</f>
        <v xml:space="preserve"> </v>
      </c>
      <c r="AM96" s="22" t="str">
        <f t="shared" si="42"/>
        <v xml:space="preserve"> </v>
      </c>
      <c r="AN96" s="22" t="str">
        <f t="shared" si="43"/>
        <v xml:space="preserve"> </v>
      </c>
      <c r="AO96" s="76"/>
      <c r="AP96" s="76"/>
      <c r="AQ96" s="76"/>
      <c r="AR96" s="76"/>
      <c r="AS96" s="76"/>
      <c r="AT96" s="76"/>
      <c r="AU96" s="76"/>
      <c r="AV96" s="76"/>
      <c r="AW96" s="76"/>
      <c r="AX96" s="76"/>
      <c r="AY96" s="76"/>
      <c r="AZ96" s="76"/>
    </row>
    <row r="97" spans="2:52" ht="57.75" customHeight="1" x14ac:dyDescent="0.3">
      <c r="B97" s="123" t="str">
        <f t="shared" si="31"/>
        <v>-</v>
      </c>
      <c r="C97" s="18"/>
      <c r="D97" s="24"/>
      <c r="E97" s="23"/>
      <c r="F97" s="132"/>
      <c r="G97" s="131"/>
      <c r="H97" s="23"/>
      <c r="I97" s="18"/>
      <c r="J97" s="80">
        <f t="shared" si="32"/>
        <v>0</v>
      </c>
      <c r="K97" s="18"/>
      <c r="L97" s="80">
        <f t="shared" si="33"/>
        <v>0</v>
      </c>
      <c r="M97" s="18"/>
      <c r="N97" s="80">
        <f t="shared" si="34"/>
        <v>0</v>
      </c>
      <c r="O97" s="18"/>
      <c r="P97" s="80">
        <f t="shared" si="22"/>
        <v>0</v>
      </c>
      <c r="Q97" s="18"/>
      <c r="R97" s="80">
        <f t="shared" si="23"/>
        <v>0</v>
      </c>
      <c r="S97" s="18"/>
      <c r="T97" s="80">
        <f t="shared" si="24"/>
        <v>0</v>
      </c>
      <c r="U97" s="18"/>
      <c r="V97" s="80">
        <f t="shared" si="25"/>
        <v>0</v>
      </c>
      <c r="W97" s="19" t="str">
        <f t="shared" si="26"/>
        <v xml:space="preserve"> </v>
      </c>
      <c r="X97" s="19" t="str">
        <f t="shared" si="35"/>
        <v xml:space="preserve"> </v>
      </c>
      <c r="Y97" s="19" t="str">
        <f t="shared" si="27"/>
        <v/>
      </c>
      <c r="Z97" s="23"/>
      <c r="AA97" s="19" t="str">
        <f t="shared" si="36"/>
        <v/>
      </c>
      <c r="AB97" s="19" t="str">
        <f t="shared" si="37"/>
        <v xml:space="preserve"> </v>
      </c>
      <c r="AC97" s="19" t="str">
        <f t="shared" si="38"/>
        <v/>
      </c>
      <c r="AD97" s="19" t="str">
        <f t="shared" si="39"/>
        <v xml:space="preserve"> </v>
      </c>
      <c r="AE97" s="128" t="str">
        <f t="shared" si="28"/>
        <v xml:space="preserve"> </v>
      </c>
      <c r="AF97" s="19" t="str">
        <f t="shared" si="40"/>
        <v xml:space="preserve"> </v>
      </c>
      <c r="AG97" s="50">
        <f t="shared" si="41"/>
        <v>0</v>
      </c>
      <c r="AH97" s="50" t="str">
        <f t="shared" si="29"/>
        <v xml:space="preserve"> </v>
      </c>
      <c r="AI97" s="36" t="str">
        <f>IFERROR(IF((INDEX('[3]Riesgos de Corrupción'!$B$11:$V$100,MATCH('Controles de Corrupción'!C97,'[3]Riesgos de Corrupción'!$B$11:$B$100,0),17)-AH97&lt;=1),"Rara vez",IF((INDEX('[3]Riesgos de Corrupción'!$B$11:$V$100,MATCH('Controles de Corrupción'!C97,'[3]Riesgos de Corrupción'!$B$11:$B$100,0),17)-AH97&lt;=2),"Improbable",IF((INDEX('[3]Riesgos de Corrupción'!$B$11:$V$100,MATCH('Controles de Corrupción'!C97,'[3]Riesgos de Corrupción'!$B$11:$B$100,0),17)-AH97&lt;=3),"Posible",IF((INDEX('[3]Riesgos de Corrupción'!$B$11:$V$100,MATCH('Controles de Corrupción'!C97,'[3]Riesgos de Corrupción'!$B$11:$B$100,0),17)-AH97&lt;=4),"Probable",IF((INDEX('[3]Riesgos de Corrupción'!$B$11:$V$100,MATCH('Controles de Corrupción'!C97,'[3]Riesgos de Corrupción'!$B$11:$B$100,0),17)-AH97&lt;=5),"Casi seguro")))))," ")</f>
        <v xml:space="preserve"> </v>
      </c>
      <c r="AJ97" s="8" t="str">
        <f>IFERROR(IF(OR(AND(AF97="Fuerte",H97="No disminuye"),AND(AF97="Moderado",H97="Indirectamente"),AND(AF97="Moderado",H97="No disminuye"),AND(INDEX('[3]Riesgos de Corrupción'!$B$11:$BN$100,MATCH('Controles de Corrupción'!C97,'[3]Riesgos de Corrupción'!$B$11:$B$100,0),63)="Moderado")),0,IF(OR(AND(AF97="Fuerte",H97="Indirectamente"),AND(AF97="Moderado",H97="Directamente"),AND(INDEX('[3]Riesgos de Corrupción'!$B$11:$BN$100,MATCH('Controles de Corrupción'!C97,'[3]Riesgos de Corrupción'!$B$11:$B$100,0),63)="Mayor")),1,IF(AND(AF97="Fuerte",H97="Directamente",AND(INDEX('[3]Riesgos de Corrupción'!$B$11:$BN$100,MATCH('Controles de Corrupción'!C97,'[3]Riesgos de Corrupción'!$B$11:$B$100,0),63)="Catastrófico")),2)))," ")</f>
        <v xml:space="preserve"> </v>
      </c>
      <c r="AK97" s="435" t="str">
        <f t="shared" si="30"/>
        <v xml:space="preserve"> </v>
      </c>
      <c r="AL97" s="19" t="str">
        <f>IFERROR(IF((INDEX('[3]Riesgos de Corrupción'!$B$11:$BN$100,MATCH('Controles de Corrupción'!C97,'[3]Riesgos de Corrupción'!$B$11:$B$100,0),62)-AK97&lt;=3),"Moderado",IF((INDEX('[3]Riesgos de Corrupción'!$B$11:$BN$100,MATCH('Controles de Corrupción'!C97,'[3]Riesgos de Corrupción'!$B$11:$B$100,0),62)-AK97&lt;=4),"Mayor",IF((INDEX('[3]Riesgos de Corrupción'!$B$11:$BN$100,MATCH('Controles de Corrupción'!C97,'[3]Riesgos de Corrupción'!$B$11:$B$100,0),62)-AK97&lt;=5),"Catastrófico")))," ")</f>
        <v xml:space="preserve"> </v>
      </c>
      <c r="AM97" s="22" t="str">
        <f t="shared" si="42"/>
        <v xml:space="preserve"> </v>
      </c>
      <c r="AN97" s="22" t="str">
        <f t="shared" si="43"/>
        <v xml:space="preserve"> </v>
      </c>
      <c r="AO97" s="76"/>
      <c r="AP97" s="76"/>
      <c r="AQ97" s="76"/>
      <c r="AR97" s="76"/>
      <c r="AS97" s="76"/>
      <c r="AT97" s="76"/>
      <c r="AU97" s="76"/>
      <c r="AV97" s="76"/>
      <c r="AW97" s="76"/>
      <c r="AX97" s="76"/>
      <c r="AY97" s="76"/>
      <c r="AZ97" s="76"/>
    </row>
    <row r="98" spans="2:52" ht="57.75" customHeight="1" x14ac:dyDescent="0.3">
      <c r="B98" s="123" t="str">
        <f t="shared" si="31"/>
        <v>-</v>
      </c>
      <c r="C98" s="18"/>
      <c r="D98" s="24"/>
      <c r="E98" s="23"/>
      <c r="F98" s="132"/>
      <c r="G98" s="131"/>
      <c r="H98" s="23"/>
      <c r="I98" s="18"/>
      <c r="J98" s="80">
        <f t="shared" si="32"/>
        <v>0</v>
      </c>
      <c r="K98" s="18"/>
      <c r="L98" s="80">
        <f t="shared" si="33"/>
        <v>0</v>
      </c>
      <c r="M98" s="18"/>
      <c r="N98" s="80">
        <f t="shared" si="34"/>
        <v>0</v>
      </c>
      <c r="O98" s="18"/>
      <c r="P98" s="80">
        <f t="shared" si="22"/>
        <v>0</v>
      </c>
      <c r="Q98" s="18"/>
      <c r="R98" s="80">
        <f t="shared" si="23"/>
        <v>0</v>
      </c>
      <c r="S98" s="18"/>
      <c r="T98" s="80">
        <f t="shared" si="24"/>
        <v>0</v>
      </c>
      <c r="U98" s="18"/>
      <c r="V98" s="80">
        <f t="shared" si="25"/>
        <v>0</v>
      </c>
      <c r="W98" s="19" t="str">
        <f t="shared" si="26"/>
        <v xml:space="preserve"> </v>
      </c>
      <c r="X98" s="19" t="str">
        <f t="shared" si="35"/>
        <v xml:space="preserve"> </v>
      </c>
      <c r="Y98" s="19" t="str">
        <f t="shared" si="27"/>
        <v/>
      </c>
      <c r="Z98" s="23"/>
      <c r="AA98" s="19" t="str">
        <f t="shared" si="36"/>
        <v/>
      </c>
      <c r="AB98" s="19" t="str">
        <f t="shared" si="37"/>
        <v xml:space="preserve"> </v>
      </c>
      <c r="AC98" s="19" t="str">
        <f t="shared" si="38"/>
        <v/>
      </c>
      <c r="AD98" s="19" t="str">
        <f t="shared" si="39"/>
        <v xml:space="preserve"> </v>
      </c>
      <c r="AE98" s="128" t="str">
        <f t="shared" si="28"/>
        <v xml:space="preserve"> </v>
      </c>
      <c r="AF98" s="19" t="str">
        <f t="shared" si="40"/>
        <v xml:space="preserve"> </v>
      </c>
      <c r="AG98" s="50">
        <f t="shared" si="41"/>
        <v>0</v>
      </c>
      <c r="AH98" s="50" t="str">
        <f t="shared" si="29"/>
        <v xml:space="preserve"> </v>
      </c>
      <c r="AI98" s="36" t="str">
        <f>IFERROR(IF((INDEX('[3]Riesgos de Corrupción'!$B$11:$V$100,MATCH('Controles de Corrupción'!C98,'[3]Riesgos de Corrupción'!$B$11:$B$100,0),17)-AH98&lt;=1),"Rara vez",IF((INDEX('[3]Riesgos de Corrupción'!$B$11:$V$100,MATCH('Controles de Corrupción'!C98,'[3]Riesgos de Corrupción'!$B$11:$B$100,0),17)-AH98&lt;=2),"Improbable",IF((INDEX('[3]Riesgos de Corrupción'!$B$11:$V$100,MATCH('Controles de Corrupción'!C98,'[3]Riesgos de Corrupción'!$B$11:$B$100,0),17)-AH98&lt;=3),"Posible",IF((INDEX('[3]Riesgos de Corrupción'!$B$11:$V$100,MATCH('Controles de Corrupción'!C98,'[3]Riesgos de Corrupción'!$B$11:$B$100,0),17)-AH98&lt;=4),"Probable",IF((INDEX('[3]Riesgos de Corrupción'!$B$11:$V$100,MATCH('Controles de Corrupción'!C98,'[3]Riesgos de Corrupción'!$B$11:$B$100,0),17)-AH98&lt;=5),"Casi seguro")))))," ")</f>
        <v xml:space="preserve"> </v>
      </c>
      <c r="AJ98" s="8" t="str">
        <f>IFERROR(IF(OR(AND(AF98="Fuerte",H98="No disminuye"),AND(AF98="Moderado",H98="Indirectamente"),AND(AF98="Moderado",H98="No disminuye"),AND(INDEX('[3]Riesgos de Corrupción'!$B$11:$BN$100,MATCH('Controles de Corrupción'!C98,'[3]Riesgos de Corrupción'!$B$11:$B$100,0),63)="Moderado")),0,IF(OR(AND(AF98="Fuerte",H98="Indirectamente"),AND(AF98="Moderado",H98="Directamente"),AND(INDEX('[3]Riesgos de Corrupción'!$B$11:$BN$100,MATCH('Controles de Corrupción'!C98,'[3]Riesgos de Corrupción'!$B$11:$B$100,0),63)="Mayor")),1,IF(AND(AF98="Fuerte",H98="Directamente",AND(INDEX('[3]Riesgos de Corrupción'!$B$11:$BN$100,MATCH('Controles de Corrupción'!C98,'[3]Riesgos de Corrupción'!$B$11:$B$100,0),63)="Catastrófico")),2)))," ")</f>
        <v xml:space="preserve"> </v>
      </c>
      <c r="AK98" s="435" t="str">
        <f t="shared" si="30"/>
        <v xml:space="preserve"> </v>
      </c>
      <c r="AL98" s="19" t="str">
        <f>IFERROR(IF((INDEX('[3]Riesgos de Corrupción'!$B$11:$BN$100,MATCH('Controles de Corrupción'!C98,'[3]Riesgos de Corrupción'!$B$11:$B$100,0),62)-AK98&lt;=3),"Moderado",IF((INDEX('[3]Riesgos de Corrupción'!$B$11:$BN$100,MATCH('Controles de Corrupción'!C98,'[3]Riesgos de Corrupción'!$B$11:$B$100,0),62)-AK98&lt;=4),"Mayor",IF((INDEX('[3]Riesgos de Corrupción'!$B$11:$BN$100,MATCH('Controles de Corrupción'!C98,'[3]Riesgos de Corrupción'!$B$11:$B$100,0),62)-AK98&lt;=5),"Catastrófico")))," ")</f>
        <v xml:space="preserve"> </v>
      </c>
      <c r="AM98" s="22" t="str">
        <f t="shared" si="42"/>
        <v xml:space="preserve"> </v>
      </c>
      <c r="AN98" s="22" t="str">
        <f t="shared" si="43"/>
        <v xml:space="preserve"> </v>
      </c>
      <c r="AO98" s="76"/>
      <c r="AP98" s="76"/>
      <c r="AQ98" s="76"/>
      <c r="AR98" s="76"/>
      <c r="AS98" s="76"/>
      <c r="AT98" s="76"/>
      <c r="AU98" s="76"/>
      <c r="AV98" s="76"/>
      <c r="AW98" s="76"/>
      <c r="AX98" s="76"/>
      <c r="AY98" s="76"/>
      <c r="AZ98" s="76"/>
    </row>
    <row r="99" spans="2:52" ht="57.75" customHeight="1" x14ac:dyDescent="0.3">
      <c r="B99" s="123" t="str">
        <f t="shared" si="31"/>
        <v>-</v>
      </c>
      <c r="C99" s="18"/>
      <c r="D99" s="24"/>
      <c r="E99" s="23"/>
      <c r="F99" s="132"/>
      <c r="G99" s="131"/>
      <c r="H99" s="23"/>
      <c r="I99" s="18"/>
      <c r="J99" s="80">
        <f t="shared" si="32"/>
        <v>0</v>
      </c>
      <c r="K99" s="18"/>
      <c r="L99" s="80">
        <f t="shared" si="33"/>
        <v>0</v>
      </c>
      <c r="M99" s="18"/>
      <c r="N99" s="80">
        <f t="shared" si="34"/>
        <v>0</v>
      </c>
      <c r="O99" s="18"/>
      <c r="P99" s="80">
        <f t="shared" si="22"/>
        <v>0</v>
      </c>
      <c r="Q99" s="18"/>
      <c r="R99" s="80">
        <f t="shared" si="23"/>
        <v>0</v>
      </c>
      <c r="S99" s="18"/>
      <c r="T99" s="80">
        <f t="shared" si="24"/>
        <v>0</v>
      </c>
      <c r="U99" s="18"/>
      <c r="V99" s="80">
        <f t="shared" si="25"/>
        <v>0</v>
      </c>
      <c r="W99" s="19" t="str">
        <f t="shared" si="26"/>
        <v xml:space="preserve"> </v>
      </c>
      <c r="X99" s="19" t="str">
        <f t="shared" si="35"/>
        <v xml:space="preserve"> </v>
      </c>
      <c r="Y99" s="19" t="str">
        <f t="shared" si="27"/>
        <v/>
      </c>
      <c r="Z99" s="23"/>
      <c r="AA99" s="19" t="str">
        <f t="shared" si="36"/>
        <v/>
      </c>
      <c r="AB99" s="19" t="str">
        <f t="shared" si="37"/>
        <v xml:space="preserve"> </v>
      </c>
      <c r="AC99" s="19" t="str">
        <f t="shared" si="38"/>
        <v/>
      </c>
      <c r="AD99" s="19" t="str">
        <f t="shared" si="39"/>
        <v xml:space="preserve"> </v>
      </c>
      <c r="AE99" s="128" t="str">
        <f t="shared" si="28"/>
        <v xml:space="preserve"> </v>
      </c>
      <c r="AF99" s="19" t="str">
        <f t="shared" si="40"/>
        <v xml:space="preserve"> </v>
      </c>
      <c r="AG99" s="50">
        <f t="shared" si="41"/>
        <v>0</v>
      </c>
      <c r="AH99" s="50" t="str">
        <f t="shared" si="29"/>
        <v xml:space="preserve"> </v>
      </c>
      <c r="AI99" s="36" t="str">
        <f>IFERROR(IF((INDEX('[3]Riesgos de Corrupción'!$B$11:$V$100,MATCH('Controles de Corrupción'!C99,'[3]Riesgos de Corrupción'!$B$11:$B$100,0),17)-AH99&lt;=1),"Rara vez",IF((INDEX('[3]Riesgos de Corrupción'!$B$11:$V$100,MATCH('Controles de Corrupción'!C99,'[3]Riesgos de Corrupción'!$B$11:$B$100,0),17)-AH99&lt;=2),"Improbable",IF((INDEX('[3]Riesgos de Corrupción'!$B$11:$V$100,MATCH('Controles de Corrupción'!C99,'[3]Riesgos de Corrupción'!$B$11:$B$100,0),17)-AH99&lt;=3),"Posible",IF((INDEX('[3]Riesgos de Corrupción'!$B$11:$V$100,MATCH('Controles de Corrupción'!C99,'[3]Riesgos de Corrupción'!$B$11:$B$100,0),17)-AH99&lt;=4),"Probable",IF((INDEX('[3]Riesgos de Corrupción'!$B$11:$V$100,MATCH('Controles de Corrupción'!C99,'[3]Riesgos de Corrupción'!$B$11:$B$100,0),17)-AH99&lt;=5),"Casi seguro")))))," ")</f>
        <v xml:space="preserve"> </v>
      </c>
      <c r="AJ99" s="8" t="str">
        <f>IFERROR(IF(OR(AND(AF99="Fuerte",H99="No disminuye"),AND(AF99="Moderado",H99="Indirectamente"),AND(AF99="Moderado",H99="No disminuye"),AND(INDEX('[3]Riesgos de Corrupción'!$B$11:$BN$100,MATCH('Controles de Corrupción'!C99,'[3]Riesgos de Corrupción'!$B$11:$B$100,0),63)="Moderado")),0,IF(OR(AND(AF99="Fuerte",H99="Indirectamente"),AND(AF99="Moderado",H99="Directamente"),AND(INDEX('[3]Riesgos de Corrupción'!$B$11:$BN$100,MATCH('Controles de Corrupción'!C99,'[3]Riesgos de Corrupción'!$B$11:$B$100,0),63)="Mayor")),1,IF(AND(AF99="Fuerte",H99="Directamente",AND(INDEX('[3]Riesgos de Corrupción'!$B$11:$BN$100,MATCH('Controles de Corrupción'!C99,'[3]Riesgos de Corrupción'!$B$11:$B$100,0),63)="Catastrófico")),2)))," ")</f>
        <v xml:space="preserve"> </v>
      </c>
      <c r="AK99" s="435" t="str">
        <f t="shared" si="30"/>
        <v xml:space="preserve"> </v>
      </c>
      <c r="AL99" s="19" t="str">
        <f>IFERROR(IF((INDEX('[3]Riesgos de Corrupción'!$B$11:$BN$100,MATCH('Controles de Corrupción'!C99,'[3]Riesgos de Corrupción'!$B$11:$B$100,0),62)-AK99&lt;=3),"Moderado",IF((INDEX('[3]Riesgos de Corrupción'!$B$11:$BN$100,MATCH('Controles de Corrupción'!C99,'[3]Riesgos de Corrupción'!$B$11:$B$100,0),62)-AK99&lt;=4),"Mayor",IF((INDEX('[3]Riesgos de Corrupción'!$B$11:$BN$100,MATCH('Controles de Corrupción'!C99,'[3]Riesgos de Corrupción'!$B$11:$B$100,0),62)-AK99&lt;=5),"Catastrófico")))," ")</f>
        <v xml:space="preserve"> </v>
      </c>
      <c r="AM99" s="22" t="str">
        <f t="shared" si="42"/>
        <v xml:space="preserve"> </v>
      </c>
      <c r="AN99" s="22" t="str">
        <f t="shared" si="43"/>
        <v xml:space="preserve"> </v>
      </c>
      <c r="AO99" s="76"/>
      <c r="AP99" s="76"/>
      <c r="AQ99" s="76"/>
      <c r="AR99" s="76"/>
      <c r="AS99" s="76"/>
      <c r="AT99" s="76"/>
      <c r="AU99" s="76"/>
      <c r="AV99" s="76"/>
      <c r="AW99" s="76"/>
      <c r="AX99" s="76"/>
      <c r="AY99" s="76"/>
      <c r="AZ99" s="76"/>
    </row>
    <row r="100" spans="2:52" ht="57.75" customHeight="1" x14ac:dyDescent="0.3">
      <c r="B100" s="123" t="str">
        <f t="shared" si="31"/>
        <v>-</v>
      </c>
      <c r="C100" s="18"/>
      <c r="D100" s="24"/>
      <c r="E100" s="23"/>
      <c r="F100" s="132"/>
      <c r="G100" s="131"/>
      <c r="H100" s="23"/>
      <c r="I100" s="18"/>
      <c r="J100" s="80">
        <f t="shared" si="32"/>
        <v>0</v>
      </c>
      <c r="K100" s="18"/>
      <c r="L100" s="80">
        <f t="shared" si="33"/>
        <v>0</v>
      </c>
      <c r="M100" s="18"/>
      <c r="N100" s="80">
        <f t="shared" si="34"/>
        <v>0</v>
      </c>
      <c r="O100" s="18"/>
      <c r="P100" s="80">
        <f t="shared" si="22"/>
        <v>0</v>
      </c>
      <c r="Q100" s="18"/>
      <c r="R100" s="80">
        <f t="shared" si="23"/>
        <v>0</v>
      </c>
      <c r="S100" s="18"/>
      <c r="T100" s="80">
        <f t="shared" si="24"/>
        <v>0</v>
      </c>
      <c r="U100" s="18"/>
      <c r="V100" s="80">
        <f t="shared" si="25"/>
        <v>0</v>
      </c>
      <c r="W100" s="19" t="str">
        <f t="shared" si="26"/>
        <v xml:space="preserve"> </v>
      </c>
      <c r="X100" s="19" t="str">
        <f t="shared" si="35"/>
        <v xml:space="preserve"> </v>
      </c>
      <c r="Y100" s="19" t="str">
        <f t="shared" si="27"/>
        <v/>
      </c>
      <c r="Z100" s="23"/>
      <c r="AA100" s="19" t="str">
        <f t="shared" si="36"/>
        <v/>
      </c>
      <c r="AB100" s="19" t="str">
        <f t="shared" si="37"/>
        <v xml:space="preserve"> </v>
      </c>
      <c r="AC100" s="19" t="str">
        <f t="shared" si="38"/>
        <v/>
      </c>
      <c r="AD100" s="19" t="str">
        <f t="shared" si="39"/>
        <v xml:space="preserve"> </v>
      </c>
      <c r="AE100" s="128" t="str">
        <f t="shared" si="28"/>
        <v xml:space="preserve"> </v>
      </c>
      <c r="AF100" s="19" t="str">
        <f t="shared" si="40"/>
        <v xml:space="preserve"> </v>
      </c>
      <c r="AG100" s="50">
        <f t="shared" si="41"/>
        <v>0</v>
      </c>
      <c r="AH100" s="50" t="str">
        <f t="shared" si="29"/>
        <v xml:space="preserve"> </v>
      </c>
      <c r="AI100" s="36" t="str">
        <f>IFERROR(IF((INDEX('[3]Riesgos de Corrupción'!$B$11:$V$100,MATCH('Controles de Corrupción'!C100,'[3]Riesgos de Corrupción'!$B$11:$B$100,0),17)-AH100&lt;=1),"Rara vez",IF((INDEX('[3]Riesgos de Corrupción'!$B$11:$V$100,MATCH('Controles de Corrupción'!C100,'[3]Riesgos de Corrupción'!$B$11:$B$100,0),17)-AH100&lt;=2),"Improbable",IF((INDEX('[3]Riesgos de Corrupción'!$B$11:$V$100,MATCH('Controles de Corrupción'!C100,'[3]Riesgos de Corrupción'!$B$11:$B$100,0),17)-AH100&lt;=3),"Posible",IF((INDEX('[3]Riesgos de Corrupción'!$B$11:$V$100,MATCH('Controles de Corrupción'!C100,'[3]Riesgos de Corrupción'!$B$11:$B$100,0),17)-AH100&lt;=4),"Probable",IF((INDEX('[3]Riesgos de Corrupción'!$B$11:$V$100,MATCH('Controles de Corrupción'!C100,'[3]Riesgos de Corrupción'!$B$11:$B$100,0),17)-AH100&lt;=5),"Casi seguro")))))," ")</f>
        <v xml:space="preserve"> </v>
      </c>
      <c r="AJ100" s="8" t="str">
        <f>IFERROR(IF(OR(AND(AF100="Fuerte",H100="No disminuye"),AND(AF100="Moderado",H100="Indirectamente"),AND(AF100="Moderado",H100="No disminuye"),AND(INDEX('[3]Riesgos de Corrupción'!$B$11:$BN$100,MATCH('Controles de Corrupción'!C100,'[3]Riesgos de Corrupción'!$B$11:$B$100,0),63)="Moderado")),0,IF(OR(AND(AF100="Fuerte",H100="Indirectamente"),AND(AF100="Moderado",H100="Directamente"),AND(INDEX('[3]Riesgos de Corrupción'!$B$11:$BN$100,MATCH('Controles de Corrupción'!C100,'[3]Riesgos de Corrupción'!$B$11:$B$100,0),63)="Mayor")),1,IF(AND(AF100="Fuerte",H100="Directamente",AND(INDEX('[3]Riesgos de Corrupción'!$B$11:$BN$100,MATCH('Controles de Corrupción'!C100,'[3]Riesgos de Corrupción'!$B$11:$B$100,0),63)="Catastrófico")),2)))," ")</f>
        <v xml:space="preserve"> </v>
      </c>
      <c r="AK100" s="435" t="str">
        <f t="shared" si="30"/>
        <v xml:space="preserve"> </v>
      </c>
      <c r="AL100" s="19" t="str">
        <f>IFERROR(IF((INDEX('[3]Riesgos de Corrupción'!$B$11:$BN$100,MATCH('Controles de Corrupción'!C100,'[3]Riesgos de Corrupción'!$B$11:$B$100,0),62)-AK100&lt;=3),"Moderado",IF((INDEX('[3]Riesgos de Corrupción'!$B$11:$BN$100,MATCH('Controles de Corrupción'!C100,'[3]Riesgos de Corrupción'!$B$11:$B$100,0),62)-AK100&lt;=4),"Mayor",IF((INDEX('[3]Riesgos de Corrupción'!$B$11:$BN$100,MATCH('Controles de Corrupción'!C100,'[3]Riesgos de Corrupción'!$B$11:$B$100,0),62)-AK100&lt;=5),"Catastrófico")))," ")</f>
        <v xml:space="preserve"> </v>
      </c>
      <c r="AM100" s="22" t="str">
        <f t="shared" si="42"/>
        <v xml:space="preserve"> </v>
      </c>
      <c r="AN100" s="22" t="str">
        <f t="shared" si="43"/>
        <v xml:space="preserve"> </v>
      </c>
      <c r="AO100" s="76"/>
      <c r="AP100" s="76"/>
      <c r="AQ100" s="76"/>
      <c r="AR100" s="76"/>
      <c r="AS100" s="76"/>
      <c r="AT100" s="76"/>
      <c r="AU100" s="76"/>
      <c r="AV100" s="76"/>
      <c r="AW100" s="76"/>
      <c r="AX100" s="76"/>
      <c r="AY100" s="76"/>
      <c r="AZ100" s="76"/>
    </row>
    <row r="101" spans="2:52" ht="57.75" customHeight="1" x14ac:dyDescent="0.3">
      <c r="B101" s="123" t="str">
        <f t="shared" si="31"/>
        <v>-</v>
      </c>
      <c r="C101" s="18"/>
      <c r="D101" s="24"/>
      <c r="E101" s="23"/>
      <c r="F101" s="132"/>
      <c r="G101" s="131"/>
      <c r="H101" s="23"/>
      <c r="I101" s="18"/>
      <c r="J101" s="80">
        <f t="shared" si="32"/>
        <v>0</v>
      </c>
      <c r="K101" s="18"/>
      <c r="L101" s="80">
        <f t="shared" si="33"/>
        <v>0</v>
      </c>
      <c r="M101" s="18"/>
      <c r="N101" s="80">
        <f t="shared" si="34"/>
        <v>0</v>
      </c>
      <c r="O101" s="18"/>
      <c r="P101" s="80">
        <f t="shared" si="22"/>
        <v>0</v>
      </c>
      <c r="Q101" s="18"/>
      <c r="R101" s="80">
        <f t="shared" si="23"/>
        <v>0</v>
      </c>
      <c r="S101" s="18"/>
      <c r="T101" s="80">
        <f t="shared" si="24"/>
        <v>0</v>
      </c>
      <c r="U101" s="18"/>
      <c r="V101" s="80">
        <f t="shared" si="25"/>
        <v>0</v>
      </c>
      <c r="W101" s="19" t="str">
        <f t="shared" si="26"/>
        <v xml:space="preserve"> </v>
      </c>
      <c r="X101" s="19" t="str">
        <f t="shared" si="35"/>
        <v xml:space="preserve"> </v>
      </c>
      <c r="Y101" s="19" t="str">
        <f t="shared" si="27"/>
        <v/>
      </c>
      <c r="Z101" s="23"/>
      <c r="AA101" s="19" t="str">
        <f t="shared" si="36"/>
        <v/>
      </c>
      <c r="AB101" s="19" t="str">
        <f t="shared" si="37"/>
        <v xml:space="preserve"> </v>
      </c>
      <c r="AC101" s="19" t="str">
        <f t="shared" si="38"/>
        <v/>
      </c>
      <c r="AD101" s="19" t="str">
        <f t="shared" si="39"/>
        <v xml:space="preserve"> </v>
      </c>
      <c r="AE101" s="128" t="str">
        <f t="shared" si="28"/>
        <v xml:space="preserve"> </v>
      </c>
      <c r="AF101" s="19" t="str">
        <f t="shared" si="40"/>
        <v xml:space="preserve"> </v>
      </c>
      <c r="AG101" s="50">
        <f t="shared" si="41"/>
        <v>0</v>
      </c>
      <c r="AH101" s="50" t="str">
        <f t="shared" si="29"/>
        <v xml:space="preserve"> </v>
      </c>
      <c r="AI101" s="36" t="str">
        <f>IFERROR(IF((INDEX('[3]Riesgos de Corrupción'!$B$11:$V$100,MATCH('Controles de Corrupción'!C101,'[3]Riesgos de Corrupción'!$B$11:$B$100,0),17)-AH101&lt;=1),"Rara vez",IF((INDEX('[3]Riesgos de Corrupción'!$B$11:$V$100,MATCH('Controles de Corrupción'!C101,'[3]Riesgos de Corrupción'!$B$11:$B$100,0),17)-AH101&lt;=2),"Improbable",IF((INDEX('[3]Riesgos de Corrupción'!$B$11:$V$100,MATCH('Controles de Corrupción'!C101,'[3]Riesgos de Corrupción'!$B$11:$B$100,0),17)-AH101&lt;=3),"Posible",IF((INDEX('[3]Riesgos de Corrupción'!$B$11:$V$100,MATCH('Controles de Corrupción'!C101,'[3]Riesgos de Corrupción'!$B$11:$B$100,0),17)-AH101&lt;=4),"Probable",IF((INDEX('[3]Riesgos de Corrupción'!$B$11:$V$100,MATCH('Controles de Corrupción'!C101,'[3]Riesgos de Corrupción'!$B$11:$B$100,0),17)-AH101&lt;=5),"Casi seguro")))))," ")</f>
        <v xml:space="preserve"> </v>
      </c>
      <c r="AJ101" s="8" t="str">
        <f>IFERROR(IF(OR(AND(AF101="Fuerte",H101="No disminuye"),AND(AF101="Moderado",H101="Indirectamente"),AND(AF101="Moderado",H101="No disminuye"),AND(INDEX('[3]Riesgos de Corrupción'!$B$11:$BN$100,MATCH('Controles de Corrupción'!C101,'[3]Riesgos de Corrupción'!$B$11:$B$100,0),63)="Moderado")),0,IF(OR(AND(AF101="Fuerte",H101="Indirectamente"),AND(AF101="Moderado",H101="Directamente"),AND(INDEX('[3]Riesgos de Corrupción'!$B$11:$BN$100,MATCH('Controles de Corrupción'!C101,'[3]Riesgos de Corrupción'!$B$11:$B$100,0),63)="Mayor")),1,IF(AND(AF101="Fuerte",H101="Directamente",AND(INDEX('[3]Riesgos de Corrupción'!$B$11:$BN$100,MATCH('Controles de Corrupción'!C101,'[3]Riesgos de Corrupción'!$B$11:$B$100,0),63)="Catastrófico")),2)))," ")</f>
        <v xml:space="preserve"> </v>
      </c>
      <c r="AK101" s="435" t="str">
        <f t="shared" si="30"/>
        <v xml:space="preserve"> </v>
      </c>
      <c r="AL101" s="19" t="str">
        <f>IFERROR(IF((INDEX('[3]Riesgos de Corrupción'!$B$11:$BN$100,MATCH('Controles de Corrupción'!C101,'[3]Riesgos de Corrupción'!$B$11:$B$100,0),62)-AK101&lt;=3),"Moderado",IF((INDEX('[3]Riesgos de Corrupción'!$B$11:$BN$100,MATCH('Controles de Corrupción'!C101,'[3]Riesgos de Corrupción'!$B$11:$B$100,0),62)-AK101&lt;=4),"Mayor",IF((INDEX('[3]Riesgos de Corrupción'!$B$11:$BN$100,MATCH('Controles de Corrupción'!C101,'[3]Riesgos de Corrupción'!$B$11:$B$100,0),62)-AK101&lt;=5),"Catastrófico")))," ")</f>
        <v xml:space="preserve"> </v>
      </c>
      <c r="AM101" s="22" t="str">
        <f t="shared" si="42"/>
        <v xml:space="preserve"> </v>
      </c>
      <c r="AN101" s="22" t="str">
        <f t="shared" si="43"/>
        <v xml:space="preserve"> </v>
      </c>
      <c r="AO101" s="76"/>
      <c r="AP101" s="76"/>
      <c r="AQ101" s="76"/>
      <c r="AR101" s="76"/>
      <c r="AS101" s="76"/>
      <c r="AT101" s="76"/>
      <c r="AU101" s="76"/>
      <c r="AV101" s="76"/>
      <c r="AW101" s="76"/>
      <c r="AX101" s="76"/>
      <c r="AY101" s="76"/>
      <c r="AZ101" s="76"/>
    </row>
    <row r="102" spans="2:52" ht="57.75" customHeight="1" x14ac:dyDescent="0.3">
      <c r="B102" s="123" t="str">
        <f t="shared" si="31"/>
        <v>-</v>
      </c>
      <c r="C102" s="18"/>
      <c r="D102" s="24"/>
      <c r="E102" s="23"/>
      <c r="F102" s="132"/>
      <c r="G102" s="131"/>
      <c r="H102" s="23"/>
      <c r="I102" s="18"/>
      <c r="J102" s="80">
        <f t="shared" si="32"/>
        <v>0</v>
      </c>
      <c r="K102" s="18"/>
      <c r="L102" s="80">
        <f t="shared" si="33"/>
        <v>0</v>
      </c>
      <c r="M102" s="18"/>
      <c r="N102" s="80">
        <f t="shared" si="34"/>
        <v>0</v>
      </c>
      <c r="O102" s="18"/>
      <c r="P102" s="80">
        <f t="shared" si="22"/>
        <v>0</v>
      </c>
      <c r="Q102" s="18"/>
      <c r="R102" s="80">
        <f t="shared" si="23"/>
        <v>0</v>
      </c>
      <c r="S102" s="18"/>
      <c r="T102" s="80">
        <f t="shared" si="24"/>
        <v>0</v>
      </c>
      <c r="U102" s="18"/>
      <c r="V102" s="80">
        <f t="shared" si="25"/>
        <v>0</v>
      </c>
      <c r="W102" s="19" t="str">
        <f t="shared" si="26"/>
        <v xml:space="preserve"> </v>
      </c>
      <c r="X102" s="19" t="str">
        <f t="shared" si="35"/>
        <v xml:space="preserve"> </v>
      </c>
      <c r="Y102" s="19" t="str">
        <f t="shared" si="27"/>
        <v/>
      </c>
      <c r="Z102" s="23"/>
      <c r="AA102" s="19" t="str">
        <f t="shared" si="36"/>
        <v/>
      </c>
      <c r="AB102" s="19" t="str">
        <f t="shared" si="37"/>
        <v xml:space="preserve"> </v>
      </c>
      <c r="AC102" s="19" t="str">
        <f t="shared" si="38"/>
        <v/>
      </c>
      <c r="AD102" s="19" t="str">
        <f t="shared" si="39"/>
        <v xml:space="preserve"> </v>
      </c>
      <c r="AE102" s="128" t="str">
        <f t="shared" si="28"/>
        <v xml:space="preserve"> </v>
      </c>
      <c r="AF102" s="19" t="str">
        <f t="shared" si="40"/>
        <v xml:space="preserve"> </v>
      </c>
      <c r="AG102" s="50">
        <f t="shared" si="41"/>
        <v>0</v>
      </c>
      <c r="AH102" s="50" t="str">
        <f t="shared" si="29"/>
        <v xml:space="preserve"> </v>
      </c>
      <c r="AI102" s="36" t="str">
        <f>IFERROR(IF((INDEX('[3]Riesgos de Corrupción'!$B$11:$V$100,MATCH('Controles de Corrupción'!C102,'[3]Riesgos de Corrupción'!$B$11:$B$100,0),17)-AH102&lt;=1),"Rara vez",IF((INDEX('[3]Riesgos de Corrupción'!$B$11:$V$100,MATCH('Controles de Corrupción'!C102,'[3]Riesgos de Corrupción'!$B$11:$B$100,0),17)-AH102&lt;=2),"Improbable",IF((INDEX('[3]Riesgos de Corrupción'!$B$11:$V$100,MATCH('Controles de Corrupción'!C102,'[3]Riesgos de Corrupción'!$B$11:$B$100,0),17)-AH102&lt;=3),"Posible",IF((INDEX('[3]Riesgos de Corrupción'!$B$11:$V$100,MATCH('Controles de Corrupción'!C102,'[3]Riesgos de Corrupción'!$B$11:$B$100,0),17)-AH102&lt;=4),"Probable",IF((INDEX('[3]Riesgos de Corrupción'!$B$11:$V$100,MATCH('Controles de Corrupción'!C102,'[3]Riesgos de Corrupción'!$B$11:$B$100,0),17)-AH102&lt;=5),"Casi seguro")))))," ")</f>
        <v xml:space="preserve"> </v>
      </c>
      <c r="AJ102" s="8" t="str">
        <f>IFERROR(IF(OR(AND(AF102="Fuerte",H102="No disminuye"),AND(AF102="Moderado",H102="Indirectamente"),AND(AF102="Moderado",H102="No disminuye"),AND(INDEX('[3]Riesgos de Corrupción'!$B$11:$BN$100,MATCH('Controles de Corrupción'!C102,'[3]Riesgos de Corrupción'!$B$11:$B$100,0),63)="Moderado")),0,IF(OR(AND(AF102="Fuerte",H102="Indirectamente"),AND(AF102="Moderado",H102="Directamente"),AND(INDEX('[3]Riesgos de Corrupción'!$B$11:$BN$100,MATCH('Controles de Corrupción'!C102,'[3]Riesgos de Corrupción'!$B$11:$B$100,0),63)="Mayor")),1,IF(AND(AF102="Fuerte",H102="Directamente",AND(INDEX('[3]Riesgos de Corrupción'!$B$11:$BN$100,MATCH('Controles de Corrupción'!C102,'[3]Riesgos de Corrupción'!$B$11:$B$100,0),63)="Catastrófico")),2)))," ")</f>
        <v xml:space="preserve"> </v>
      </c>
      <c r="AK102" s="435" t="str">
        <f t="shared" si="30"/>
        <v xml:space="preserve"> </v>
      </c>
      <c r="AL102" s="19" t="str">
        <f>IFERROR(IF((INDEX('[3]Riesgos de Corrupción'!$B$11:$BN$100,MATCH('Controles de Corrupción'!C102,'[3]Riesgos de Corrupción'!$B$11:$B$100,0),62)-AK102&lt;=3),"Moderado",IF((INDEX('[3]Riesgos de Corrupción'!$B$11:$BN$100,MATCH('Controles de Corrupción'!C102,'[3]Riesgos de Corrupción'!$B$11:$B$100,0),62)-AK102&lt;=4),"Mayor",IF((INDEX('[3]Riesgos de Corrupción'!$B$11:$BN$100,MATCH('Controles de Corrupción'!C102,'[3]Riesgos de Corrupción'!$B$11:$B$100,0),62)-AK102&lt;=5),"Catastrófico")))," ")</f>
        <v xml:space="preserve"> </v>
      </c>
      <c r="AM102" s="22" t="str">
        <f t="shared" si="42"/>
        <v xml:space="preserve"> </v>
      </c>
      <c r="AN102" s="22" t="str">
        <f t="shared" si="43"/>
        <v xml:space="preserve"> </v>
      </c>
      <c r="AO102" s="76"/>
      <c r="AP102" s="76"/>
      <c r="AQ102" s="76"/>
      <c r="AR102" s="76"/>
      <c r="AS102" s="76"/>
      <c r="AT102" s="76"/>
      <c r="AU102" s="76"/>
      <c r="AV102" s="76"/>
      <c r="AW102" s="76"/>
      <c r="AX102" s="76"/>
      <c r="AY102" s="76"/>
      <c r="AZ102" s="76"/>
    </row>
    <row r="103" spans="2:52" ht="57.75" customHeight="1" x14ac:dyDescent="0.3">
      <c r="B103" s="123" t="str">
        <f t="shared" si="31"/>
        <v>-</v>
      </c>
      <c r="C103" s="18"/>
      <c r="D103" s="24"/>
      <c r="E103" s="23"/>
      <c r="F103" s="132"/>
      <c r="G103" s="131"/>
      <c r="H103" s="23"/>
      <c r="I103" s="18"/>
      <c r="J103" s="80">
        <f t="shared" si="32"/>
        <v>0</v>
      </c>
      <c r="K103" s="18"/>
      <c r="L103" s="80">
        <f t="shared" si="33"/>
        <v>0</v>
      </c>
      <c r="M103" s="18"/>
      <c r="N103" s="80">
        <f t="shared" si="34"/>
        <v>0</v>
      </c>
      <c r="O103" s="18"/>
      <c r="P103" s="80">
        <f t="shared" si="22"/>
        <v>0</v>
      </c>
      <c r="Q103" s="18"/>
      <c r="R103" s="80">
        <f t="shared" si="23"/>
        <v>0</v>
      </c>
      <c r="S103" s="18"/>
      <c r="T103" s="80">
        <f t="shared" si="24"/>
        <v>0</v>
      </c>
      <c r="U103" s="18"/>
      <c r="V103" s="80">
        <f t="shared" si="25"/>
        <v>0</v>
      </c>
      <c r="W103" s="19" t="str">
        <f t="shared" si="26"/>
        <v xml:space="preserve"> </v>
      </c>
      <c r="X103" s="19" t="str">
        <f t="shared" si="35"/>
        <v xml:space="preserve"> </v>
      </c>
      <c r="Y103" s="19" t="str">
        <f t="shared" si="27"/>
        <v/>
      </c>
      <c r="Z103" s="23"/>
      <c r="AA103" s="19" t="str">
        <f t="shared" si="36"/>
        <v/>
      </c>
      <c r="AB103" s="19" t="str">
        <f t="shared" si="37"/>
        <v xml:space="preserve"> </v>
      </c>
      <c r="AC103" s="19" t="str">
        <f t="shared" si="38"/>
        <v/>
      </c>
      <c r="AD103" s="19" t="str">
        <f t="shared" si="39"/>
        <v xml:space="preserve"> </v>
      </c>
      <c r="AE103" s="128" t="str">
        <f t="shared" si="28"/>
        <v xml:space="preserve"> </v>
      </c>
      <c r="AF103" s="19" t="str">
        <f t="shared" si="40"/>
        <v xml:space="preserve"> </v>
      </c>
      <c r="AG103" s="50">
        <f t="shared" si="41"/>
        <v>0</v>
      </c>
      <c r="AH103" s="50" t="str">
        <f t="shared" si="29"/>
        <v xml:space="preserve"> </v>
      </c>
      <c r="AI103" s="36" t="str">
        <f>IFERROR(IF((INDEX('[3]Riesgos de Corrupción'!$B$11:$V$100,MATCH('Controles de Corrupción'!C103,'[3]Riesgos de Corrupción'!$B$11:$B$100,0),17)-AH103&lt;=1),"Rara vez",IF((INDEX('[3]Riesgos de Corrupción'!$B$11:$V$100,MATCH('Controles de Corrupción'!C103,'[3]Riesgos de Corrupción'!$B$11:$B$100,0),17)-AH103&lt;=2),"Improbable",IF((INDEX('[3]Riesgos de Corrupción'!$B$11:$V$100,MATCH('Controles de Corrupción'!C103,'[3]Riesgos de Corrupción'!$B$11:$B$100,0),17)-AH103&lt;=3),"Posible",IF((INDEX('[3]Riesgos de Corrupción'!$B$11:$V$100,MATCH('Controles de Corrupción'!C103,'[3]Riesgos de Corrupción'!$B$11:$B$100,0),17)-AH103&lt;=4),"Probable",IF((INDEX('[3]Riesgos de Corrupción'!$B$11:$V$100,MATCH('Controles de Corrupción'!C103,'[3]Riesgos de Corrupción'!$B$11:$B$100,0),17)-AH103&lt;=5),"Casi seguro")))))," ")</f>
        <v xml:space="preserve"> </v>
      </c>
      <c r="AJ103" s="8" t="str">
        <f>IFERROR(IF(OR(AND(AF103="Fuerte",H103="No disminuye"),AND(AF103="Moderado",H103="Indirectamente"),AND(AF103="Moderado",H103="No disminuye"),AND(INDEX('[3]Riesgos de Corrupción'!$B$11:$BN$100,MATCH('Controles de Corrupción'!C103,'[3]Riesgos de Corrupción'!$B$11:$B$100,0),63)="Moderado")),0,IF(OR(AND(AF103="Fuerte",H103="Indirectamente"),AND(AF103="Moderado",H103="Directamente"),AND(INDEX('[3]Riesgos de Corrupción'!$B$11:$BN$100,MATCH('Controles de Corrupción'!C103,'[3]Riesgos de Corrupción'!$B$11:$B$100,0),63)="Mayor")),1,IF(AND(AF103="Fuerte",H103="Directamente",AND(INDEX('[3]Riesgos de Corrupción'!$B$11:$BN$100,MATCH('Controles de Corrupción'!C103,'[3]Riesgos de Corrupción'!$B$11:$B$100,0),63)="Catastrófico")),2)))," ")</f>
        <v xml:space="preserve"> </v>
      </c>
      <c r="AK103" s="435" t="str">
        <f t="shared" si="30"/>
        <v xml:space="preserve"> </v>
      </c>
      <c r="AL103" s="19" t="str">
        <f>IFERROR(IF((INDEX('[3]Riesgos de Corrupción'!$B$11:$BN$100,MATCH('Controles de Corrupción'!C103,'[3]Riesgos de Corrupción'!$B$11:$B$100,0),62)-AK103&lt;=3),"Moderado",IF((INDEX('[3]Riesgos de Corrupción'!$B$11:$BN$100,MATCH('Controles de Corrupción'!C103,'[3]Riesgos de Corrupción'!$B$11:$B$100,0),62)-AK103&lt;=4),"Mayor",IF((INDEX('[3]Riesgos de Corrupción'!$B$11:$BN$100,MATCH('Controles de Corrupción'!C103,'[3]Riesgos de Corrupción'!$B$11:$B$100,0),62)-AK103&lt;=5),"Catastrófico")))," ")</f>
        <v xml:space="preserve"> </v>
      </c>
      <c r="AM103" s="22" t="str">
        <f t="shared" si="42"/>
        <v xml:space="preserve"> </v>
      </c>
      <c r="AN103" s="22" t="str">
        <f t="shared" si="43"/>
        <v xml:space="preserve"> </v>
      </c>
      <c r="AO103" s="76"/>
      <c r="AP103" s="76"/>
      <c r="AQ103" s="76"/>
      <c r="AR103" s="76"/>
      <c r="AS103" s="76"/>
      <c r="AT103" s="76"/>
      <c r="AU103" s="76"/>
      <c r="AV103" s="76"/>
      <c r="AW103" s="76"/>
      <c r="AX103" s="76"/>
      <c r="AY103" s="76"/>
      <c r="AZ103" s="76"/>
    </row>
    <row r="104" spans="2:52" ht="57.75" customHeight="1" x14ac:dyDescent="0.3">
      <c r="B104" s="123" t="str">
        <f t="shared" si="31"/>
        <v>-</v>
      </c>
      <c r="C104" s="18"/>
      <c r="D104" s="24"/>
      <c r="E104" s="23"/>
      <c r="F104" s="132"/>
      <c r="G104" s="131"/>
      <c r="H104" s="23"/>
      <c r="I104" s="18"/>
      <c r="J104" s="80">
        <f t="shared" si="32"/>
        <v>0</v>
      </c>
      <c r="K104" s="18"/>
      <c r="L104" s="80">
        <f t="shared" si="33"/>
        <v>0</v>
      </c>
      <c r="M104" s="18"/>
      <c r="N104" s="80">
        <f t="shared" si="34"/>
        <v>0</v>
      </c>
      <c r="O104" s="18"/>
      <c r="P104" s="80">
        <f t="shared" si="22"/>
        <v>0</v>
      </c>
      <c r="Q104" s="18"/>
      <c r="R104" s="80">
        <f t="shared" si="23"/>
        <v>0</v>
      </c>
      <c r="S104" s="18"/>
      <c r="T104" s="80">
        <f t="shared" si="24"/>
        <v>0</v>
      </c>
      <c r="U104" s="18"/>
      <c r="V104" s="80">
        <f t="shared" si="25"/>
        <v>0</v>
      </c>
      <c r="W104" s="19" t="str">
        <f t="shared" si="26"/>
        <v xml:space="preserve"> </v>
      </c>
      <c r="X104" s="19" t="str">
        <f t="shared" si="35"/>
        <v xml:space="preserve"> </v>
      </c>
      <c r="Y104" s="19" t="str">
        <f t="shared" si="27"/>
        <v/>
      </c>
      <c r="Z104" s="23"/>
      <c r="AA104" s="19" t="str">
        <f t="shared" si="36"/>
        <v/>
      </c>
      <c r="AB104" s="19" t="str">
        <f t="shared" si="37"/>
        <v xml:space="preserve"> </v>
      </c>
      <c r="AC104" s="19" t="str">
        <f t="shared" si="38"/>
        <v/>
      </c>
      <c r="AD104" s="19" t="str">
        <f t="shared" si="39"/>
        <v xml:space="preserve"> </v>
      </c>
      <c r="AE104" s="128" t="str">
        <f t="shared" si="28"/>
        <v xml:space="preserve"> </v>
      </c>
      <c r="AF104" s="19" t="str">
        <f t="shared" si="40"/>
        <v xml:space="preserve"> </v>
      </c>
      <c r="AG104" s="50">
        <f t="shared" si="41"/>
        <v>0</v>
      </c>
      <c r="AH104" s="50" t="str">
        <f t="shared" si="29"/>
        <v xml:space="preserve"> </v>
      </c>
      <c r="AI104" s="36" t="str">
        <f>IFERROR(IF((INDEX('[3]Riesgos de Corrupción'!$B$11:$V$100,MATCH('Controles de Corrupción'!C104,'[3]Riesgos de Corrupción'!$B$11:$B$100,0),17)-AH104&lt;=1),"Rara vez",IF((INDEX('[3]Riesgos de Corrupción'!$B$11:$V$100,MATCH('Controles de Corrupción'!C104,'[3]Riesgos de Corrupción'!$B$11:$B$100,0),17)-AH104&lt;=2),"Improbable",IF((INDEX('[3]Riesgos de Corrupción'!$B$11:$V$100,MATCH('Controles de Corrupción'!C104,'[3]Riesgos de Corrupción'!$B$11:$B$100,0),17)-AH104&lt;=3),"Posible",IF((INDEX('[3]Riesgos de Corrupción'!$B$11:$V$100,MATCH('Controles de Corrupción'!C104,'[3]Riesgos de Corrupción'!$B$11:$B$100,0),17)-AH104&lt;=4),"Probable",IF((INDEX('[3]Riesgos de Corrupción'!$B$11:$V$100,MATCH('Controles de Corrupción'!C104,'[3]Riesgos de Corrupción'!$B$11:$B$100,0),17)-AH104&lt;=5),"Casi seguro")))))," ")</f>
        <v xml:space="preserve"> </v>
      </c>
      <c r="AJ104" s="8" t="str">
        <f>IFERROR(IF(OR(AND(AF104="Fuerte",H104="No disminuye"),AND(AF104="Moderado",H104="Indirectamente"),AND(AF104="Moderado",H104="No disminuye"),AND(INDEX('[3]Riesgos de Corrupción'!$B$11:$BN$100,MATCH('Controles de Corrupción'!C104,'[3]Riesgos de Corrupción'!$B$11:$B$100,0),63)="Moderado")),0,IF(OR(AND(AF104="Fuerte",H104="Indirectamente"),AND(AF104="Moderado",H104="Directamente"),AND(INDEX('[3]Riesgos de Corrupción'!$B$11:$BN$100,MATCH('Controles de Corrupción'!C104,'[3]Riesgos de Corrupción'!$B$11:$B$100,0),63)="Mayor")),1,IF(AND(AF104="Fuerte",H104="Directamente",AND(INDEX('[3]Riesgos de Corrupción'!$B$11:$BN$100,MATCH('Controles de Corrupción'!C104,'[3]Riesgos de Corrupción'!$B$11:$B$100,0),63)="Catastrófico")),2)))," ")</f>
        <v xml:space="preserve"> </v>
      </c>
      <c r="AK104" s="435" t="str">
        <f t="shared" si="30"/>
        <v xml:space="preserve"> </v>
      </c>
      <c r="AL104" s="19" t="str">
        <f>IFERROR(IF((INDEX('[3]Riesgos de Corrupción'!$B$11:$BN$100,MATCH('Controles de Corrupción'!C104,'[3]Riesgos de Corrupción'!$B$11:$B$100,0),62)-AK104&lt;=3),"Moderado",IF((INDEX('[3]Riesgos de Corrupción'!$B$11:$BN$100,MATCH('Controles de Corrupción'!C104,'[3]Riesgos de Corrupción'!$B$11:$B$100,0),62)-AK104&lt;=4),"Mayor",IF((INDEX('[3]Riesgos de Corrupción'!$B$11:$BN$100,MATCH('Controles de Corrupción'!C104,'[3]Riesgos de Corrupción'!$B$11:$B$100,0),62)-AK104&lt;=5),"Catastrófico")))," ")</f>
        <v xml:space="preserve"> </v>
      </c>
      <c r="AM104" s="22" t="str">
        <f t="shared" si="42"/>
        <v xml:space="preserve"> </v>
      </c>
      <c r="AN104" s="22" t="str">
        <f t="shared" si="43"/>
        <v xml:space="preserve"> </v>
      </c>
      <c r="AO104" s="76"/>
      <c r="AP104" s="76"/>
      <c r="AQ104" s="76"/>
      <c r="AR104" s="76"/>
      <c r="AS104" s="76"/>
      <c r="AT104" s="76"/>
      <c r="AU104" s="76"/>
      <c r="AV104" s="76"/>
      <c r="AW104" s="76"/>
      <c r="AX104" s="76"/>
      <c r="AY104" s="76"/>
      <c r="AZ104" s="76"/>
    </row>
    <row r="105" spans="2:52" ht="57.75" customHeight="1" x14ac:dyDescent="0.3">
      <c r="B105" s="123" t="str">
        <f t="shared" si="31"/>
        <v>-</v>
      </c>
      <c r="C105" s="18"/>
      <c r="D105" s="24"/>
      <c r="E105" s="23"/>
      <c r="F105" s="132"/>
      <c r="G105" s="131"/>
      <c r="H105" s="23"/>
      <c r="I105" s="18"/>
      <c r="J105" s="80">
        <f t="shared" si="32"/>
        <v>0</v>
      </c>
      <c r="K105" s="18"/>
      <c r="L105" s="80">
        <f t="shared" si="33"/>
        <v>0</v>
      </c>
      <c r="M105" s="18"/>
      <c r="N105" s="80">
        <f t="shared" si="34"/>
        <v>0</v>
      </c>
      <c r="O105" s="18"/>
      <c r="P105" s="80">
        <f t="shared" si="22"/>
        <v>0</v>
      </c>
      <c r="Q105" s="18"/>
      <c r="R105" s="80">
        <f t="shared" si="23"/>
        <v>0</v>
      </c>
      <c r="S105" s="18"/>
      <c r="T105" s="80">
        <f t="shared" si="24"/>
        <v>0</v>
      </c>
      <c r="U105" s="18"/>
      <c r="V105" s="80">
        <f t="shared" si="25"/>
        <v>0</v>
      </c>
      <c r="W105" s="19" t="str">
        <f t="shared" si="26"/>
        <v xml:space="preserve"> </v>
      </c>
      <c r="X105" s="19" t="str">
        <f t="shared" si="35"/>
        <v xml:space="preserve"> </v>
      </c>
      <c r="Y105" s="19" t="str">
        <f t="shared" si="27"/>
        <v/>
      </c>
      <c r="Z105" s="23"/>
      <c r="AA105" s="19" t="str">
        <f t="shared" si="36"/>
        <v/>
      </c>
      <c r="AB105" s="19" t="str">
        <f t="shared" si="37"/>
        <v xml:space="preserve"> </v>
      </c>
      <c r="AC105" s="19" t="str">
        <f t="shared" si="38"/>
        <v/>
      </c>
      <c r="AD105" s="19" t="str">
        <f t="shared" si="39"/>
        <v xml:space="preserve"> </v>
      </c>
      <c r="AE105" s="128" t="str">
        <f t="shared" si="28"/>
        <v xml:space="preserve"> </v>
      </c>
      <c r="AF105" s="19" t="str">
        <f t="shared" si="40"/>
        <v xml:space="preserve"> </v>
      </c>
      <c r="AG105" s="50">
        <f t="shared" si="41"/>
        <v>0</v>
      </c>
      <c r="AH105" s="50" t="str">
        <f t="shared" si="29"/>
        <v xml:space="preserve"> </v>
      </c>
      <c r="AI105" s="36" t="str">
        <f>IFERROR(IF((INDEX('[3]Riesgos de Corrupción'!$B$11:$V$100,MATCH('Controles de Corrupción'!C105,'[3]Riesgos de Corrupción'!$B$11:$B$100,0),17)-AH105&lt;=1),"Rara vez",IF((INDEX('[3]Riesgos de Corrupción'!$B$11:$V$100,MATCH('Controles de Corrupción'!C105,'[3]Riesgos de Corrupción'!$B$11:$B$100,0),17)-AH105&lt;=2),"Improbable",IF((INDEX('[3]Riesgos de Corrupción'!$B$11:$V$100,MATCH('Controles de Corrupción'!C105,'[3]Riesgos de Corrupción'!$B$11:$B$100,0),17)-AH105&lt;=3),"Posible",IF((INDEX('[3]Riesgos de Corrupción'!$B$11:$V$100,MATCH('Controles de Corrupción'!C105,'[3]Riesgos de Corrupción'!$B$11:$B$100,0),17)-AH105&lt;=4),"Probable",IF((INDEX('[3]Riesgos de Corrupción'!$B$11:$V$100,MATCH('Controles de Corrupción'!C105,'[3]Riesgos de Corrupción'!$B$11:$B$100,0),17)-AH105&lt;=5),"Casi seguro")))))," ")</f>
        <v xml:space="preserve"> </v>
      </c>
      <c r="AJ105" s="8" t="str">
        <f>IFERROR(IF(OR(AND(AF105="Fuerte",H105="No disminuye"),AND(AF105="Moderado",H105="Indirectamente"),AND(AF105="Moderado",H105="No disminuye"),AND(INDEX('[3]Riesgos de Corrupción'!$B$11:$BN$100,MATCH('Controles de Corrupción'!C105,'[3]Riesgos de Corrupción'!$B$11:$B$100,0),63)="Moderado")),0,IF(OR(AND(AF105="Fuerte",H105="Indirectamente"),AND(AF105="Moderado",H105="Directamente"),AND(INDEX('[3]Riesgos de Corrupción'!$B$11:$BN$100,MATCH('Controles de Corrupción'!C105,'[3]Riesgos de Corrupción'!$B$11:$B$100,0),63)="Mayor")),1,IF(AND(AF105="Fuerte",H105="Directamente",AND(INDEX('[3]Riesgos de Corrupción'!$B$11:$BN$100,MATCH('Controles de Corrupción'!C105,'[3]Riesgos de Corrupción'!$B$11:$B$100,0),63)="Catastrófico")),2)))," ")</f>
        <v xml:space="preserve"> </v>
      </c>
      <c r="AK105" s="435" t="str">
        <f t="shared" si="30"/>
        <v xml:space="preserve"> </v>
      </c>
      <c r="AL105" s="19" t="str">
        <f>IFERROR(IF((INDEX('[3]Riesgos de Corrupción'!$B$11:$BN$100,MATCH('Controles de Corrupción'!C105,'[3]Riesgos de Corrupción'!$B$11:$B$100,0),62)-AK105&lt;=3),"Moderado",IF((INDEX('[3]Riesgos de Corrupción'!$B$11:$BN$100,MATCH('Controles de Corrupción'!C105,'[3]Riesgos de Corrupción'!$B$11:$B$100,0),62)-AK105&lt;=4),"Mayor",IF((INDEX('[3]Riesgos de Corrupción'!$B$11:$BN$100,MATCH('Controles de Corrupción'!C105,'[3]Riesgos de Corrupción'!$B$11:$B$100,0),62)-AK105&lt;=5),"Catastrófico")))," ")</f>
        <v xml:space="preserve"> </v>
      </c>
      <c r="AM105" s="22" t="str">
        <f t="shared" si="42"/>
        <v xml:space="preserve"> </v>
      </c>
      <c r="AN105" s="22" t="str">
        <f t="shared" si="43"/>
        <v xml:space="preserve"> </v>
      </c>
      <c r="AO105" s="76"/>
      <c r="AP105" s="76"/>
      <c r="AQ105" s="76"/>
      <c r="AR105" s="76"/>
      <c r="AS105" s="76"/>
      <c r="AT105" s="76"/>
      <c r="AU105" s="76"/>
      <c r="AV105" s="76"/>
      <c r="AW105" s="76"/>
      <c r="AX105" s="76"/>
      <c r="AY105" s="76"/>
      <c r="AZ105" s="76"/>
    </row>
    <row r="106" spans="2:52" ht="57.75" customHeight="1" x14ac:dyDescent="0.3">
      <c r="B106" s="123" t="str">
        <f t="shared" si="31"/>
        <v>-</v>
      </c>
      <c r="C106" s="18"/>
      <c r="D106" s="24"/>
      <c r="E106" s="23"/>
      <c r="F106" s="132"/>
      <c r="G106" s="131"/>
      <c r="H106" s="23"/>
      <c r="I106" s="18"/>
      <c r="J106" s="80">
        <f t="shared" si="32"/>
        <v>0</v>
      </c>
      <c r="K106" s="18"/>
      <c r="L106" s="80">
        <f t="shared" si="33"/>
        <v>0</v>
      </c>
      <c r="M106" s="18"/>
      <c r="N106" s="80">
        <f t="shared" si="34"/>
        <v>0</v>
      </c>
      <c r="O106" s="18"/>
      <c r="P106" s="80">
        <f t="shared" si="22"/>
        <v>0</v>
      </c>
      <c r="Q106" s="18"/>
      <c r="R106" s="80">
        <f t="shared" si="23"/>
        <v>0</v>
      </c>
      <c r="S106" s="18"/>
      <c r="T106" s="80">
        <f t="shared" si="24"/>
        <v>0</v>
      </c>
      <c r="U106" s="18"/>
      <c r="V106" s="80">
        <f t="shared" si="25"/>
        <v>0</v>
      </c>
      <c r="W106" s="19" t="str">
        <f t="shared" si="26"/>
        <v xml:space="preserve"> </v>
      </c>
      <c r="X106" s="19" t="str">
        <f t="shared" si="35"/>
        <v xml:space="preserve"> </v>
      </c>
      <c r="Y106" s="19" t="str">
        <f t="shared" si="27"/>
        <v/>
      </c>
      <c r="Z106" s="23"/>
      <c r="AA106" s="19" t="str">
        <f t="shared" si="36"/>
        <v/>
      </c>
      <c r="AB106" s="19" t="str">
        <f t="shared" si="37"/>
        <v xml:space="preserve"> </v>
      </c>
      <c r="AC106" s="19" t="str">
        <f t="shared" si="38"/>
        <v/>
      </c>
      <c r="AD106" s="19" t="str">
        <f t="shared" si="39"/>
        <v xml:space="preserve"> </v>
      </c>
      <c r="AE106" s="128" t="str">
        <f t="shared" si="28"/>
        <v xml:space="preserve"> </v>
      </c>
      <c r="AF106" s="19" t="str">
        <f t="shared" si="40"/>
        <v xml:space="preserve"> </v>
      </c>
      <c r="AG106" s="50">
        <f t="shared" si="41"/>
        <v>0</v>
      </c>
      <c r="AH106" s="50" t="str">
        <f t="shared" si="29"/>
        <v xml:space="preserve"> </v>
      </c>
      <c r="AI106" s="36" t="str">
        <f>IFERROR(IF((INDEX('[3]Riesgos de Corrupción'!$B$11:$V$100,MATCH('Controles de Corrupción'!C106,'[3]Riesgos de Corrupción'!$B$11:$B$100,0),17)-AH106&lt;=1),"Rara vez",IF((INDEX('[3]Riesgos de Corrupción'!$B$11:$V$100,MATCH('Controles de Corrupción'!C106,'[3]Riesgos de Corrupción'!$B$11:$B$100,0),17)-AH106&lt;=2),"Improbable",IF((INDEX('[3]Riesgos de Corrupción'!$B$11:$V$100,MATCH('Controles de Corrupción'!C106,'[3]Riesgos de Corrupción'!$B$11:$B$100,0),17)-AH106&lt;=3),"Posible",IF((INDEX('[3]Riesgos de Corrupción'!$B$11:$V$100,MATCH('Controles de Corrupción'!C106,'[3]Riesgos de Corrupción'!$B$11:$B$100,0),17)-AH106&lt;=4),"Probable",IF((INDEX('[3]Riesgos de Corrupción'!$B$11:$V$100,MATCH('Controles de Corrupción'!C106,'[3]Riesgos de Corrupción'!$B$11:$B$100,0),17)-AH106&lt;=5),"Casi seguro")))))," ")</f>
        <v xml:space="preserve"> </v>
      </c>
      <c r="AJ106" s="8" t="str">
        <f>IFERROR(IF(OR(AND(AF106="Fuerte",H106="No disminuye"),AND(AF106="Moderado",H106="Indirectamente"),AND(AF106="Moderado",H106="No disminuye"),AND(INDEX('[3]Riesgos de Corrupción'!$B$11:$BN$100,MATCH('Controles de Corrupción'!C106,'[3]Riesgos de Corrupción'!$B$11:$B$100,0),63)="Moderado")),0,IF(OR(AND(AF106="Fuerte",H106="Indirectamente"),AND(AF106="Moderado",H106="Directamente"),AND(INDEX('[3]Riesgos de Corrupción'!$B$11:$BN$100,MATCH('Controles de Corrupción'!C106,'[3]Riesgos de Corrupción'!$B$11:$B$100,0),63)="Mayor")),1,IF(AND(AF106="Fuerte",H106="Directamente",AND(INDEX('[3]Riesgos de Corrupción'!$B$11:$BN$100,MATCH('Controles de Corrupción'!C106,'[3]Riesgos de Corrupción'!$B$11:$B$100,0),63)="Catastrófico")),2)))," ")</f>
        <v xml:space="preserve"> </v>
      </c>
      <c r="AK106" s="435" t="str">
        <f t="shared" si="30"/>
        <v xml:space="preserve"> </v>
      </c>
      <c r="AL106" s="19" t="str">
        <f>IFERROR(IF((INDEX('[3]Riesgos de Corrupción'!$B$11:$BN$100,MATCH('Controles de Corrupción'!C106,'[3]Riesgos de Corrupción'!$B$11:$B$100,0),62)-AK106&lt;=3),"Moderado",IF((INDEX('[3]Riesgos de Corrupción'!$B$11:$BN$100,MATCH('Controles de Corrupción'!C106,'[3]Riesgos de Corrupción'!$B$11:$B$100,0),62)-AK106&lt;=4),"Mayor",IF((INDEX('[3]Riesgos de Corrupción'!$B$11:$BN$100,MATCH('Controles de Corrupción'!C106,'[3]Riesgos de Corrupción'!$B$11:$B$100,0),62)-AK106&lt;=5),"Catastrófico")))," ")</f>
        <v xml:space="preserve"> </v>
      </c>
      <c r="AM106" s="22" t="str">
        <f t="shared" si="42"/>
        <v xml:space="preserve"> </v>
      </c>
      <c r="AN106" s="22" t="str">
        <f t="shared" si="43"/>
        <v xml:space="preserve"> </v>
      </c>
      <c r="AO106" s="76"/>
      <c r="AP106" s="76"/>
      <c r="AQ106" s="76"/>
      <c r="AR106" s="76"/>
      <c r="AS106" s="76"/>
      <c r="AT106" s="76"/>
      <c r="AU106" s="76"/>
      <c r="AV106" s="76"/>
      <c r="AW106" s="76"/>
      <c r="AX106" s="76"/>
      <c r="AY106" s="76"/>
      <c r="AZ106" s="76"/>
    </row>
    <row r="107" spans="2:52" ht="57.75" customHeight="1" x14ac:dyDescent="0.3">
      <c r="B107" s="123" t="str">
        <f t="shared" si="31"/>
        <v>-</v>
      </c>
      <c r="C107" s="18"/>
      <c r="D107" s="24"/>
      <c r="E107" s="23"/>
      <c r="F107" s="132"/>
      <c r="G107" s="131"/>
      <c r="H107" s="23"/>
      <c r="I107" s="18"/>
      <c r="J107" s="80">
        <f t="shared" si="32"/>
        <v>0</v>
      </c>
      <c r="K107" s="18"/>
      <c r="L107" s="80">
        <f t="shared" si="33"/>
        <v>0</v>
      </c>
      <c r="M107" s="18"/>
      <c r="N107" s="80">
        <f t="shared" si="34"/>
        <v>0</v>
      </c>
      <c r="O107" s="18"/>
      <c r="P107" s="80">
        <f t="shared" si="22"/>
        <v>0</v>
      </c>
      <c r="Q107" s="18"/>
      <c r="R107" s="80">
        <f t="shared" si="23"/>
        <v>0</v>
      </c>
      <c r="S107" s="18"/>
      <c r="T107" s="80">
        <f t="shared" si="24"/>
        <v>0</v>
      </c>
      <c r="U107" s="18"/>
      <c r="V107" s="80">
        <f t="shared" si="25"/>
        <v>0</v>
      </c>
      <c r="W107" s="19" t="str">
        <f t="shared" si="26"/>
        <v xml:space="preserve"> </v>
      </c>
      <c r="X107" s="19" t="str">
        <f t="shared" si="35"/>
        <v xml:space="preserve"> </v>
      </c>
      <c r="Y107" s="19" t="str">
        <f t="shared" si="27"/>
        <v/>
      </c>
      <c r="Z107" s="23"/>
      <c r="AA107" s="19" t="str">
        <f t="shared" si="36"/>
        <v/>
      </c>
      <c r="AB107" s="19" t="str">
        <f t="shared" si="37"/>
        <v xml:space="preserve"> </v>
      </c>
      <c r="AC107" s="19" t="str">
        <f t="shared" si="38"/>
        <v/>
      </c>
      <c r="AD107" s="19" t="str">
        <f t="shared" si="39"/>
        <v xml:space="preserve"> </v>
      </c>
      <c r="AE107" s="128" t="str">
        <f t="shared" si="28"/>
        <v xml:space="preserve"> </v>
      </c>
      <c r="AF107" s="19" t="str">
        <f t="shared" si="40"/>
        <v xml:space="preserve"> </v>
      </c>
      <c r="AG107" s="50">
        <f t="shared" si="41"/>
        <v>0</v>
      </c>
      <c r="AH107" s="50" t="str">
        <f t="shared" si="29"/>
        <v xml:space="preserve"> </v>
      </c>
      <c r="AI107" s="36" t="str">
        <f>IFERROR(IF((INDEX('[3]Riesgos de Corrupción'!$B$11:$V$100,MATCH('Controles de Corrupción'!C107,'[3]Riesgos de Corrupción'!$B$11:$B$100,0),17)-AH107&lt;=1),"Rara vez",IF((INDEX('[3]Riesgos de Corrupción'!$B$11:$V$100,MATCH('Controles de Corrupción'!C107,'[3]Riesgos de Corrupción'!$B$11:$B$100,0),17)-AH107&lt;=2),"Improbable",IF((INDEX('[3]Riesgos de Corrupción'!$B$11:$V$100,MATCH('Controles de Corrupción'!C107,'[3]Riesgos de Corrupción'!$B$11:$B$100,0),17)-AH107&lt;=3),"Posible",IF((INDEX('[3]Riesgos de Corrupción'!$B$11:$V$100,MATCH('Controles de Corrupción'!C107,'[3]Riesgos de Corrupción'!$B$11:$B$100,0),17)-AH107&lt;=4),"Probable",IF((INDEX('[3]Riesgos de Corrupción'!$B$11:$V$100,MATCH('Controles de Corrupción'!C107,'[3]Riesgos de Corrupción'!$B$11:$B$100,0),17)-AH107&lt;=5),"Casi seguro")))))," ")</f>
        <v xml:space="preserve"> </v>
      </c>
      <c r="AJ107" s="8" t="str">
        <f>IFERROR(IF(OR(AND(AF107="Fuerte",H107="No disminuye"),AND(AF107="Moderado",H107="Indirectamente"),AND(AF107="Moderado",H107="No disminuye"),AND(INDEX('[3]Riesgos de Corrupción'!$B$11:$BN$100,MATCH('Controles de Corrupción'!C107,'[3]Riesgos de Corrupción'!$B$11:$B$100,0),63)="Moderado")),0,IF(OR(AND(AF107="Fuerte",H107="Indirectamente"),AND(AF107="Moderado",H107="Directamente"),AND(INDEX('[3]Riesgos de Corrupción'!$B$11:$BN$100,MATCH('Controles de Corrupción'!C107,'[3]Riesgos de Corrupción'!$B$11:$B$100,0),63)="Mayor")),1,IF(AND(AF107="Fuerte",H107="Directamente",AND(INDEX('[3]Riesgos de Corrupción'!$B$11:$BN$100,MATCH('Controles de Corrupción'!C107,'[3]Riesgos de Corrupción'!$B$11:$B$100,0),63)="Catastrófico")),2)))," ")</f>
        <v xml:space="preserve"> </v>
      </c>
      <c r="AK107" s="435" t="str">
        <f t="shared" si="30"/>
        <v xml:space="preserve"> </v>
      </c>
      <c r="AL107" s="19" t="str">
        <f>IFERROR(IF((INDEX('[3]Riesgos de Corrupción'!$B$11:$BN$100,MATCH('Controles de Corrupción'!C107,'[3]Riesgos de Corrupción'!$B$11:$B$100,0),62)-AK107&lt;=3),"Moderado",IF((INDEX('[3]Riesgos de Corrupción'!$B$11:$BN$100,MATCH('Controles de Corrupción'!C107,'[3]Riesgos de Corrupción'!$B$11:$B$100,0),62)-AK107&lt;=4),"Mayor",IF((INDEX('[3]Riesgos de Corrupción'!$B$11:$BN$100,MATCH('Controles de Corrupción'!C107,'[3]Riesgos de Corrupción'!$B$11:$B$100,0),62)-AK107&lt;=5),"Catastrófico")))," ")</f>
        <v xml:space="preserve"> </v>
      </c>
      <c r="AM107" s="22" t="str">
        <f t="shared" si="42"/>
        <v xml:space="preserve"> </v>
      </c>
      <c r="AN107" s="22" t="str">
        <f t="shared" si="43"/>
        <v xml:space="preserve"> </v>
      </c>
      <c r="AO107" s="76"/>
      <c r="AP107" s="76"/>
      <c r="AQ107" s="76"/>
      <c r="AR107" s="76"/>
      <c r="AS107" s="76"/>
      <c r="AT107" s="76"/>
      <c r="AU107" s="76"/>
      <c r="AV107" s="76"/>
      <c r="AW107" s="76"/>
      <c r="AX107" s="76"/>
      <c r="AY107" s="76"/>
      <c r="AZ107" s="76"/>
    </row>
    <row r="108" spans="2:52" ht="57.75" customHeight="1" x14ac:dyDescent="0.3">
      <c r="B108" s="123" t="str">
        <f t="shared" si="31"/>
        <v>-</v>
      </c>
      <c r="C108" s="18"/>
      <c r="D108" s="24"/>
      <c r="E108" s="23"/>
      <c r="F108" s="132"/>
      <c r="G108" s="131"/>
      <c r="H108" s="23"/>
      <c r="I108" s="18"/>
      <c r="J108" s="80">
        <f t="shared" si="32"/>
        <v>0</v>
      </c>
      <c r="K108" s="18"/>
      <c r="L108" s="80">
        <f t="shared" si="33"/>
        <v>0</v>
      </c>
      <c r="M108" s="18"/>
      <c r="N108" s="80">
        <f t="shared" si="34"/>
        <v>0</v>
      </c>
      <c r="O108" s="18"/>
      <c r="P108" s="80">
        <f t="shared" si="22"/>
        <v>0</v>
      </c>
      <c r="Q108" s="18"/>
      <c r="R108" s="80">
        <f t="shared" si="23"/>
        <v>0</v>
      </c>
      <c r="S108" s="18"/>
      <c r="T108" s="80">
        <f t="shared" si="24"/>
        <v>0</v>
      </c>
      <c r="U108" s="18"/>
      <c r="V108" s="80">
        <f t="shared" si="25"/>
        <v>0</v>
      </c>
      <c r="W108" s="19" t="str">
        <f t="shared" si="26"/>
        <v xml:space="preserve"> </v>
      </c>
      <c r="X108" s="19" t="str">
        <f t="shared" si="35"/>
        <v xml:space="preserve"> </v>
      </c>
      <c r="Y108" s="19" t="str">
        <f t="shared" si="27"/>
        <v/>
      </c>
      <c r="Z108" s="23"/>
      <c r="AA108" s="19" t="str">
        <f t="shared" si="36"/>
        <v/>
      </c>
      <c r="AB108" s="19" t="str">
        <f t="shared" si="37"/>
        <v xml:space="preserve"> </v>
      </c>
      <c r="AC108" s="19" t="str">
        <f t="shared" si="38"/>
        <v/>
      </c>
      <c r="AD108" s="19" t="str">
        <f t="shared" si="39"/>
        <v xml:space="preserve"> </v>
      </c>
      <c r="AE108" s="128" t="str">
        <f t="shared" si="28"/>
        <v xml:space="preserve"> </v>
      </c>
      <c r="AF108" s="19" t="str">
        <f t="shared" si="40"/>
        <v xml:space="preserve"> </v>
      </c>
      <c r="AG108" s="50">
        <f t="shared" si="41"/>
        <v>0</v>
      </c>
      <c r="AH108" s="50" t="str">
        <f t="shared" si="29"/>
        <v xml:space="preserve"> </v>
      </c>
      <c r="AI108" s="36" t="str">
        <f>IFERROR(IF((INDEX('[3]Riesgos de Corrupción'!$B$11:$V$100,MATCH('Controles de Corrupción'!C108,'[3]Riesgos de Corrupción'!$B$11:$B$100,0),17)-AH108&lt;=1),"Rara vez",IF((INDEX('[3]Riesgos de Corrupción'!$B$11:$V$100,MATCH('Controles de Corrupción'!C108,'[3]Riesgos de Corrupción'!$B$11:$B$100,0),17)-AH108&lt;=2),"Improbable",IF((INDEX('[3]Riesgos de Corrupción'!$B$11:$V$100,MATCH('Controles de Corrupción'!C108,'[3]Riesgos de Corrupción'!$B$11:$B$100,0),17)-AH108&lt;=3),"Posible",IF((INDEX('[3]Riesgos de Corrupción'!$B$11:$V$100,MATCH('Controles de Corrupción'!C108,'[3]Riesgos de Corrupción'!$B$11:$B$100,0),17)-AH108&lt;=4),"Probable",IF((INDEX('[3]Riesgos de Corrupción'!$B$11:$V$100,MATCH('Controles de Corrupción'!C108,'[3]Riesgos de Corrupción'!$B$11:$B$100,0),17)-AH108&lt;=5),"Casi seguro")))))," ")</f>
        <v xml:space="preserve"> </v>
      </c>
      <c r="AJ108" s="8" t="str">
        <f>IFERROR(IF(OR(AND(AF108="Fuerte",H108="No disminuye"),AND(AF108="Moderado",H108="Indirectamente"),AND(AF108="Moderado",H108="No disminuye"),AND(INDEX('[3]Riesgos de Corrupción'!$B$11:$BN$100,MATCH('Controles de Corrupción'!C108,'[3]Riesgos de Corrupción'!$B$11:$B$100,0),63)="Moderado")),0,IF(OR(AND(AF108="Fuerte",H108="Indirectamente"),AND(AF108="Moderado",H108="Directamente"),AND(INDEX('[3]Riesgos de Corrupción'!$B$11:$BN$100,MATCH('Controles de Corrupción'!C108,'[3]Riesgos de Corrupción'!$B$11:$B$100,0),63)="Mayor")),1,IF(AND(AF108="Fuerte",H108="Directamente",AND(INDEX('[3]Riesgos de Corrupción'!$B$11:$BN$100,MATCH('Controles de Corrupción'!C108,'[3]Riesgos de Corrupción'!$B$11:$B$100,0),63)="Catastrófico")),2)))," ")</f>
        <v xml:space="preserve"> </v>
      </c>
      <c r="AK108" s="435" t="str">
        <f t="shared" si="30"/>
        <v xml:space="preserve"> </v>
      </c>
      <c r="AL108" s="19" t="str">
        <f>IFERROR(IF((INDEX('[3]Riesgos de Corrupción'!$B$11:$BN$100,MATCH('Controles de Corrupción'!C108,'[3]Riesgos de Corrupción'!$B$11:$B$100,0),62)-AK108&lt;=3),"Moderado",IF((INDEX('[3]Riesgos de Corrupción'!$B$11:$BN$100,MATCH('Controles de Corrupción'!C108,'[3]Riesgos de Corrupción'!$B$11:$B$100,0),62)-AK108&lt;=4),"Mayor",IF((INDEX('[3]Riesgos de Corrupción'!$B$11:$BN$100,MATCH('Controles de Corrupción'!C108,'[3]Riesgos de Corrupción'!$B$11:$B$100,0),62)-AK108&lt;=5),"Catastrófico")))," ")</f>
        <v xml:space="preserve"> </v>
      </c>
      <c r="AM108" s="22" t="str">
        <f t="shared" si="42"/>
        <v xml:space="preserve"> </v>
      </c>
      <c r="AN108" s="22" t="str">
        <f t="shared" si="43"/>
        <v xml:space="preserve"> </v>
      </c>
      <c r="AO108" s="76"/>
      <c r="AP108" s="76"/>
      <c r="AQ108" s="76"/>
      <c r="AR108" s="76"/>
      <c r="AS108" s="76"/>
      <c r="AT108" s="76"/>
      <c r="AU108" s="76"/>
      <c r="AV108" s="76"/>
      <c r="AW108" s="76"/>
      <c r="AX108" s="76"/>
      <c r="AY108" s="76"/>
      <c r="AZ108" s="76"/>
    </row>
    <row r="109" spans="2:52" ht="57.75" customHeight="1" x14ac:dyDescent="0.3">
      <c r="B109" s="123" t="str">
        <f t="shared" si="31"/>
        <v>-</v>
      </c>
      <c r="C109" s="18"/>
      <c r="D109" s="24"/>
      <c r="E109" s="23"/>
      <c r="F109" s="132"/>
      <c r="G109" s="131"/>
      <c r="H109" s="23"/>
      <c r="I109" s="18"/>
      <c r="J109" s="80">
        <f t="shared" si="32"/>
        <v>0</v>
      </c>
      <c r="K109" s="18"/>
      <c r="L109" s="80">
        <f t="shared" si="33"/>
        <v>0</v>
      </c>
      <c r="M109" s="18"/>
      <c r="N109" s="80">
        <f t="shared" si="34"/>
        <v>0</v>
      </c>
      <c r="O109" s="18"/>
      <c r="P109" s="80">
        <f t="shared" si="22"/>
        <v>0</v>
      </c>
      <c r="Q109" s="18"/>
      <c r="R109" s="80">
        <f t="shared" si="23"/>
        <v>0</v>
      </c>
      <c r="S109" s="18"/>
      <c r="T109" s="80">
        <f t="shared" si="24"/>
        <v>0</v>
      </c>
      <c r="U109" s="18"/>
      <c r="V109" s="80">
        <f t="shared" si="25"/>
        <v>0</v>
      </c>
      <c r="W109" s="19" t="str">
        <f t="shared" si="26"/>
        <v xml:space="preserve"> </v>
      </c>
      <c r="X109" s="19" t="str">
        <f t="shared" si="35"/>
        <v xml:space="preserve"> </v>
      </c>
      <c r="Y109" s="19" t="str">
        <f t="shared" si="27"/>
        <v/>
      </c>
      <c r="Z109" s="23"/>
      <c r="AA109" s="19" t="str">
        <f t="shared" si="36"/>
        <v/>
      </c>
      <c r="AB109" s="19" t="str">
        <f t="shared" si="37"/>
        <v xml:space="preserve"> </v>
      </c>
      <c r="AC109" s="19" t="str">
        <f t="shared" si="38"/>
        <v/>
      </c>
      <c r="AD109" s="19" t="str">
        <f t="shared" si="39"/>
        <v xml:space="preserve"> </v>
      </c>
      <c r="AE109" s="128" t="str">
        <f t="shared" si="28"/>
        <v xml:space="preserve"> </v>
      </c>
      <c r="AF109" s="19" t="str">
        <f t="shared" si="40"/>
        <v xml:space="preserve"> </v>
      </c>
      <c r="AG109" s="50">
        <f t="shared" si="41"/>
        <v>0</v>
      </c>
      <c r="AH109" s="50" t="str">
        <f t="shared" si="29"/>
        <v xml:space="preserve"> </v>
      </c>
      <c r="AI109" s="36" t="str">
        <f>IFERROR(IF((INDEX('[3]Riesgos de Corrupción'!$B$11:$V$100,MATCH('Controles de Corrupción'!C109,'[3]Riesgos de Corrupción'!$B$11:$B$100,0),17)-AH109&lt;=1),"Rara vez",IF((INDEX('[3]Riesgos de Corrupción'!$B$11:$V$100,MATCH('Controles de Corrupción'!C109,'[3]Riesgos de Corrupción'!$B$11:$B$100,0),17)-AH109&lt;=2),"Improbable",IF((INDEX('[3]Riesgos de Corrupción'!$B$11:$V$100,MATCH('Controles de Corrupción'!C109,'[3]Riesgos de Corrupción'!$B$11:$B$100,0),17)-AH109&lt;=3),"Posible",IF((INDEX('[3]Riesgos de Corrupción'!$B$11:$V$100,MATCH('Controles de Corrupción'!C109,'[3]Riesgos de Corrupción'!$B$11:$B$100,0),17)-AH109&lt;=4),"Probable",IF((INDEX('[3]Riesgos de Corrupción'!$B$11:$V$100,MATCH('Controles de Corrupción'!C109,'[3]Riesgos de Corrupción'!$B$11:$B$100,0),17)-AH109&lt;=5),"Casi seguro")))))," ")</f>
        <v xml:space="preserve"> </v>
      </c>
      <c r="AJ109" s="8" t="str">
        <f>IFERROR(IF(OR(AND(AF109="Fuerte",H109="No disminuye"),AND(AF109="Moderado",H109="Indirectamente"),AND(AF109="Moderado",H109="No disminuye"),AND(INDEX('[3]Riesgos de Corrupción'!$B$11:$BN$100,MATCH('Controles de Corrupción'!C109,'[3]Riesgos de Corrupción'!$B$11:$B$100,0),63)="Moderado")),0,IF(OR(AND(AF109="Fuerte",H109="Indirectamente"),AND(AF109="Moderado",H109="Directamente"),AND(INDEX('[3]Riesgos de Corrupción'!$B$11:$BN$100,MATCH('Controles de Corrupción'!C109,'[3]Riesgos de Corrupción'!$B$11:$B$100,0),63)="Mayor")),1,IF(AND(AF109="Fuerte",H109="Directamente",AND(INDEX('[3]Riesgos de Corrupción'!$B$11:$BN$100,MATCH('Controles de Corrupción'!C109,'[3]Riesgos de Corrupción'!$B$11:$B$100,0),63)="Catastrófico")),2)))," ")</f>
        <v xml:space="preserve"> </v>
      </c>
      <c r="AK109" s="435" t="str">
        <f t="shared" si="30"/>
        <v xml:space="preserve"> </v>
      </c>
      <c r="AL109" s="19" t="str">
        <f>IFERROR(IF((INDEX('[3]Riesgos de Corrupción'!$B$11:$BN$100,MATCH('Controles de Corrupción'!C109,'[3]Riesgos de Corrupción'!$B$11:$B$100,0),62)-AK109&lt;=3),"Moderado",IF((INDEX('[3]Riesgos de Corrupción'!$B$11:$BN$100,MATCH('Controles de Corrupción'!C109,'[3]Riesgos de Corrupción'!$B$11:$B$100,0),62)-AK109&lt;=4),"Mayor",IF((INDEX('[3]Riesgos de Corrupción'!$B$11:$BN$100,MATCH('Controles de Corrupción'!C109,'[3]Riesgos de Corrupción'!$B$11:$B$100,0),62)-AK109&lt;=5),"Catastrófico")))," ")</f>
        <v xml:space="preserve"> </v>
      </c>
      <c r="AM109" s="22" t="str">
        <f t="shared" si="42"/>
        <v xml:space="preserve"> </v>
      </c>
      <c r="AN109" s="22" t="str">
        <f t="shared" si="43"/>
        <v xml:space="preserve"> </v>
      </c>
      <c r="AO109" s="76"/>
      <c r="AP109" s="76"/>
      <c r="AQ109" s="76"/>
      <c r="AR109" s="76"/>
      <c r="AS109" s="76"/>
      <c r="AT109" s="76"/>
      <c r="AU109" s="76"/>
      <c r="AV109" s="76"/>
      <c r="AW109" s="76"/>
      <c r="AX109" s="76"/>
      <c r="AY109" s="76"/>
      <c r="AZ109" s="76"/>
    </row>
    <row r="110" spans="2:52" ht="57.75" customHeight="1" x14ac:dyDescent="0.3">
      <c r="B110" s="123" t="str">
        <f t="shared" si="31"/>
        <v>-</v>
      </c>
      <c r="C110" s="18"/>
      <c r="D110" s="24"/>
      <c r="E110" s="23"/>
      <c r="F110" s="132"/>
      <c r="G110" s="131"/>
      <c r="H110" s="23"/>
      <c r="I110" s="18"/>
      <c r="J110" s="80">
        <f t="shared" si="32"/>
        <v>0</v>
      </c>
      <c r="K110" s="18"/>
      <c r="L110" s="80">
        <f t="shared" si="33"/>
        <v>0</v>
      </c>
      <c r="M110" s="18"/>
      <c r="N110" s="80">
        <f t="shared" si="34"/>
        <v>0</v>
      </c>
      <c r="O110" s="18"/>
      <c r="P110" s="80">
        <f t="shared" si="22"/>
        <v>0</v>
      </c>
      <c r="Q110" s="18"/>
      <c r="R110" s="80">
        <f t="shared" si="23"/>
        <v>0</v>
      </c>
      <c r="S110" s="18"/>
      <c r="T110" s="80">
        <f t="shared" si="24"/>
        <v>0</v>
      </c>
      <c r="U110" s="18"/>
      <c r="V110" s="80">
        <f t="shared" si="25"/>
        <v>0</v>
      </c>
      <c r="W110" s="19" t="str">
        <f t="shared" si="26"/>
        <v xml:space="preserve"> </v>
      </c>
      <c r="X110" s="19" t="str">
        <f t="shared" si="35"/>
        <v xml:space="preserve"> </v>
      </c>
      <c r="Y110" s="19" t="str">
        <f t="shared" si="27"/>
        <v/>
      </c>
      <c r="Z110" s="23"/>
      <c r="AA110" s="19" t="str">
        <f t="shared" si="36"/>
        <v/>
      </c>
      <c r="AB110" s="19" t="str">
        <f t="shared" si="37"/>
        <v xml:space="preserve"> </v>
      </c>
      <c r="AC110" s="19" t="str">
        <f t="shared" si="38"/>
        <v/>
      </c>
      <c r="AD110" s="19" t="str">
        <f t="shared" si="39"/>
        <v xml:space="preserve"> </v>
      </c>
      <c r="AE110" s="128" t="str">
        <f t="shared" si="28"/>
        <v xml:space="preserve"> </v>
      </c>
      <c r="AF110" s="19" t="str">
        <f t="shared" si="40"/>
        <v xml:space="preserve"> </v>
      </c>
      <c r="AG110" s="50">
        <f t="shared" si="41"/>
        <v>0</v>
      </c>
      <c r="AH110" s="50" t="str">
        <f t="shared" si="29"/>
        <v xml:space="preserve"> </v>
      </c>
      <c r="AI110" s="36" t="str">
        <f>IFERROR(IF((INDEX('[3]Riesgos de Corrupción'!$B$11:$V$100,MATCH('Controles de Corrupción'!C110,'[3]Riesgos de Corrupción'!$B$11:$B$100,0),17)-AH110&lt;=1),"Rara vez",IF((INDEX('[3]Riesgos de Corrupción'!$B$11:$V$100,MATCH('Controles de Corrupción'!C110,'[3]Riesgos de Corrupción'!$B$11:$B$100,0),17)-AH110&lt;=2),"Improbable",IF((INDEX('[3]Riesgos de Corrupción'!$B$11:$V$100,MATCH('Controles de Corrupción'!C110,'[3]Riesgos de Corrupción'!$B$11:$B$100,0),17)-AH110&lt;=3),"Posible",IF((INDEX('[3]Riesgos de Corrupción'!$B$11:$V$100,MATCH('Controles de Corrupción'!C110,'[3]Riesgos de Corrupción'!$B$11:$B$100,0),17)-AH110&lt;=4),"Probable",IF((INDEX('[3]Riesgos de Corrupción'!$B$11:$V$100,MATCH('Controles de Corrupción'!C110,'[3]Riesgos de Corrupción'!$B$11:$B$100,0),17)-AH110&lt;=5),"Casi seguro")))))," ")</f>
        <v xml:space="preserve"> </v>
      </c>
      <c r="AJ110" s="8" t="str">
        <f>IFERROR(IF(OR(AND(AF110="Fuerte",H110="No disminuye"),AND(AF110="Moderado",H110="Indirectamente"),AND(AF110="Moderado",H110="No disminuye"),AND(INDEX('[3]Riesgos de Corrupción'!$B$11:$BN$100,MATCH('Controles de Corrupción'!C110,'[3]Riesgos de Corrupción'!$B$11:$B$100,0),63)="Moderado")),0,IF(OR(AND(AF110="Fuerte",H110="Indirectamente"),AND(AF110="Moderado",H110="Directamente"),AND(INDEX('[3]Riesgos de Corrupción'!$B$11:$BN$100,MATCH('Controles de Corrupción'!C110,'[3]Riesgos de Corrupción'!$B$11:$B$100,0),63)="Mayor")),1,IF(AND(AF110="Fuerte",H110="Directamente",AND(INDEX('[3]Riesgos de Corrupción'!$B$11:$BN$100,MATCH('Controles de Corrupción'!C110,'[3]Riesgos de Corrupción'!$B$11:$B$100,0),63)="Catastrófico")),2)))," ")</f>
        <v xml:space="preserve"> </v>
      </c>
      <c r="AK110" s="435" t="str">
        <f t="shared" si="30"/>
        <v xml:space="preserve"> </v>
      </c>
      <c r="AL110" s="19" t="str">
        <f>IFERROR(IF((INDEX('[3]Riesgos de Corrupción'!$B$11:$BN$100,MATCH('Controles de Corrupción'!C110,'[3]Riesgos de Corrupción'!$B$11:$B$100,0),62)-AK110&lt;=3),"Moderado",IF((INDEX('[3]Riesgos de Corrupción'!$B$11:$BN$100,MATCH('Controles de Corrupción'!C110,'[3]Riesgos de Corrupción'!$B$11:$B$100,0),62)-AK110&lt;=4),"Mayor",IF((INDEX('[3]Riesgos de Corrupción'!$B$11:$BN$100,MATCH('Controles de Corrupción'!C110,'[3]Riesgos de Corrupción'!$B$11:$B$100,0),62)-AK110&lt;=5),"Catastrófico")))," ")</f>
        <v xml:space="preserve"> </v>
      </c>
      <c r="AM110" s="22" t="str">
        <f t="shared" si="42"/>
        <v xml:space="preserve"> </v>
      </c>
      <c r="AN110" s="22" t="str">
        <f t="shared" si="43"/>
        <v xml:space="preserve"> </v>
      </c>
      <c r="AO110" s="76"/>
      <c r="AP110" s="76"/>
      <c r="AQ110" s="76"/>
      <c r="AR110" s="76"/>
      <c r="AS110" s="76"/>
      <c r="AT110" s="76"/>
      <c r="AU110" s="76"/>
      <c r="AV110" s="76"/>
      <c r="AW110" s="76"/>
      <c r="AX110" s="76"/>
      <c r="AY110" s="76"/>
      <c r="AZ110" s="76"/>
    </row>
    <row r="111" spans="2:52" ht="57.75" customHeight="1" x14ac:dyDescent="0.3">
      <c r="B111" s="123" t="str">
        <f t="shared" si="31"/>
        <v>-</v>
      </c>
      <c r="C111" s="18"/>
      <c r="D111" s="24"/>
      <c r="E111" s="23"/>
      <c r="F111" s="132"/>
      <c r="G111" s="131"/>
      <c r="H111" s="23"/>
      <c r="I111" s="18"/>
      <c r="J111" s="80">
        <f t="shared" si="32"/>
        <v>0</v>
      </c>
      <c r="K111" s="18"/>
      <c r="L111" s="80">
        <f t="shared" si="33"/>
        <v>0</v>
      </c>
      <c r="M111" s="18"/>
      <c r="N111" s="80">
        <f t="shared" si="34"/>
        <v>0</v>
      </c>
      <c r="O111" s="18"/>
      <c r="P111" s="80">
        <f t="shared" si="22"/>
        <v>0</v>
      </c>
      <c r="Q111" s="18"/>
      <c r="R111" s="80">
        <f t="shared" si="23"/>
        <v>0</v>
      </c>
      <c r="S111" s="18"/>
      <c r="T111" s="80">
        <f t="shared" si="24"/>
        <v>0</v>
      </c>
      <c r="U111" s="18"/>
      <c r="V111" s="80">
        <f t="shared" si="25"/>
        <v>0</v>
      </c>
      <c r="W111" s="19" t="str">
        <f t="shared" si="26"/>
        <v xml:space="preserve"> </v>
      </c>
      <c r="X111" s="19" t="str">
        <f t="shared" si="35"/>
        <v xml:space="preserve"> </v>
      </c>
      <c r="Y111" s="19" t="str">
        <f t="shared" si="27"/>
        <v/>
      </c>
      <c r="Z111" s="23"/>
      <c r="AA111" s="19" t="str">
        <f t="shared" si="36"/>
        <v/>
      </c>
      <c r="AB111" s="19" t="str">
        <f t="shared" si="37"/>
        <v xml:space="preserve"> </v>
      </c>
      <c r="AC111" s="19" t="str">
        <f t="shared" si="38"/>
        <v/>
      </c>
      <c r="AD111" s="19" t="str">
        <f t="shared" si="39"/>
        <v xml:space="preserve"> </v>
      </c>
      <c r="AE111" s="128" t="str">
        <f t="shared" si="28"/>
        <v xml:space="preserve"> </v>
      </c>
      <c r="AF111" s="19" t="str">
        <f t="shared" si="40"/>
        <v xml:space="preserve"> </v>
      </c>
      <c r="AG111" s="50">
        <f t="shared" si="41"/>
        <v>0</v>
      </c>
      <c r="AH111" s="50" t="str">
        <f t="shared" si="29"/>
        <v xml:space="preserve"> </v>
      </c>
      <c r="AI111" s="36" t="str">
        <f>IFERROR(IF((INDEX('[3]Riesgos de Corrupción'!$B$11:$V$100,MATCH('Controles de Corrupción'!C111,'[3]Riesgos de Corrupción'!$B$11:$B$100,0),17)-AH111&lt;=1),"Rara vez",IF((INDEX('[3]Riesgos de Corrupción'!$B$11:$V$100,MATCH('Controles de Corrupción'!C111,'[3]Riesgos de Corrupción'!$B$11:$B$100,0),17)-AH111&lt;=2),"Improbable",IF((INDEX('[3]Riesgos de Corrupción'!$B$11:$V$100,MATCH('Controles de Corrupción'!C111,'[3]Riesgos de Corrupción'!$B$11:$B$100,0),17)-AH111&lt;=3),"Posible",IF((INDEX('[3]Riesgos de Corrupción'!$B$11:$V$100,MATCH('Controles de Corrupción'!C111,'[3]Riesgos de Corrupción'!$B$11:$B$100,0),17)-AH111&lt;=4),"Probable",IF((INDEX('[3]Riesgos de Corrupción'!$B$11:$V$100,MATCH('Controles de Corrupción'!C111,'[3]Riesgos de Corrupción'!$B$11:$B$100,0),17)-AH111&lt;=5),"Casi seguro")))))," ")</f>
        <v xml:space="preserve"> </v>
      </c>
      <c r="AJ111" s="8" t="str">
        <f>IFERROR(IF(OR(AND(AF111="Fuerte",H111="No disminuye"),AND(AF111="Moderado",H111="Indirectamente"),AND(AF111="Moderado",H111="No disminuye"),AND(INDEX('[3]Riesgos de Corrupción'!$B$11:$BN$100,MATCH('Controles de Corrupción'!C111,'[3]Riesgos de Corrupción'!$B$11:$B$100,0),63)="Moderado")),0,IF(OR(AND(AF111="Fuerte",H111="Indirectamente"),AND(AF111="Moderado",H111="Directamente"),AND(INDEX('[3]Riesgos de Corrupción'!$B$11:$BN$100,MATCH('Controles de Corrupción'!C111,'[3]Riesgos de Corrupción'!$B$11:$B$100,0),63)="Mayor")),1,IF(AND(AF111="Fuerte",H111="Directamente",AND(INDEX('[3]Riesgos de Corrupción'!$B$11:$BN$100,MATCH('Controles de Corrupción'!C111,'[3]Riesgos de Corrupción'!$B$11:$B$100,0),63)="Catastrófico")),2)))," ")</f>
        <v xml:space="preserve"> </v>
      </c>
      <c r="AK111" s="435" t="str">
        <f t="shared" si="30"/>
        <v xml:space="preserve"> </v>
      </c>
      <c r="AL111" s="19" t="str">
        <f>IFERROR(IF((INDEX('[3]Riesgos de Corrupción'!$B$11:$BN$100,MATCH('Controles de Corrupción'!C111,'[3]Riesgos de Corrupción'!$B$11:$B$100,0),62)-AK111&lt;=3),"Moderado",IF((INDEX('[3]Riesgos de Corrupción'!$B$11:$BN$100,MATCH('Controles de Corrupción'!C111,'[3]Riesgos de Corrupción'!$B$11:$B$100,0),62)-AK111&lt;=4),"Mayor",IF((INDEX('[3]Riesgos de Corrupción'!$B$11:$BN$100,MATCH('Controles de Corrupción'!C111,'[3]Riesgos de Corrupción'!$B$11:$B$100,0),62)-AK111&lt;=5),"Catastrófico")))," ")</f>
        <v xml:space="preserve"> </v>
      </c>
      <c r="AM111" s="22" t="str">
        <f t="shared" si="42"/>
        <v xml:space="preserve"> </v>
      </c>
      <c r="AN111" s="22" t="str">
        <f t="shared" si="43"/>
        <v xml:space="preserve"> </v>
      </c>
      <c r="AO111" s="76"/>
      <c r="AP111" s="76"/>
      <c r="AQ111" s="76"/>
      <c r="AR111" s="76"/>
      <c r="AS111" s="76"/>
      <c r="AT111" s="76"/>
      <c r="AU111" s="76"/>
      <c r="AV111" s="76"/>
      <c r="AW111" s="76"/>
      <c r="AX111" s="76"/>
      <c r="AY111" s="76"/>
      <c r="AZ111" s="76"/>
    </row>
    <row r="112" spans="2:52" ht="57.75" customHeight="1" x14ac:dyDescent="0.3">
      <c r="B112" s="123" t="str">
        <f t="shared" si="31"/>
        <v>-</v>
      </c>
      <c r="C112" s="18"/>
      <c r="D112" s="24"/>
      <c r="E112" s="23"/>
      <c r="F112" s="132"/>
      <c r="G112" s="131"/>
      <c r="H112" s="23"/>
      <c r="I112" s="18"/>
      <c r="J112" s="80">
        <f t="shared" si="32"/>
        <v>0</v>
      </c>
      <c r="K112" s="18"/>
      <c r="L112" s="80">
        <f t="shared" si="33"/>
        <v>0</v>
      </c>
      <c r="M112" s="18"/>
      <c r="N112" s="80">
        <f t="shared" si="34"/>
        <v>0</v>
      </c>
      <c r="O112" s="18"/>
      <c r="P112" s="80">
        <f t="shared" si="22"/>
        <v>0</v>
      </c>
      <c r="Q112" s="18"/>
      <c r="R112" s="80">
        <f t="shared" si="23"/>
        <v>0</v>
      </c>
      <c r="S112" s="18"/>
      <c r="T112" s="80">
        <f t="shared" si="24"/>
        <v>0</v>
      </c>
      <c r="U112" s="18"/>
      <c r="V112" s="80">
        <f t="shared" si="25"/>
        <v>0</v>
      </c>
      <c r="W112" s="19" t="str">
        <f t="shared" si="26"/>
        <v xml:space="preserve"> </v>
      </c>
      <c r="X112" s="19" t="str">
        <f t="shared" si="35"/>
        <v xml:space="preserve"> </v>
      </c>
      <c r="Y112" s="19" t="str">
        <f t="shared" si="27"/>
        <v/>
      </c>
      <c r="Z112" s="23"/>
      <c r="AA112" s="19" t="str">
        <f t="shared" si="36"/>
        <v/>
      </c>
      <c r="AB112" s="19" t="str">
        <f t="shared" si="37"/>
        <v xml:space="preserve"> </v>
      </c>
      <c r="AC112" s="19" t="str">
        <f t="shared" si="38"/>
        <v/>
      </c>
      <c r="AD112" s="19" t="str">
        <f t="shared" si="39"/>
        <v xml:space="preserve"> </v>
      </c>
      <c r="AE112" s="128" t="str">
        <f t="shared" si="28"/>
        <v xml:space="preserve"> </v>
      </c>
      <c r="AF112" s="19" t="str">
        <f t="shared" si="40"/>
        <v xml:space="preserve"> </v>
      </c>
      <c r="AG112" s="50">
        <f t="shared" si="41"/>
        <v>0</v>
      </c>
      <c r="AH112" s="50" t="str">
        <f t="shared" si="29"/>
        <v xml:space="preserve"> </v>
      </c>
      <c r="AI112" s="36" t="str">
        <f>IFERROR(IF((INDEX('[3]Riesgos de Corrupción'!$B$11:$V$100,MATCH('Controles de Corrupción'!C112,'[3]Riesgos de Corrupción'!$B$11:$B$100,0),17)-AH112&lt;=1),"Rara vez",IF((INDEX('[3]Riesgos de Corrupción'!$B$11:$V$100,MATCH('Controles de Corrupción'!C112,'[3]Riesgos de Corrupción'!$B$11:$B$100,0),17)-AH112&lt;=2),"Improbable",IF((INDEX('[3]Riesgos de Corrupción'!$B$11:$V$100,MATCH('Controles de Corrupción'!C112,'[3]Riesgos de Corrupción'!$B$11:$B$100,0),17)-AH112&lt;=3),"Posible",IF((INDEX('[3]Riesgos de Corrupción'!$B$11:$V$100,MATCH('Controles de Corrupción'!C112,'[3]Riesgos de Corrupción'!$B$11:$B$100,0),17)-AH112&lt;=4),"Probable",IF((INDEX('[3]Riesgos de Corrupción'!$B$11:$V$100,MATCH('Controles de Corrupción'!C112,'[3]Riesgos de Corrupción'!$B$11:$B$100,0),17)-AH112&lt;=5),"Casi seguro")))))," ")</f>
        <v xml:space="preserve"> </v>
      </c>
      <c r="AJ112" s="8" t="str">
        <f>IFERROR(IF(OR(AND(AF112="Fuerte",H112="No disminuye"),AND(AF112="Moderado",H112="Indirectamente"),AND(AF112="Moderado",H112="No disminuye"),AND(INDEX('[3]Riesgos de Corrupción'!$B$11:$BN$100,MATCH('Controles de Corrupción'!C112,'[3]Riesgos de Corrupción'!$B$11:$B$100,0),63)="Moderado")),0,IF(OR(AND(AF112="Fuerte",H112="Indirectamente"),AND(AF112="Moderado",H112="Directamente"),AND(INDEX('[3]Riesgos de Corrupción'!$B$11:$BN$100,MATCH('Controles de Corrupción'!C112,'[3]Riesgos de Corrupción'!$B$11:$B$100,0),63)="Mayor")),1,IF(AND(AF112="Fuerte",H112="Directamente",AND(INDEX('[3]Riesgos de Corrupción'!$B$11:$BN$100,MATCH('Controles de Corrupción'!C112,'[3]Riesgos de Corrupción'!$B$11:$B$100,0),63)="Catastrófico")),2)))," ")</f>
        <v xml:space="preserve"> </v>
      </c>
      <c r="AK112" s="435" t="str">
        <f t="shared" si="30"/>
        <v xml:space="preserve"> </v>
      </c>
      <c r="AL112" s="19" t="str">
        <f>IFERROR(IF((INDEX('[3]Riesgos de Corrupción'!$B$11:$BN$100,MATCH('Controles de Corrupción'!C112,'[3]Riesgos de Corrupción'!$B$11:$B$100,0),62)-AK112&lt;=3),"Moderado",IF((INDEX('[3]Riesgos de Corrupción'!$B$11:$BN$100,MATCH('Controles de Corrupción'!C112,'[3]Riesgos de Corrupción'!$B$11:$B$100,0),62)-AK112&lt;=4),"Mayor",IF((INDEX('[3]Riesgos de Corrupción'!$B$11:$BN$100,MATCH('Controles de Corrupción'!C112,'[3]Riesgos de Corrupción'!$B$11:$B$100,0),62)-AK112&lt;=5),"Catastrófico")))," ")</f>
        <v xml:space="preserve"> </v>
      </c>
      <c r="AM112" s="22" t="str">
        <f t="shared" si="42"/>
        <v xml:space="preserve"> </v>
      </c>
      <c r="AN112" s="22" t="str">
        <f t="shared" si="43"/>
        <v xml:space="preserve"> </v>
      </c>
      <c r="AO112" s="76"/>
      <c r="AP112" s="76"/>
      <c r="AQ112" s="76"/>
      <c r="AR112" s="76"/>
      <c r="AS112" s="76"/>
      <c r="AT112" s="76"/>
      <c r="AU112" s="76"/>
      <c r="AV112" s="76"/>
      <c r="AW112" s="76"/>
      <c r="AX112" s="76"/>
      <c r="AY112" s="76"/>
      <c r="AZ112" s="76"/>
    </row>
    <row r="113" spans="2:52" ht="57.75" customHeight="1" x14ac:dyDescent="0.3">
      <c r="B113" s="123" t="str">
        <f t="shared" si="31"/>
        <v>-</v>
      </c>
      <c r="C113" s="18"/>
      <c r="D113" s="24"/>
      <c r="E113" s="23"/>
      <c r="F113" s="132"/>
      <c r="G113" s="131"/>
      <c r="H113" s="23"/>
      <c r="I113" s="18"/>
      <c r="J113" s="80">
        <f t="shared" si="32"/>
        <v>0</v>
      </c>
      <c r="K113" s="18"/>
      <c r="L113" s="80">
        <f t="shared" si="33"/>
        <v>0</v>
      </c>
      <c r="M113" s="18"/>
      <c r="N113" s="80">
        <f t="shared" si="34"/>
        <v>0</v>
      </c>
      <c r="O113" s="18"/>
      <c r="P113" s="80">
        <f t="shared" si="22"/>
        <v>0</v>
      </c>
      <c r="Q113" s="18"/>
      <c r="R113" s="80">
        <f t="shared" si="23"/>
        <v>0</v>
      </c>
      <c r="S113" s="18"/>
      <c r="T113" s="80">
        <f t="shared" si="24"/>
        <v>0</v>
      </c>
      <c r="U113" s="18"/>
      <c r="V113" s="80">
        <f t="shared" si="25"/>
        <v>0</v>
      </c>
      <c r="W113" s="19" t="str">
        <f t="shared" si="26"/>
        <v xml:space="preserve"> </v>
      </c>
      <c r="X113" s="19" t="str">
        <f t="shared" si="35"/>
        <v xml:space="preserve"> </v>
      </c>
      <c r="Y113" s="19" t="str">
        <f t="shared" si="27"/>
        <v/>
      </c>
      <c r="Z113" s="23"/>
      <c r="AA113" s="19" t="str">
        <f t="shared" si="36"/>
        <v/>
      </c>
      <c r="AB113" s="19" t="str">
        <f t="shared" si="37"/>
        <v xml:space="preserve"> </v>
      </c>
      <c r="AC113" s="19" t="str">
        <f t="shared" si="38"/>
        <v/>
      </c>
      <c r="AD113" s="19" t="str">
        <f t="shared" si="39"/>
        <v xml:space="preserve"> </v>
      </c>
      <c r="AE113" s="128" t="str">
        <f t="shared" si="28"/>
        <v xml:space="preserve"> </v>
      </c>
      <c r="AF113" s="19" t="str">
        <f t="shared" si="40"/>
        <v xml:space="preserve"> </v>
      </c>
      <c r="AG113" s="50">
        <f t="shared" si="41"/>
        <v>0</v>
      </c>
      <c r="AH113" s="50" t="str">
        <f t="shared" si="29"/>
        <v xml:space="preserve"> </v>
      </c>
      <c r="AI113" s="36" t="str">
        <f>IFERROR(IF((INDEX('[3]Riesgos de Corrupción'!$B$11:$V$100,MATCH('Controles de Corrupción'!C113,'[3]Riesgos de Corrupción'!$B$11:$B$100,0),17)-AH113&lt;=1),"Rara vez",IF((INDEX('[3]Riesgos de Corrupción'!$B$11:$V$100,MATCH('Controles de Corrupción'!C113,'[3]Riesgos de Corrupción'!$B$11:$B$100,0),17)-AH113&lt;=2),"Improbable",IF((INDEX('[3]Riesgos de Corrupción'!$B$11:$V$100,MATCH('Controles de Corrupción'!C113,'[3]Riesgos de Corrupción'!$B$11:$B$100,0),17)-AH113&lt;=3),"Posible",IF((INDEX('[3]Riesgos de Corrupción'!$B$11:$V$100,MATCH('Controles de Corrupción'!C113,'[3]Riesgos de Corrupción'!$B$11:$B$100,0),17)-AH113&lt;=4),"Probable",IF((INDEX('[3]Riesgos de Corrupción'!$B$11:$V$100,MATCH('Controles de Corrupción'!C113,'[3]Riesgos de Corrupción'!$B$11:$B$100,0),17)-AH113&lt;=5),"Casi seguro")))))," ")</f>
        <v xml:space="preserve"> </v>
      </c>
      <c r="AJ113" s="8" t="str">
        <f>IFERROR(IF(OR(AND(AF113="Fuerte",H113="No disminuye"),AND(AF113="Moderado",H113="Indirectamente"),AND(AF113="Moderado",H113="No disminuye"),AND(INDEX('[3]Riesgos de Corrupción'!$B$11:$BN$100,MATCH('Controles de Corrupción'!C113,'[3]Riesgos de Corrupción'!$B$11:$B$100,0),63)="Moderado")),0,IF(OR(AND(AF113="Fuerte",H113="Indirectamente"),AND(AF113="Moderado",H113="Directamente"),AND(INDEX('[3]Riesgos de Corrupción'!$B$11:$BN$100,MATCH('Controles de Corrupción'!C113,'[3]Riesgos de Corrupción'!$B$11:$B$100,0),63)="Mayor")),1,IF(AND(AF113="Fuerte",H113="Directamente",AND(INDEX('[3]Riesgos de Corrupción'!$B$11:$BN$100,MATCH('Controles de Corrupción'!C113,'[3]Riesgos de Corrupción'!$B$11:$B$100,0),63)="Catastrófico")),2)))," ")</f>
        <v xml:space="preserve"> </v>
      </c>
      <c r="AK113" s="435" t="str">
        <f t="shared" si="30"/>
        <v xml:space="preserve"> </v>
      </c>
      <c r="AL113" s="19" t="str">
        <f>IFERROR(IF((INDEX('[3]Riesgos de Corrupción'!$B$11:$BN$100,MATCH('Controles de Corrupción'!C113,'[3]Riesgos de Corrupción'!$B$11:$B$100,0),62)-AK113&lt;=3),"Moderado",IF((INDEX('[3]Riesgos de Corrupción'!$B$11:$BN$100,MATCH('Controles de Corrupción'!C113,'[3]Riesgos de Corrupción'!$B$11:$B$100,0),62)-AK113&lt;=4),"Mayor",IF((INDEX('[3]Riesgos de Corrupción'!$B$11:$BN$100,MATCH('Controles de Corrupción'!C113,'[3]Riesgos de Corrupción'!$B$11:$B$100,0),62)-AK113&lt;=5),"Catastrófico")))," ")</f>
        <v xml:space="preserve"> </v>
      </c>
      <c r="AM113" s="22" t="str">
        <f t="shared" si="42"/>
        <v xml:space="preserve"> </v>
      </c>
      <c r="AN113" s="22" t="str">
        <f t="shared" si="43"/>
        <v xml:space="preserve"> </v>
      </c>
      <c r="AO113" s="76"/>
      <c r="AP113" s="76"/>
      <c r="AQ113" s="76"/>
      <c r="AR113" s="76"/>
      <c r="AS113" s="76"/>
      <c r="AT113" s="76"/>
      <c r="AU113" s="76"/>
      <c r="AV113" s="76"/>
      <c r="AW113" s="76"/>
      <c r="AX113" s="76"/>
      <c r="AY113" s="76"/>
      <c r="AZ113" s="76"/>
    </row>
    <row r="114" spans="2:52" ht="57.75" customHeight="1" x14ac:dyDescent="0.3">
      <c r="B114" s="123" t="str">
        <f t="shared" si="31"/>
        <v>-</v>
      </c>
      <c r="C114" s="18"/>
      <c r="D114" s="24"/>
      <c r="E114" s="23"/>
      <c r="F114" s="132"/>
      <c r="G114" s="131"/>
      <c r="H114" s="23"/>
      <c r="I114" s="18"/>
      <c r="J114" s="80">
        <f t="shared" si="32"/>
        <v>0</v>
      </c>
      <c r="K114" s="18"/>
      <c r="L114" s="80">
        <f t="shared" si="33"/>
        <v>0</v>
      </c>
      <c r="M114" s="18"/>
      <c r="N114" s="80">
        <f t="shared" si="34"/>
        <v>0</v>
      </c>
      <c r="O114" s="18"/>
      <c r="P114" s="80">
        <f t="shared" si="22"/>
        <v>0</v>
      </c>
      <c r="Q114" s="18"/>
      <c r="R114" s="80">
        <f t="shared" si="23"/>
        <v>0</v>
      </c>
      <c r="S114" s="18"/>
      <c r="T114" s="80">
        <f t="shared" si="24"/>
        <v>0</v>
      </c>
      <c r="U114" s="18"/>
      <c r="V114" s="80">
        <f t="shared" si="25"/>
        <v>0</v>
      </c>
      <c r="W114" s="19" t="str">
        <f t="shared" si="26"/>
        <v xml:space="preserve"> </v>
      </c>
      <c r="X114" s="19" t="str">
        <f t="shared" si="35"/>
        <v xml:space="preserve"> </v>
      </c>
      <c r="Y114" s="19" t="str">
        <f t="shared" si="27"/>
        <v/>
      </c>
      <c r="Z114" s="23"/>
      <c r="AA114" s="19" t="str">
        <f t="shared" si="36"/>
        <v/>
      </c>
      <c r="AB114" s="19" t="str">
        <f t="shared" si="37"/>
        <v xml:space="preserve"> </v>
      </c>
      <c r="AC114" s="19" t="str">
        <f t="shared" si="38"/>
        <v/>
      </c>
      <c r="AD114" s="19" t="str">
        <f t="shared" si="39"/>
        <v xml:space="preserve"> </v>
      </c>
      <c r="AE114" s="128" t="str">
        <f t="shared" si="28"/>
        <v xml:space="preserve"> </v>
      </c>
      <c r="AF114" s="19" t="str">
        <f t="shared" si="40"/>
        <v xml:space="preserve"> </v>
      </c>
      <c r="AG114" s="50">
        <f t="shared" si="41"/>
        <v>0</v>
      </c>
      <c r="AH114" s="50" t="str">
        <f t="shared" si="29"/>
        <v xml:space="preserve"> </v>
      </c>
      <c r="AI114" s="36" t="str">
        <f>IFERROR(IF((INDEX('[3]Riesgos de Corrupción'!$B$11:$V$100,MATCH('Controles de Corrupción'!C114,'[3]Riesgos de Corrupción'!$B$11:$B$100,0),17)-AH114&lt;=1),"Rara vez",IF((INDEX('[3]Riesgos de Corrupción'!$B$11:$V$100,MATCH('Controles de Corrupción'!C114,'[3]Riesgos de Corrupción'!$B$11:$B$100,0),17)-AH114&lt;=2),"Improbable",IF((INDEX('[3]Riesgos de Corrupción'!$B$11:$V$100,MATCH('Controles de Corrupción'!C114,'[3]Riesgos de Corrupción'!$B$11:$B$100,0),17)-AH114&lt;=3),"Posible",IF((INDEX('[3]Riesgos de Corrupción'!$B$11:$V$100,MATCH('Controles de Corrupción'!C114,'[3]Riesgos de Corrupción'!$B$11:$B$100,0),17)-AH114&lt;=4),"Probable",IF((INDEX('[3]Riesgos de Corrupción'!$B$11:$V$100,MATCH('Controles de Corrupción'!C114,'[3]Riesgos de Corrupción'!$B$11:$B$100,0),17)-AH114&lt;=5),"Casi seguro")))))," ")</f>
        <v xml:space="preserve"> </v>
      </c>
      <c r="AJ114" s="8" t="str">
        <f>IFERROR(IF(OR(AND(AF114="Fuerte",H114="No disminuye"),AND(AF114="Moderado",H114="Indirectamente"),AND(AF114="Moderado",H114="No disminuye"),AND(INDEX('[3]Riesgos de Corrupción'!$B$11:$BN$100,MATCH('Controles de Corrupción'!C114,'[3]Riesgos de Corrupción'!$B$11:$B$100,0),63)="Moderado")),0,IF(OR(AND(AF114="Fuerte",H114="Indirectamente"),AND(AF114="Moderado",H114="Directamente"),AND(INDEX('[3]Riesgos de Corrupción'!$B$11:$BN$100,MATCH('Controles de Corrupción'!C114,'[3]Riesgos de Corrupción'!$B$11:$B$100,0),63)="Mayor")),1,IF(AND(AF114="Fuerte",H114="Directamente",AND(INDEX('[3]Riesgos de Corrupción'!$B$11:$BN$100,MATCH('Controles de Corrupción'!C114,'[3]Riesgos de Corrupción'!$B$11:$B$100,0),63)="Catastrófico")),2)))," ")</f>
        <v xml:space="preserve"> </v>
      </c>
      <c r="AK114" s="435" t="str">
        <f t="shared" si="30"/>
        <v xml:space="preserve"> </v>
      </c>
      <c r="AL114" s="19" t="str">
        <f>IFERROR(IF((INDEX('[3]Riesgos de Corrupción'!$B$11:$BN$100,MATCH('Controles de Corrupción'!C114,'[3]Riesgos de Corrupción'!$B$11:$B$100,0),62)-AK114&lt;=3),"Moderado",IF((INDEX('[3]Riesgos de Corrupción'!$B$11:$BN$100,MATCH('Controles de Corrupción'!C114,'[3]Riesgos de Corrupción'!$B$11:$B$100,0),62)-AK114&lt;=4),"Mayor",IF((INDEX('[3]Riesgos de Corrupción'!$B$11:$BN$100,MATCH('Controles de Corrupción'!C114,'[3]Riesgos de Corrupción'!$B$11:$B$100,0),62)-AK114&lt;=5),"Catastrófico")))," ")</f>
        <v xml:space="preserve"> </v>
      </c>
      <c r="AM114" s="22" t="str">
        <f t="shared" si="42"/>
        <v xml:space="preserve"> </v>
      </c>
      <c r="AN114" s="22" t="str">
        <f t="shared" si="43"/>
        <v xml:space="preserve"> </v>
      </c>
      <c r="AO114" s="76"/>
      <c r="AP114" s="76"/>
      <c r="AQ114" s="76"/>
      <c r="AR114" s="76"/>
      <c r="AS114" s="76"/>
      <c r="AT114" s="76"/>
      <c r="AU114" s="76"/>
      <c r="AV114" s="76"/>
      <c r="AW114" s="76"/>
      <c r="AX114" s="76"/>
      <c r="AY114" s="76"/>
      <c r="AZ114" s="76"/>
    </row>
    <row r="115" spans="2:52" ht="57.75" customHeight="1" x14ac:dyDescent="0.3">
      <c r="B115" s="123" t="str">
        <f t="shared" si="31"/>
        <v>-</v>
      </c>
      <c r="C115" s="18"/>
      <c r="D115" s="24"/>
      <c r="E115" s="23"/>
      <c r="F115" s="132"/>
      <c r="G115" s="131"/>
      <c r="H115" s="23"/>
      <c r="I115" s="18"/>
      <c r="J115" s="80">
        <f t="shared" si="32"/>
        <v>0</v>
      </c>
      <c r="K115" s="18"/>
      <c r="L115" s="80">
        <f t="shared" si="33"/>
        <v>0</v>
      </c>
      <c r="M115" s="18"/>
      <c r="N115" s="80">
        <f t="shared" si="34"/>
        <v>0</v>
      </c>
      <c r="O115" s="18"/>
      <c r="P115" s="80">
        <f t="shared" si="22"/>
        <v>0</v>
      </c>
      <c r="Q115" s="18"/>
      <c r="R115" s="80">
        <f t="shared" si="23"/>
        <v>0</v>
      </c>
      <c r="S115" s="18"/>
      <c r="T115" s="80">
        <f t="shared" si="24"/>
        <v>0</v>
      </c>
      <c r="U115" s="18"/>
      <c r="V115" s="80">
        <f t="shared" si="25"/>
        <v>0</v>
      </c>
      <c r="W115" s="19" t="str">
        <f t="shared" si="26"/>
        <v xml:space="preserve"> </v>
      </c>
      <c r="X115" s="19" t="str">
        <f t="shared" si="35"/>
        <v xml:space="preserve"> </v>
      </c>
      <c r="Y115" s="19" t="str">
        <f t="shared" si="27"/>
        <v/>
      </c>
      <c r="Z115" s="23"/>
      <c r="AA115" s="19" t="str">
        <f t="shared" si="36"/>
        <v/>
      </c>
      <c r="AB115" s="19" t="str">
        <f t="shared" si="37"/>
        <v xml:space="preserve"> </v>
      </c>
      <c r="AC115" s="19" t="str">
        <f t="shared" si="38"/>
        <v/>
      </c>
      <c r="AD115" s="19" t="str">
        <f t="shared" si="39"/>
        <v xml:space="preserve"> </v>
      </c>
      <c r="AE115" s="128" t="str">
        <f t="shared" si="28"/>
        <v xml:space="preserve"> </v>
      </c>
      <c r="AF115" s="19" t="str">
        <f t="shared" si="40"/>
        <v xml:space="preserve"> </v>
      </c>
      <c r="AG115" s="50">
        <f t="shared" si="41"/>
        <v>0</v>
      </c>
      <c r="AH115" s="50" t="str">
        <f t="shared" si="29"/>
        <v xml:space="preserve"> </v>
      </c>
      <c r="AI115" s="36" t="str">
        <f>IFERROR(IF((INDEX('[3]Riesgos de Corrupción'!$B$11:$V$100,MATCH('Controles de Corrupción'!C115,'[3]Riesgos de Corrupción'!$B$11:$B$100,0),17)-AH115&lt;=1),"Rara vez",IF((INDEX('[3]Riesgos de Corrupción'!$B$11:$V$100,MATCH('Controles de Corrupción'!C115,'[3]Riesgos de Corrupción'!$B$11:$B$100,0),17)-AH115&lt;=2),"Improbable",IF((INDEX('[3]Riesgos de Corrupción'!$B$11:$V$100,MATCH('Controles de Corrupción'!C115,'[3]Riesgos de Corrupción'!$B$11:$B$100,0),17)-AH115&lt;=3),"Posible",IF((INDEX('[3]Riesgos de Corrupción'!$B$11:$V$100,MATCH('Controles de Corrupción'!C115,'[3]Riesgos de Corrupción'!$B$11:$B$100,0),17)-AH115&lt;=4),"Probable",IF((INDEX('[3]Riesgos de Corrupción'!$B$11:$V$100,MATCH('Controles de Corrupción'!C115,'[3]Riesgos de Corrupción'!$B$11:$B$100,0),17)-AH115&lt;=5),"Casi seguro")))))," ")</f>
        <v xml:space="preserve"> </v>
      </c>
      <c r="AJ115" s="8" t="str">
        <f>IFERROR(IF(OR(AND(AF115="Fuerte",H115="No disminuye"),AND(AF115="Moderado",H115="Indirectamente"),AND(AF115="Moderado",H115="No disminuye"),AND(INDEX('[3]Riesgos de Corrupción'!$B$11:$BN$100,MATCH('Controles de Corrupción'!C115,'[3]Riesgos de Corrupción'!$B$11:$B$100,0),63)="Moderado")),0,IF(OR(AND(AF115="Fuerte",H115="Indirectamente"),AND(AF115="Moderado",H115="Directamente"),AND(INDEX('[3]Riesgos de Corrupción'!$B$11:$BN$100,MATCH('Controles de Corrupción'!C115,'[3]Riesgos de Corrupción'!$B$11:$B$100,0),63)="Mayor")),1,IF(AND(AF115="Fuerte",H115="Directamente",AND(INDEX('[3]Riesgos de Corrupción'!$B$11:$BN$100,MATCH('Controles de Corrupción'!C115,'[3]Riesgos de Corrupción'!$B$11:$B$100,0),63)="Catastrófico")),2)))," ")</f>
        <v xml:space="preserve"> </v>
      </c>
      <c r="AK115" s="435" t="str">
        <f t="shared" si="30"/>
        <v xml:space="preserve"> </v>
      </c>
      <c r="AL115" s="19" t="str">
        <f>IFERROR(IF((INDEX('[3]Riesgos de Corrupción'!$B$11:$BN$100,MATCH('Controles de Corrupción'!C115,'[3]Riesgos de Corrupción'!$B$11:$B$100,0),62)-AK115&lt;=3),"Moderado",IF((INDEX('[3]Riesgos de Corrupción'!$B$11:$BN$100,MATCH('Controles de Corrupción'!C115,'[3]Riesgos de Corrupción'!$B$11:$B$100,0),62)-AK115&lt;=4),"Mayor",IF((INDEX('[3]Riesgos de Corrupción'!$B$11:$BN$100,MATCH('Controles de Corrupción'!C115,'[3]Riesgos de Corrupción'!$B$11:$B$100,0),62)-AK115&lt;=5),"Catastrófico")))," ")</f>
        <v xml:space="preserve"> </v>
      </c>
      <c r="AM115" s="22" t="str">
        <f t="shared" si="42"/>
        <v xml:space="preserve"> </v>
      </c>
      <c r="AN115" s="22" t="str">
        <f t="shared" si="43"/>
        <v xml:space="preserve"> </v>
      </c>
      <c r="AO115" s="76"/>
      <c r="AP115" s="76"/>
      <c r="AQ115" s="76"/>
      <c r="AR115" s="76"/>
      <c r="AS115" s="76"/>
      <c r="AT115" s="76"/>
      <c r="AU115" s="76"/>
      <c r="AV115" s="76"/>
      <c r="AW115" s="76"/>
      <c r="AX115" s="76"/>
      <c r="AY115" s="76"/>
      <c r="AZ115" s="76"/>
    </row>
    <row r="116" spans="2:52" ht="57.75" customHeight="1" x14ac:dyDescent="0.3">
      <c r="B116" s="123" t="str">
        <f t="shared" si="31"/>
        <v>-</v>
      </c>
      <c r="C116" s="18"/>
      <c r="D116" s="24"/>
      <c r="E116" s="23"/>
      <c r="F116" s="132"/>
      <c r="G116" s="131"/>
      <c r="H116" s="23"/>
      <c r="I116" s="18"/>
      <c r="J116" s="80">
        <f t="shared" si="32"/>
        <v>0</v>
      </c>
      <c r="K116" s="18"/>
      <c r="L116" s="80">
        <f t="shared" si="33"/>
        <v>0</v>
      </c>
      <c r="M116" s="18"/>
      <c r="N116" s="80">
        <f t="shared" si="34"/>
        <v>0</v>
      </c>
      <c r="O116" s="18"/>
      <c r="P116" s="80">
        <f t="shared" si="22"/>
        <v>0</v>
      </c>
      <c r="Q116" s="18"/>
      <c r="R116" s="80">
        <f t="shared" si="23"/>
        <v>0</v>
      </c>
      <c r="S116" s="18"/>
      <c r="T116" s="80">
        <f t="shared" si="24"/>
        <v>0</v>
      </c>
      <c r="U116" s="18"/>
      <c r="V116" s="80">
        <f t="shared" si="25"/>
        <v>0</v>
      </c>
      <c r="W116" s="19" t="str">
        <f t="shared" si="26"/>
        <v xml:space="preserve"> </v>
      </c>
      <c r="X116" s="19" t="str">
        <f t="shared" si="35"/>
        <v xml:space="preserve"> </v>
      </c>
      <c r="Y116" s="19" t="str">
        <f t="shared" si="27"/>
        <v/>
      </c>
      <c r="Z116" s="23"/>
      <c r="AA116" s="19" t="str">
        <f t="shared" si="36"/>
        <v/>
      </c>
      <c r="AB116" s="19" t="str">
        <f t="shared" si="37"/>
        <v xml:space="preserve"> </v>
      </c>
      <c r="AC116" s="19" t="str">
        <f t="shared" si="38"/>
        <v/>
      </c>
      <c r="AD116" s="19" t="str">
        <f t="shared" si="39"/>
        <v xml:space="preserve"> </v>
      </c>
      <c r="AE116" s="128" t="str">
        <f t="shared" si="28"/>
        <v xml:space="preserve"> </v>
      </c>
      <c r="AF116" s="19" t="str">
        <f t="shared" si="40"/>
        <v xml:space="preserve"> </v>
      </c>
      <c r="AG116" s="50">
        <f t="shared" si="41"/>
        <v>0</v>
      </c>
      <c r="AH116" s="50" t="str">
        <f t="shared" si="29"/>
        <v xml:space="preserve"> </v>
      </c>
      <c r="AI116" s="36" t="str">
        <f>IFERROR(IF((INDEX('[3]Riesgos de Corrupción'!$B$11:$V$100,MATCH('Controles de Corrupción'!C116,'[3]Riesgos de Corrupción'!$B$11:$B$100,0),17)-AH116&lt;=1),"Rara vez",IF((INDEX('[3]Riesgos de Corrupción'!$B$11:$V$100,MATCH('Controles de Corrupción'!C116,'[3]Riesgos de Corrupción'!$B$11:$B$100,0),17)-AH116&lt;=2),"Improbable",IF((INDEX('[3]Riesgos de Corrupción'!$B$11:$V$100,MATCH('Controles de Corrupción'!C116,'[3]Riesgos de Corrupción'!$B$11:$B$100,0),17)-AH116&lt;=3),"Posible",IF((INDEX('[3]Riesgos de Corrupción'!$B$11:$V$100,MATCH('Controles de Corrupción'!C116,'[3]Riesgos de Corrupción'!$B$11:$B$100,0),17)-AH116&lt;=4),"Probable",IF((INDEX('[3]Riesgos de Corrupción'!$B$11:$V$100,MATCH('Controles de Corrupción'!C116,'[3]Riesgos de Corrupción'!$B$11:$B$100,0),17)-AH116&lt;=5),"Casi seguro")))))," ")</f>
        <v xml:space="preserve"> </v>
      </c>
      <c r="AJ116" s="8" t="str">
        <f>IFERROR(IF(OR(AND(AF116="Fuerte",H116="No disminuye"),AND(AF116="Moderado",H116="Indirectamente"),AND(AF116="Moderado",H116="No disminuye"),AND(INDEX('[3]Riesgos de Corrupción'!$B$11:$BN$100,MATCH('Controles de Corrupción'!C116,'[3]Riesgos de Corrupción'!$B$11:$B$100,0),63)="Moderado")),0,IF(OR(AND(AF116="Fuerte",H116="Indirectamente"),AND(AF116="Moderado",H116="Directamente"),AND(INDEX('[3]Riesgos de Corrupción'!$B$11:$BN$100,MATCH('Controles de Corrupción'!C116,'[3]Riesgos de Corrupción'!$B$11:$B$100,0),63)="Mayor")),1,IF(AND(AF116="Fuerte",H116="Directamente",AND(INDEX('[3]Riesgos de Corrupción'!$B$11:$BN$100,MATCH('Controles de Corrupción'!C116,'[3]Riesgos de Corrupción'!$B$11:$B$100,0),63)="Catastrófico")),2)))," ")</f>
        <v xml:space="preserve"> </v>
      </c>
      <c r="AK116" s="435" t="str">
        <f t="shared" si="30"/>
        <v xml:space="preserve"> </v>
      </c>
      <c r="AL116" s="19" t="str">
        <f>IFERROR(IF((INDEX('[3]Riesgos de Corrupción'!$B$11:$BN$100,MATCH('Controles de Corrupción'!C116,'[3]Riesgos de Corrupción'!$B$11:$B$100,0),62)-AK116&lt;=3),"Moderado",IF((INDEX('[3]Riesgos de Corrupción'!$B$11:$BN$100,MATCH('Controles de Corrupción'!C116,'[3]Riesgos de Corrupción'!$B$11:$B$100,0),62)-AK116&lt;=4),"Mayor",IF((INDEX('[3]Riesgos de Corrupción'!$B$11:$BN$100,MATCH('Controles de Corrupción'!C116,'[3]Riesgos de Corrupción'!$B$11:$B$100,0),62)-AK116&lt;=5),"Catastrófico")))," ")</f>
        <v xml:space="preserve"> </v>
      </c>
      <c r="AM116" s="22" t="str">
        <f t="shared" si="42"/>
        <v xml:space="preserve"> </v>
      </c>
      <c r="AN116" s="22" t="str">
        <f t="shared" si="43"/>
        <v xml:space="preserve"> </v>
      </c>
      <c r="AO116" s="76"/>
      <c r="AP116" s="76"/>
      <c r="AQ116" s="76"/>
      <c r="AR116" s="76"/>
      <c r="AS116" s="76"/>
      <c r="AT116" s="76"/>
      <c r="AU116" s="76"/>
      <c r="AV116" s="76"/>
      <c r="AW116" s="76"/>
      <c r="AX116" s="76"/>
      <c r="AY116" s="76"/>
      <c r="AZ116" s="76"/>
    </row>
    <row r="117" spans="2:52" ht="57.75" customHeight="1" x14ac:dyDescent="0.3">
      <c r="B117" s="123" t="str">
        <f t="shared" si="31"/>
        <v>-</v>
      </c>
      <c r="C117" s="18"/>
      <c r="D117" s="24"/>
      <c r="E117" s="23"/>
      <c r="F117" s="132"/>
      <c r="G117" s="131"/>
      <c r="H117" s="23"/>
      <c r="I117" s="18"/>
      <c r="J117" s="80">
        <f t="shared" si="32"/>
        <v>0</v>
      </c>
      <c r="K117" s="18"/>
      <c r="L117" s="80">
        <f t="shared" si="33"/>
        <v>0</v>
      </c>
      <c r="M117" s="18"/>
      <c r="N117" s="80">
        <f t="shared" si="34"/>
        <v>0</v>
      </c>
      <c r="O117" s="18"/>
      <c r="P117" s="80">
        <f t="shared" si="22"/>
        <v>0</v>
      </c>
      <c r="Q117" s="18"/>
      <c r="R117" s="80">
        <f t="shared" si="23"/>
        <v>0</v>
      </c>
      <c r="S117" s="18"/>
      <c r="T117" s="80">
        <f t="shared" si="24"/>
        <v>0</v>
      </c>
      <c r="U117" s="18"/>
      <c r="V117" s="80">
        <f t="shared" si="25"/>
        <v>0</v>
      </c>
      <c r="W117" s="19" t="str">
        <f t="shared" si="26"/>
        <v xml:space="preserve"> </v>
      </c>
      <c r="X117" s="19" t="str">
        <f t="shared" si="35"/>
        <v xml:space="preserve"> </v>
      </c>
      <c r="Y117" s="19" t="str">
        <f t="shared" si="27"/>
        <v/>
      </c>
      <c r="Z117" s="23"/>
      <c r="AA117" s="19" t="str">
        <f t="shared" si="36"/>
        <v/>
      </c>
      <c r="AB117" s="19" t="str">
        <f t="shared" si="37"/>
        <v xml:space="preserve"> </v>
      </c>
      <c r="AC117" s="19" t="str">
        <f t="shared" si="38"/>
        <v/>
      </c>
      <c r="AD117" s="19" t="str">
        <f t="shared" si="39"/>
        <v xml:space="preserve"> </v>
      </c>
      <c r="AE117" s="128" t="str">
        <f t="shared" si="28"/>
        <v xml:space="preserve"> </v>
      </c>
      <c r="AF117" s="19" t="str">
        <f t="shared" si="40"/>
        <v xml:space="preserve"> </v>
      </c>
      <c r="AG117" s="50">
        <f t="shared" si="41"/>
        <v>0</v>
      </c>
      <c r="AH117" s="50" t="str">
        <f t="shared" si="29"/>
        <v xml:space="preserve"> </v>
      </c>
      <c r="AI117" s="36" t="str">
        <f>IFERROR(IF((INDEX('[3]Riesgos de Corrupción'!$B$11:$V$100,MATCH('Controles de Corrupción'!C117,'[3]Riesgos de Corrupción'!$B$11:$B$100,0),17)-AH117&lt;=1),"Rara vez",IF((INDEX('[3]Riesgos de Corrupción'!$B$11:$V$100,MATCH('Controles de Corrupción'!C117,'[3]Riesgos de Corrupción'!$B$11:$B$100,0),17)-AH117&lt;=2),"Improbable",IF((INDEX('[3]Riesgos de Corrupción'!$B$11:$V$100,MATCH('Controles de Corrupción'!C117,'[3]Riesgos de Corrupción'!$B$11:$B$100,0),17)-AH117&lt;=3),"Posible",IF((INDEX('[3]Riesgos de Corrupción'!$B$11:$V$100,MATCH('Controles de Corrupción'!C117,'[3]Riesgos de Corrupción'!$B$11:$B$100,0),17)-AH117&lt;=4),"Probable",IF((INDEX('[3]Riesgos de Corrupción'!$B$11:$V$100,MATCH('Controles de Corrupción'!C117,'[3]Riesgos de Corrupción'!$B$11:$B$100,0),17)-AH117&lt;=5),"Casi seguro")))))," ")</f>
        <v xml:space="preserve"> </v>
      </c>
      <c r="AJ117" s="8" t="str">
        <f>IFERROR(IF(OR(AND(AF117="Fuerte",H117="No disminuye"),AND(AF117="Moderado",H117="Indirectamente"),AND(AF117="Moderado",H117="No disminuye"),AND(INDEX('[3]Riesgos de Corrupción'!$B$11:$BN$100,MATCH('Controles de Corrupción'!C117,'[3]Riesgos de Corrupción'!$B$11:$B$100,0),63)="Moderado")),0,IF(OR(AND(AF117="Fuerte",H117="Indirectamente"),AND(AF117="Moderado",H117="Directamente"),AND(INDEX('[3]Riesgos de Corrupción'!$B$11:$BN$100,MATCH('Controles de Corrupción'!C117,'[3]Riesgos de Corrupción'!$B$11:$B$100,0),63)="Mayor")),1,IF(AND(AF117="Fuerte",H117="Directamente",AND(INDEX('[3]Riesgos de Corrupción'!$B$11:$BN$100,MATCH('Controles de Corrupción'!C117,'[3]Riesgos de Corrupción'!$B$11:$B$100,0),63)="Catastrófico")),2)))," ")</f>
        <v xml:space="preserve"> </v>
      </c>
      <c r="AK117" s="435" t="str">
        <f t="shared" si="30"/>
        <v xml:space="preserve"> </v>
      </c>
      <c r="AL117" s="19" t="str">
        <f>IFERROR(IF((INDEX('[3]Riesgos de Corrupción'!$B$11:$BN$100,MATCH('Controles de Corrupción'!C117,'[3]Riesgos de Corrupción'!$B$11:$B$100,0),62)-AK117&lt;=3),"Moderado",IF((INDEX('[3]Riesgos de Corrupción'!$B$11:$BN$100,MATCH('Controles de Corrupción'!C117,'[3]Riesgos de Corrupción'!$B$11:$B$100,0),62)-AK117&lt;=4),"Mayor",IF((INDEX('[3]Riesgos de Corrupción'!$B$11:$BN$100,MATCH('Controles de Corrupción'!C117,'[3]Riesgos de Corrupción'!$B$11:$B$100,0),62)-AK117&lt;=5),"Catastrófico")))," ")</f>
        <v xml:space="preserve"> </v>
      </c>
      <c r="AM117" s="22" t="str">
        <f t="shared" si="42"/>
        <v xml:space="preserve"> </v>
      </c>
      <c r="AN117" s="22" t="str">
        <f t="shared" si="43"/>
        <v xml:space="preserve"> </v>
      </c>
      <c r="AO117" s="76"/>
      <c r="AP117" s="76"/>
      <c r="AQ117" s="76"/>
      <c r="AR117" s="76"/>
      <c r="AS117" s="76"/>
      <c r="AT117" s="76"/>
      <c r="AU117" s="76"/>
      <c r="AV117" s="76"/>
      <c r="AW117" s="76"/>
      <c r="AX117" s="76"/>
      <c r="AY117" s="76"/>
      <c r="AZ117" s="76"/>
    </row>
    <row r="118" spans="2:52" ht="57.75" customHeight="1" x14ac:dyDescent="0.3">
      <c r="B118" s="123" t="str">
        <f t="shared" si="31"/>
        <v>-</v>
      </c>
      <c r="C118" s="18"/>
      <c r="D118" s="24"/>
      <c r="E118" s="23"/>
      <c r="F118" s="132"/>
      <c r="G118" s="131"/>
      <c r="H118" s="23"/>
      <c r="I118" s="18"/>
      <c r="J118" s="80">
        <f t="shared" si="32"/>
        <v>0</v>
      </c>
      <c r="K118" s="18"/>
      <c r="L118" s="80">
        <f t="shared" si="33"/>
        <v>0</v>
      </c>
      <c r="M118" s="18"/>
      <c r="N118" s="80">
        <f t="shared" si="34"/>
        <v>0</v>
      </c>
      <c r="O118" s="18"/>
      <c r="P118" s="80">
        <f t="shared" si="22"/>
        <v>0</v>
      </c>
      <c r="Q118" s="18"/>
      <c r="R118" s="80">
        <f t="shared" si="23"/>
        <v>0</v>
      </c>
      <c r="S118" s="18"/>
      <c r="T118" s="80">
        <f t="shared" si="24"/>
        <v>0</v>
      </c>
      <c r="U118" s="18"/>
      <c r="V118" s="80">
        <f t="shared" si="25"/>
        <v>0</v>
      </c>
      <c r="W118" s="19" t="str">
        <f t="shared" si="26"/>
        <v xml:space="preserve"> </v>
      </c>
      <c r="X118" s="19" t="str">
        <f t="shared" si="35"/>
        <v xml:space="preserve"> </v>
      </c>
      <c r="Y118" s="19" t="str">
        <f t="shared" si="27"/>
        <v/>
      </c>
      <c r="Z118" s="23"/>
      <c r="AA118" s="19" t="str">
        <f t="shared" si="36"/>
        <v/>
      </c>
      <c r="AB118" s="19" t="str">
        <f t="shared" si="37"/>
        <v xml:space="preserve"> </v>
      </c>
      <c r="AC118" s="19" t="str">
        <f t="shared" si="38"/>
        <v/>
      </c>
      <c r="AD118" s="19" t="str">
        <f t="shared" si="39"/>
        <v xml:space="preserve"> </v>
      </c>
      <c r="AE118" s="128" t="str">
        <f t="shared" si="28"/>
        <v xml:space="preserve"> </v>
      </c>
      <c r="AF118" s="19" t="str">
        <f t="shared" si="40"/>
        <v xml:space="preserve"> </v>
      </c>
      <c r="AG118" s="50">
        <f t="shared" si="41"/>
        <v>0</v>
      </c>
      <c r="AH118" s="50" t="str">
        <f t="shared" si="29"/>
        <v xml:space="preserve"> </v>
      </c>
      <c r="AI118" s="36" t="str">
        <f>IFERROR(IF((INDEX('[3]Riesgos de Corrupción'!$B$11:$V$100,MATCH('Controles de Corrupción'!C118,'[3]Riesgos de Corrupción'!$B$11:$B$100,0),17)-AH118&lt;=1),"Rara vez",IF((INDEX('[3]Riesgos de Corrupción'!$B$11:$V$100,MATCH('Controles de Corrupción'!C118,'[3]Riesgos de Corrupción'!$B$11:$B$100,0),17)-AH118&lt;=2),"Improbable",IF((INDEX('[3]Riesgos de Corrupción'!$B$11:$V$100,MATCH('Controles de Corrupción'!C118,'[3]Riesgos de Corrupción'!$B$11:$B$100,0),17)-AH118&lt;=3),"Posible",IF((INDEX('[3]Riesgos de Corrupción'!$B$11:$V$100,MATCH('Controles de Corrupción'!C118,'[3]Riesgos de Corrupción'!$B$11:$B$100,0),17)-AH118&lt;=4),"Probable",IF((INDEX('[3]Riesgos de Corrupción'!$B$11:$V$100,MATCH('Controles de Corrupción'!C118,'[3]Riesgos de Corrupción'!$B$11:$B$100,0),17)-AH118&lt;=5),"Casi seguro")))))," ")</f>
        <v xml:space="preserve"> </v>
      </c>
      <c r="AJ118" s="8" t="str">
        <f>IFERROR(IF(OR(AND(AF118="Fuerte",H118="No disminuye"),AND(AF118="Moderado",H118="Indirectamente"),AND(AF118="Moderado",H118="No disminuye"),AND(INDEX('[3]Riesgos de Corrupción'!$B$11:$BN$100,MATCH('Controles de Corrupción'!C118,'[3]Riesgos de Corrupción'!$B$11:$B$100,0),63)="Moderado")),0,IF(OR(AND(AF118="Fuerte",H118="Indirectamente"),AND(AF118="Moderado",H118="Directamente"),AND(INDEX('[3]Riesgos de Corrupción'!$B$11:$BN$100,MATCH('Controles de Corrupción'!C118,'[3]Riesgos de Corrupción'!$B$11:$B$100,0),63)="Mayor")),1,IF(AND(AF118="Fuerte",H118="Directamente",AND(INDEX('[3]Riesgos de Corrupción'!$B$11:$BN$100,MATCH('Controles de Corrupción'!C118,'[3]Riesgos de Corrupción'!$B$11:$B$100,0),63)="Catastrófico")),2)))," ")</f>
        <v xml:space="preserve"> </v>
      </c>
      <c r="AK118" s="435" t="str">
        <f t="shared" si="30"/>
        <v xml:space="preserve"> </v>
      </c>
      <c r="AL118" s="19" t="str">
        <f>IFERROR(IF((INDEX('[3]Riesgos de Corrupción'!$B$11:$BN$100,MATCH('Controles de Corrupción'!C118,'[3]Riesgos de Corrupción'!$B$11:$B$100,0),62)-AK118&lt;=3),"Moderado",IF((INDEX('[3]Riesgos de Corrupción'!$B$11:$BN$100,MATCH('Controles de Corrupción'!C118,'[3]Riesgos de Corrupción'!$B$11:$B$100,0),62)-AK118&lt;=4),"Mayor",IF((INDEX('[3]Riesgos de Corrupción'!$B$11:$BN$100,MATCH('Controles de Corrupción'!C118,'[3]Riesgos de Corrupción'!$B$11:$B$100,0),62)-AK118&lt;=5),"Catastrófico")))," ")</f>
        <v xml:space="preserve"> </v>
      </c>
      <c r="AM118" s="22" t="str">
        <f t="shared" si="42"/>
        <v xml:space="preserve"> </v>
      </c>
      <c r="AN118" s="22" t="str">
        <f t="shared" si="43"/>
        <v xml:space="preserve"> </v>
      </c>
      <c r="AO118" s="76"/>
      <c r="AP118" s="76"/>
      <c r="AQ118" s="76"/>
      <c r="AR118" s="76"/>
      <c r="AS118" s="76"/>
      <c r="AT118" s="76"/>
      <c r="AU118" s="76"/>
      <c r="AV118" s="76"/>
      <c r="AW118" s="76"/>
      <c r="AX118" s="76"/>
      <c r="AY118" s="76"/>
      <c r="AZ118" s="76"/>
    </row>
    <row r="119" spans="2:52" ht="57.75" customHeight="1" x14ac:dyDescent="0.3">
      <c r="B119" s="123" t="str">
        <f t="shared" si="31"/>
        <v>-</v>
      </c>
      <c r="C119" s="18"/>
      <c r="D119" s="24"/>
      <c r="E119" s="23"/>
      <c r="F119" s="132"/>
      <c r="G119" s="131"/>
      <c r="H119" s="23"/>
      <c r="I119" s="18"/>
      <c r="J119" s="80">
        <f t="shared" si="32"/>
        <v>0</v>
      </c>
      <c r="K119" s="18"/>
      <c r="L119" s="80">
        <f t="shared" si="33"/>
        <v>0</v>
      </c>
      <c r="M119" s="18"/>
      <c r="N119" s="80">
        <f t="shared" si="34"/>
        <v>0</v>
      </c>
      <c r="O119" s="18"/>
      <c r="P119" s="80">
        <f t="shared" si="22"/>
        <v>0</v>
      </c>
      <c r="Q119" s="18"/>
      <c r="R119" s="80">
        <f t="shared" si="23"/>
        <v>0</v>
      </c>
      <c r="S119" s="18"/>
      <c r="T119" s="80">
        <f t="shared" si="24"/>
        <v>0</v>
      </c>
      <c r="U119" s="18"/>
      <c r="V119" s="80">
        <f t="shared" si="25"/>
        <v>0</v>
      </c>
      <c r="W119" s="19" t="str">
        <f t="shared" si="26"/>
        <v xml:space="preserve"> </v>
      </c>
      <c r="X119" s="19" t="str">
        <f t="shared" si="35"/>
        <v xml:space="preserve"> </v>
      </c>
      <c r="Y119" s="19" t="str">
        <f t="shared" si="27"/>
        <v/>
      </c>
      <c r="Z119" s="23"/>
      <c r="AA119" s="19" t="str">
        <f t="shared" si="36"/>
        <v/>
      </c>
      <c r="AB119" s="19" t="str">
        <f t="shared" si="37"/>
        <v xml:space="preserve"> </v>
      </c>
      <c r="AC119" s="19" t="str">
        <f t="shared" si="38"/>
        <v/>
      </c>
      <c r="AD119" s="19" t="str">
        <f t="shared" si="39"/>
        <v xml:space="preserve"> </v>
      </c>
      <c r="AE119" s="128" t="str">
        <f t="shared" si="28"/>
        <v xml:space="preserve"> </v>
      </c>
      <c r="AF119" s="19" t="str">
        <f t="shared" si="40"/>
        <v xml:space="preserve"> </v>
      </c>
      <c r="AG119" s="50">
        <f t="shared" si="41"/>
        <v>0</v>
      </c>
      <c r="AH119" s="50" t="str">
        <f t="shared" si="29"/>
        <v xml:space="preserve"> </v>
      </c>
      <c r="AI119" s="36" t="str">
        <f>IFERROR(IF((INDEX('[3]Riesgos de Corrupción'!$B$11:$V$100,MATCH('Controles de Corrupción'!C119,'[3]Riesgos de Corrupción'!$B$11:$B$100,0),17)-AH119&lt;=1),"Rara vez",IF((INDEX('[3]Riesgos de Corrupción'!$B$11:$V$100,MATCH('Controles de Corrupción'!C119,'[3]Riesgos de Corrupción'!$B$11:$B$100,0),17)-AH119&lt;=2),"Improbable",IF((INDEX('[3]Riesgos de Corrupción'!$B$11:$V$100,MATCH('Controles de Corrupción'!C119,'[3]Riesgos de Corrupción'!$B$11:$B$100,0),17)-AH119&lt;=3),"Posible",IF((INDEX('[3]Riesgos de Corrupción'!$B$11:$V$100,MATCH('Controles de Corrupción'!C119,'[3]Riesgos de Corrupción'!$B$11:$B$100,0),17)-AH119&lt;=4),"Probable",IF((INDEX('[3]Riesgos de Corrupción'!$B$11:$V$100,MATCH('Controles de Corrupción'!C119,'[3]Riesgos de Corrupción'!$B$11:$B$100,0),17)-AH119&lt;=5),"Casi seguro")))))," ")</f>
        <v xml:space="preserve"> </v>
      </c>
      <c r="AJ119" s="8" t="str">
        <f>IFERROR(IF(OR(AND(AF119="Fuerte",H119="No disminuye"),AND(AF119="Moderado",H119="Indirectamente"),AND(AF119="Moderado",H119="No disminuye"),AND(INDEX('[3]Riesgos de Corrupción'!$B$11:$BN$100,MATCH('Controles de Corrupción'!C119,'[3]Riesgos de Corrupción'!$B$11:$B$100,0),63)="Moderado")),0,IF(OR(AND(AF119="Fuerte",H119="Indirectamente"),AND(AF119="Moderado",H119="Directamente"),AND(INDEX('[3]Riesgos de Corrupción'!$B$11:$BN$100,MATCH('Controles de Corrupción'!C119,'[3]Riesgos de Corrupción'!$B$11:$B$100,0),63)="Mayor")),1,IF(AND(AF119="Fuerte",H119="Directamente",AND(INDEX('[3]Riesgos de Corrupción'!$B$11:$BN$100,MATCH('Controles de Corrupción'!C119,'[3]Riesgos de Corrupción'!$B$11:$B$100,0),63)="Catastrófico")),2)))," ")</f>
        <v xml:space="preserve"> </v>
      </c>
      <c r="AK119" s="435" t="str">
        <f t="shared" si="30"/>
        <v xml:space="preserve"> </v>
      </c>
      <c r="AL119" s="19" t="str">
        <f>IFERROR(IF((INDEX('[3]Riesgos de Corrupción'!$B$11:$BN$100,MATCH('Controles de Corrupción'!C119,'[3]Riesgos de Corrupción'!$B$11:$B$100,0),62)-AK119&lt;=3),"Moderado",IF((INDEX('[3]Riesgos de Corrupción'!$B$11:$BN$100,MATCH('Controles de Corrupción'!C119,'[3]Riesgos de Corrupción'!$B$11:$B$100,0),62)-AK119&lt;=4),"Mayor",IF((INDEX('[3]Riesgos de Corrupción'!$B$11:$BN$100,MATCH('Controles de Corrupción'!C119,'[3]Riesgos de Corrupción'!$B$11:$B$100,0),62)-AK119&lt;=5),"Catastrófico")))," ")</f>
        <v xml:space="preserve"> </v>
      </c>
      <c r="AM119" s="22" t="str">
        <f t="shared" si="42"/>
        <v xml:space="preserve"> </v>
      </c>
      <c r="AN119" s="22" t="str">
        <f t="shared" si="43"/>
        <v xml:space="preserve"> </v>
      </c>
      <c r="AO119" s="76"/>
      <c r="AP119" s="76"/>
      <c r="AQ119" s="76"/>
      <c r="AR119" s="76"/>
      <c r="AS119" s="76"/>
      <c r="AT119" s="76"/>
      <c r="AU119" s="76"/>
      <c r="AV119" s="76"/>
      <c r="AW119" s="76"/>
      <c r="AX119" s="76"/>
      <c r="AY119" s="76"/>
      <c r="AZ119" s="76"/>
    </row>
    <row r="120" spans="2:52" ht="57.75" customHeight="1" x14ac:dyDescent="0.3">
      <c r="B120" s="123" t="str">
        <f t="shared" si="31"/>
        <v>-</v>
      </c>
      <c r="C120" s="18"/>
      <c r="D120" s="24"/>
      <c r="E120" s="23"/>
      <c r="F120" s="132"/>
      <c r="G120" s="131"/>
      <c r="H120" s="23"/>
      <c r="I120" s="18"/>
      <c r="J120" s="80">
        <f t="shared" si="32"/>
        <v>0</v>
      </c>
      <c r="K120" s="18"/>
      <c r="L120" s="80">
        <f t="shared" si="33"/>
        <v>0</v>
      </c>
      <c r="M120" s="18"/>
      <c r="N120" s="80">
        <f t="shared" si="34"/>
        <v>0</v>
      </c>
      <c r="O120" s="18"/>
      <c r="P120" s="80">
        <f t="shared" si="22"/>
        <v>0</v>
      </c>
      <c r="Q120" s="18"/>
      <c r="R120" s="80">
        <f t="shared" si="23"/>
        <v>0</v>
      </c>
      <c r="S120" s="18"/>
      <c r="T120" s="80">
        <f t="shared" si="24"/>
        <v>0</v>
      </c>
      <c r="U120" s="18"/>
      <c r="V120" s="80">
        <f t="shared" si="25"/>
        <v>0</v>
      </c>
      <c r="W120" s="19" t="str">
        <f t="shared" si="26"/>
        <v xml:space="preserve"> </v>
      </c>
      <c r="X120" s="19" t="str">
        <f t="shared" si="35"/>
        <v xml:space="preserve"> </v>
      </c>
      <c r="Y120" s="19" t="str">
        <f t="shared" si="27"/>
        <v/>
      </c>
      <c r="Z120" s="23"/>
      <c r="AA120" s="19" t="str">
        <f t="shared" si="36"/>
        <v/>
      </c>
      <c r="AB120" s="19" t="str">
        <f t="shared" si="37"/>
        <v xml:space="preserve"> </v>
      </c>
      <c r="AC120" s="19" t="str">
        <f t="shared" si="38"/>
        <v/>
      </c>
      <c r="AD120" s="19" t="str">
        <f t="shared" si="39"/>
        <v xml:space="preserve"> </v>
      </c>
      <c r="AE120" s="128" t="str">
        <f t="shared" si="28"/>
        <v xml:space="preserve"> </v>
      </c>
      <c r="AF120" s="19" t="str">
        <f t="shared" si="40"/>
        <v xml:space="preserve"> </v>
      </c>
      <c r="AG120" s="50">
        <f t="shared" si="41"/>
        <v>0</v>
      </c>
      <c r="AH120" s="50" t="str">
        <f t="shared" si="29"/>
        <v xml:space="preserve"> </v>
      </c>
      <c r="AI120" s="36" t="str">
        <f>IFERROR(IF((INDEX('[3]Riesgos de Corrupción'!$B$11:$V$100,MATCH('Controles de Corrupción'!C120,'[3]Riesgos de Corrupción'!$B$11:$B$100,0),17)-AH120&lt;=1),"Rara vez",IF((INDEX('[3]Riesgos de Corrupción'!$B$11:$V$100,MATCH('Controles de Corrupción'!C120,'[3]Riesgos de Corrupción'!$B$11:$B$100,0),17)-AH120&lt;=2),"Improbable",IF((INDEX('[3]Riesgos de Corrupción'!$B$11:$V$100,MATCH('Controles de Corrupción'!C120,'[3]Riesgos de Corrupción'!$B$11:$B$100,0),17)-AH120&lt;=3),"Posible",IF((INDEX('[3]Riesgos de Corrupción'!$B$11:$V$100,MATCH('Controles de Corrupción'!C120,'[3]Riesgos de Corrupción'!$B$11:$B$100,0),17)-AH120&lt;=4),"Probable",IF((INDEX('[3]Riesgos de Corrupción'!$B$11:$V$100,MATCH('Controles de Corrupción'!C120,'[3]Riesgos de Corrupción'!$B$11:$B$100,0),17)-AH120&lt;=5),"Casi seguro")))))," ")</f>
        <v xml:space="preserve"> </v>
      </c>
      <c r="AJ120" s="8" t="str">
        <f>IFERROR(IF(OR(AND(AF120="Fuerte",H120="No disminuye"),AND(AF120="Moderado",H120="Indirectamente"),AND(AF120="Moderado",H120="No disminuye"),AND(INDEX('[3]Riesgos de Corrupción'!$B$11:$BN$100,MATCH('Controles de Corrupción'!C120,'[3]Riesgos de Corrupción'!$B$11:$B$100,0),63)="Moderado")),0,IF(OR(AND(AF120="Fuerte",H120="Indirectamente"),AND(AF120="Moderado",H120="Directamente"),AND(INDEX('[3]Riesgos de Corrupción'!$B$11:$BN$100,MATCH('Controles de Corrupción'!C120,'[3]Riesgos de Corrupción'!$B$11:$B$100,0),63)="Mayor")),1,IF(AND(AF120="Fuerte",H120="Directamente",AND(INDEX('[3]Riesgos de Corrupción'!$B$11:$BN$100,MATCH('Controles de Corrupción'!C120,'[3]Riesgos de Corrupción'!$B$11:$B$100,0),63)="Catastrófico")),2)))," ")</f>
        <v xml:space="preserve"> </v>
      </c>
      <c r="AK120" s="435" t="str">
        <f t="shared" si="30"/>
        <v xml:space="preserve"> </v>
      </c>
      <c r="AL120" s="19" t="str">
        <f>IFERROR(IF((INDEX('[3]Riesgos de Corrupción'!$B$11:$BN$100,MATCH('Controles de Corrupción'!C120,'[3]Riesgos de Corrupción'!$B$11:$B$100,0),62)-AK120&lt;=3),"Moderado",IF((INDEX('[3]Riesgos de Corrupción'!$B$11:$BN$100,MATCH('Controles de Corrupción'!C120,'[3]Riesgos de Corrupción'!$B$11:$B$100,0),62)-AK120&lt;=4),"Mayor",IF((INDEX('[3]Riesgos de Corrupción'!$B$11:$BN$100,MATCH('Controles de Corrupción'!C120,'[3]Riesgos de Corrupción'!$B$11:$B$100,0),62)-AK120&lt;=5),"Catastrófico")))," ")</f>
        <v xml:space="preserve"> </v>
      </c>
      <c r="AM120" s="22" t="str">
        <f t="shared" si="42"/>
        <v xml:space="preserve"> </v>
      </c>
      <c r="AN120" s="22" t="str">
        <f t="shared" si="43"/>
        <v xml:space="preserve"> </v>
      </c>
      <c r="AO120" s="76"/>
      <c r="AP120" s="76"/>
      <c r="AQ120" s="76"/>
      <c r="AR120" s="76"/>
      <c r="AS120" s="76"/>
      <c r="AT120" s="76"/>
      <c r="AU120" s="76"/>
      <c r="AV120" s="76"/>
      <c r="AW120" s="76"/>
      <c r="AX120" s="76"/>
      <c r="AY120" s="76"/>
      <c r="AZ120" s="76"/>
    </row>
    <row r="121" spans="2:52" ht="57.75" customHeight="1" x14ac:dyDescent="0.3">
      <c r="B121" s="123" t="str">
        <f t="shared" si="31"/>
        <v>-</v>
      </c>
      <c r="C121" s="18"/>
      <c r="D121" s="24"/>
      <c r="E121" s="23"/>
      <c r="F121" s="132"/>
      <c r="G121" s="131"/>
      <c r="H121" s="23"/>
      <c r="I121" s="18"/>
      <c r="J121" s="80">
        <f t="shared" si="32"/>
        <v>0</v>
      </c>
      <c r="K121" s="18"/>
      <c r="L121" s="80">
        <f t="shared" si="33"/>
        <v>0</v>
      </c>
      <c r="M121" s="18"/>
      <c r="N121" s="80">
        <f t="shared" si="34"/>
        <v>0</v>
      </c>
      <c r="O121" s="18"/>
      <c r="P121" s="80">
        <f t="shared" si="22"/>
        <v>0</v>
      </c>
      <c r="Q121" s="18"/>
      <c r="R121" s="80">
        <f t="shared" si="23"/>
        <v>0</v>
      </c>
      <c r="S121" s="18"/>
      <c r="T121" s="80">
        <f t="shared" si="24"/>
        <v>0</v>
      </c>
      <c r="U121" s="18"/>
      <c r="V121" s="80">
        <f t="shared" si="25"/>
        <v>0</v>
      </c>
      <c r="W121" s="19" t="str">
        <f t="shared" si="26"/>
        <v xml:space="preserve"> </v>
      </c>
      <c r="X121" s="19" t="str">
        <f t="shared" si="35"/>
        <v xml:space="preserve"> </v>
      </c>
      <c r="Y121" s="19" t="str">
        <f t="shared" si="27"/>
        <v/>
      </c>
      <c r="Z121" s="23"/>
      <c r="AA121" s="19" t="str">
        <f t="shared" si="36"/>
        <v/>
      </c>
      <c r="AB121" s="19" t="str">
        <f t="shared" si="37"/>
        <v xml:space="preserve"> </v>
      </c>
      <c r="AC121" s="19" t="str">
        <f t="shared" si="38"/>
        <v/>
      </c>
      <c r="AD121" s="19" t="str">
        <f t="shared" si="39"/>
        <v xml:space="preserve"> </v>
      </c>
      <c r="AE121" s="128" t="str">
        <f t="shared" si="28"/>
        <v xml:space="preserve"> </v>
      </c>
      <c r="AF121" s="19" t="str">
        <f t="shared" si="40"/>
        <v xml:space="preserve"> </v>
      </c>
      <c r="AG121" s="50">
        <f t="shared" si="41"/>
        <v>0</v>
      </c>
      <c r="AH121" s="50" t="str">
        <f t="shared" si="29"/>
        <v xml:space="preserve"> </v>
      </c>
      <c r="AI121" s="36" t="str">
        <f>IFERROR(IF((INDEX('[3]Riesgos de Corrupción'!$B$11:$V$100,MATCH('Controles de Corrupción'!C121,'[3]Riesgos de Corrupción'!$B$11:$B$100,0),17)-AH121&lt;=1),"Rara vez",IF((INDEX('[3]Riesgos de Corrupción'!$B$11:$V$100,MATCH('Controles de Corrupción'!C121,'[3]Riesgos de Corrupción'!$B$11:$B$100,0),17)-AH121&lt;=2),"Improbable",IF((INDEX('[3]Riesgos de Corrupción'!$B$11:$V$100,MATCH('Controles de Corrupción'!C121,'[3]Riesgos de Corrupción'!$B$11:$B$100,0),17)-AH121&lt;=3),"Posible",IF((INDEX('[3]Riesgos de Corrupción'!$B$11:$V$100,MATCH('Controles de Corrupción'!C121,'[3]Riesgos de Corrupción'!$B$11:$B$100,0),17)-AH121&lt;=4),"Probable",IF((INDEX('[3]Riesgos de Corrupción'!$B$11:$V$100,MATCH('Controles de Corrupción'!C121,'[3]Riesgos de Corrupción'!$B$11:$B$100,0),17)-AH121&lt;=5),"Casi seguro")))))," ")</f>
        <v xml:space="preserve"> </v>
      </c>
      <c r="AJ121" s="8" t="str">
        <f>IFERROR(IF(OR(AND(AF121="Fuerte",H121="No disminuye"),AND(AF121="Moderado",H121="Indirectamente"),AND(AF121="Moderado",H121="No disminuye"),AND(INDEX('[3]Riesgos de Corrupción'!$B$11:$BN$100,MATCH('Controles de Corrupción'!C121,'[3]Riesgos de Corrupción'!$B$11:$B$100,0),63)="Moderado")),0,IF(OR(AND(AF121="Fuerte",H121="Indirectamente"),AND(AF121="Moderado",H121="Directamente"),AND(INDEX('[3]Riesgos de Corrupción'!$B$11:$BN$100,MATCH('Controles de Corrupción'!C121,'[3]Riesgos de Corrupción'!$B$11:$B$100,0),63)="Mayor")),1,IF(AND(AF121="Fuerte",H121="Directamente",AND(INDEX('[3]Riesgos de Corrupción'!$B$11:$BN$100,MATCH('Controles de Corrupción'!C121,'[3]Riesgos de Corrupción'!$B$11:$B$100,0),63)="Catastrófico")),2)))," ")</f>
        <v xml:space="preserve"> </v>
      </c>
      <c r="AK121" s="435" t="str">
        <f t="shared" si="30"/>
        <v xml:space="preserve"> </v>
      </c>
      <c r="AL121" s="19" t="str">
        <f>IFERROR(IF((INDEX('[3]Riesgos de Corrupción'!$B$11:$BN$100,MATCH('Controles de Corrupción'!C121,'[3]Riesgos de Corrupción'!$B$11:$B$100,0),62)-AK121&lt;=3),"Moderado",IF((INDEX('[3]Riesgos de Corrupción'!$B$11:$BN$100,MATCH('Controles de Corrupción'!C121,'[3]Riesgos de Corrupción'!$B$11:$B$100,0),62)-AK121&lt;=4),"Mayor",IF((INDEX('[3]Riesgos de Corrupción'!$B$11:$BN$100,MATCH('Controles de Corrupción'!C121,'[3]Riesgos de Corrupción'!$B$11:$B$100,0),62)-AK121&lt;=5),"Catastrófico")))," ")</f>
        <v xml:space="preserve"> </v>
      </c>
      <c r="AM121" s="22" t="str">
        <f t="shared" si="42"/>
        <v xml:space="preserve"> </v>
      </c>
      <c r="AN121" s="22" t="str">
        <f t="shared" si="43"/>
        <v xml:space="preserve"> </v>
      </c>
      <c r="AO121" s="76"/>
      <c r="AP121" s="76"/>
      <c r="AQ121" s="76"/>
      <c r="AR121" s="76"/>
      <c r="AS121" s="76"/>
      <c r="AT121" s="76"/>
      <c r="AU121" s="76"/>
      <c r="AV121" s="76"/>
      <c r="AW121" s="76"/>
      <c r="AX121" s="76"/>
      <c r="AY121" s="76"/>
      <c r="AZ121" s="76"/>
    </row>
    <row r="122" spans="2:52" ht="57.75" customHeight="1" x14ac:dyDescent="0.3">
      <c r="B122" s="123" t="str">
        <f t="shared" si="31"/>
        <v>-</v>
      </c>
      <c r="C122" s="18"/>
      <c r="D122" s="24"/>
      <c r="E122" s="23"/>
      <c r="F122" s="132"/>
      <c r="G122" s="131"/>
      <c r="H122" s="23"/>
      <c r="I122" s="18"/>
      <c r="J122" s="80">
        <f t="shared" si="32"/>
        <v>0</v>
      </c>
      <c r="K122" s="18"/>
      <c r="L122" s="80">
        <f t="shared" si="33"/>
        <v>0</v>
      </c>
      <c r="M122" s="18"/>
      <c r="N122" s="80">
        <f t="shared" si="34"/>
        <v>0</v>
      </c>
      <c r="O122" s="18"/>
      <c r="P122" s="80">
        <f t="shared" si="22"/>
        <v>0</v>
      </c>
      <c r="Q122" s="18"/>
      <c r="R122" s="80">
        <f t="shared" si="23"/>
        <v>0</v>
      </c>
      <c r="S122" s="18"/>
      <c r="T122" s="80">
        <f t="shared" si="24"/>
        <v>0</v>
      </c>
      <c r="U122" s="18"/>
      <c r="V122" s="80">
        <f t="shared" si="25"/>
        <v>0</v>
      </c>
      <c r="W122" s="19" t="str">
        <f t="shared" si="26"/>
        <v xml:space="preserve"> </v>
      </c>
      <c r="X122" s="19" t="str">
        <f t="shared" si="35"/>
        <v xml:space="preserve"> </v>
      </c>
      <c r="Y122" s="19" t="str">
        <f t="shared" si="27"/>
        <v/>
      </c>
      <c r="Z122" s="23"/>
      <c r="AA122" s="19" t="str">
        <f t="shared" si="36"/>
        <v/>
      </c>
      <c r="AB122" s="19" t="str">
        <f t="shared" si="37"/>
        <v xml:space="preserve"> </v>
      </c>
      <c r="AC122" s="19" t="str">
        <f t="shared" si="38"/>
        <v/>
      </c>
      <c r="AD122" s="19" t="str">
        <f t="shared" si="39"/>
        <v xml:space="preserve"> </v>
      </c>
      <c r="AE122" s="128" t="str">
        <f t="shared" si="28"/>
        <v xml:space="preserve"> </v>
      </c>
      <c r="AF122" s="19" t="str">
        <f t="shared" si="40"/>
        <v xml:space="preserve"> </v>
      </c>
      <c r="AG122" s="50">
        <f t="shared" si="41"/>
        <v>0</v>
      </c>
      <c r="AH122" s="50" t="str">
        <f t="shared" si="29"/>
        <v xml:space="preserve"> </v>
      </c>
      <c r="AI122" s="36" t="str">
        <f>IFERROR(IF((INDEX('[3]Riesgos de Corrupción'!$B$11:$V$100,MATCH('Controles de Corrupción'!C122,'[3]Riesgos de Corrupción'!$B$11:$B$100,0),17)-AH122&lt;=1),"Rara vez",IF((INDEX('[3]Riesgos de Corrupción'!$B$11:$V$100,MATCH('Controles de Corrupción'!C122,'[3]Riesgos de Corrupción'!$B$11:$B$100,0),17)-AH122&lt;=2),"Improbable",IF((INDEX('[3]Riesgos de Corrupción'!$B$11:$V$100,MATCH('Controles de Corrupción'!C122,'[3]Riesgos de Corrupción'!$B$11:$B$100,0),17)-AH122&lt;=3),"Posible",IF((INDEX('[3]Riesgos de Corrupción'!$B$11:$V$100,MATCH('Controles de Corrupción'!C122,'[3]Riesgos de Corrupción'!$B$11:$B$100,0),17)-AH122&lt;=4),"Probable",IF((INDEX('[3]Riesgos de Corrupción'!$B$11:$V$100,MATCH('Controles de Corrupción'!C122,'[3]Riesgos de Corrupción'!$B$11:$B$100,0),17)-AH122&lt;=5),"Casi seguro")))))," ")</f>
        <v xml:space="preserve"> </v>
      </c>
      <c r="AJ122" s="8" t="str">
        <f>IFERROR(IF(OR(AND(AF122="Fuerte",H122="No disminuye"),AND(AF122="Moderado",H122="Indirectamente"),AND(AF122="Moderado",H122="No disminuye"),AND(INDEX('[3]Riesgos de Corrupción'!$B$11:$BN$100,MATCH('Controles de Corrupción'!C122,'[3]Riesgos de Corrupción'!$B$11:$B$100,0),63)="Moderado")),0,IF(OR(AND(AF122="Fuerte",H122="Indirectamente"),AND(AF122="Moderado",H122="Directamente"),AND(INDEX('[3]Riesgos de Corrupción'!$B$11:$BN$100,MATCH('Controles de Corrupción'!C122,'[3]Riesgos de Corrupción'!$B$11:$B$100,0),63)="Mayor")),1,IF(AND(AF122="Fuerte",H122="Directamente",AND(INDEX('[3]Riesgos de Corrupción'!$B$11:$BN$100,MATCH('Controles de Corrupción'!C122,'[3]Riesgos de Corrupción'!$B$11:$B$100,0),63)="Catastrófico")),2)))," ")</f>
        <v xml:space="preserve"> </v>
      </c>
      <c r="AK122" s="435" t="str">
        <f t="shared" si="30"/>
        <v xml:space="preserve"> </v>
      </c>
      <c r="AL122" s="19" t="str">
        <f>IFERROR(IF((INDEX('[3]Riesgos de Corrupción'!$B$11:$BN$100,MATCH('Controles de Corrupción'!C122,'[3]Riesgos de Corrupción'!$B$11:$B$100,0),62)-AK122&lt;=3),"Moderado",IF((INDEX('[3]Riesgos de Corrupción'!$B$11:$BN$100,MATCH('Controles de Corrupción'!C122,'[3]Riesgos de Corrupción'!$B$11:$B$100,0),62)-AK122&lt;=4),"Mayor",IF((INDEX('[3]Riesgos de Corrupción'!$B$11:$BN$100,MATCH('Controles de Corrupción'!C122,'[3]Riesgos de Corrupción'!$B$11:$B$100,0),62)-AK122&lt;=5),"Catastrófico")))," ")</f>
        <v xml:space="preserve"> </v>
      </c>
      <c r="AM122" s="22" t="str">
        <f t="shared" si="42"/>
        <v xml:space="preserve"> </v>
      </c>
      <c r="AN122" s="22" t="str">
        <f t="shared" si="43"/>
        <v xml:space="preserve"> </v>
      </c>
      <c r="AO122" s="76"/>
      <c r="AP122" s="76"/>
      <c r="AQ122" s="76"/>
      <c r="AR122" s="76"/>
      <c r="AS122" s="76"/>
      <c r="AT122" s="76"/>
      <c r="AU122" s="76"/>
      <c r="AV122" s="76"/>
      <c r="AW122" s="76"/>
      <c r="AX122" s="76"/>
      <c r="AY122" s="76"/>
      <c r="AZ122" s="76"/>
    </row>
    <row r="123" spans="2:52" ht="57.75" customHeight="1" x14ac:dyDescent="0.3">
      <c r="B123" s="123" t="str">
        <f t="shared" si="31"/>
        <v>-</v>
      </c>
      <c r="C123" s="18"/>
      <c r="D123" s="24"/>
      <c r="E123" s="23"/>
      <c r="F123" s="132"/>
      <c r="G123" s="131"/>
      <c r="H123" s="23"/>
      <c r="I123" s="18"/>
      <c r="J123" s="80">
        <f t="shared" si="32"/>
        <v>0</v>
      </c>
      <c r="K123" s="18"/>
      <c r="L123" s="80">
        <f t="shared" si="33"/>
        <v>0</v>
      </c>
      <c r="M123" s="18"/>
      <c r="N123" s="80">
        <f t="shared" si="34"/>
        <v>0</v>
      </c>
      <c r="O123" s="18"/>
      <c r="P123" s="80">
        <f t="shared" si="22"/>
        <v>0</v>
      </c>
      <c r="Q123" s="18"/>
      <c r="R123" s="80">
        <f t="shared" si="23"/>
        <v>0</v>
      </c>
      <c r="S123" s="18"/>
      <c r="T123" s="80">
        <f t="shared" si="24"/>
        <v>0</v>
      </c>
      <c r="U123" s="18"/>
      <c r="V123" s="80">
        <f t="shared" si="25"/>
        <v>0</v>
      </c>
      <c r="W123" s="19" t="str">
        <f t="shared" si="26"/>
        <v xml:space="preserve"> </v>
      </c>
      <c r="X123" s="19" t="str">
        <f t="shared" si="35"/>
        <v xml:space="preserve"> </v>
      </c>
      <c r="Y123" s="19" t="str">
        <f t="shared" si="27"/>
        <v/>
      </c>
      <c r="Z123" s="23"/>
      <c r="AA123" s="19" t="str">
        <f t="shared" si="36"/>
        <v/>
      </c>
      <c r="AB123" s="19" t="str">
        <f t="shared" si="37"/>
        <v xml:space="preserve"> </v>
      </c>
      <c r="AC123" s="19" t="str">
        <f t="shared" si="38"/>
        <v/>
      </c>
      <c r="AD123" s="19" t="str">
        <f t="shared" si="39"/>
        <v xml:space="preserve"> </v>
      </c>
      <c r="AE123" s="128" t="str">
        <f t="shared" si="28"/>
        <v xml:space="preserve"> </v>
      </c>
      <c r="AF123" s="19" t="str">
        <f t="shared" si="40"/>
        <v xml:space="preserve"> </v>
      </c>
      <c r="AG123" s="50">
        <f t="shared" si="41"/>
        <v>0</v>
      </c>
      <c r="AH123" s="50" t="str">
        <f t="shared" si="29"/>
        <v xml:space="preserve"> </v>
      </c>
      <c r="AI123" s="36" t="str">
        <f>IFERROR(IF((INDEX('[3]Riesgos de Corrupción'!$B$11:$V$100,MATCH('Controles de Corrupción'!C123,'[3]Riesgos de Corrupción'!$B$11:$B$100,0),17)-AH123&lt;=1),"Rara vez",IF((INDEX('[3]Riesgos de Corrupción'!$B$11:$V$100,MATCH('Controles de Corrupción'!C123,'[3]Riesgos de Corrupción'!$B$11:$B$100,0),17)-AH123&lt;=2),"Improbable",IF((INDEX('[3]Riesgos de Corrupción'!$B$11:$V$100,MATCH('Controles de Corrupción'!C123,'[3]Riesgos de Corrupción'!$B$11:$B$100,0),17)-AH123&lt;=3),"Posible",IF((INDEX('[3]Riesgos de Corrupción'!$B$11:$V$100,MATCH('Controles de Corrupción'!C123,'[3]Riesgos de Corrupción'!$B$11:$B$100,0),17)-AH123&lt;=4),"Probable",IF((INDEX('[3]Riesgos de Corrupción'!$B$11:$V$100,MATCH('Controles de Corrupción'!C123,'[3]Riesgos de Corrupción'!$B$11:$B$100,0),17)-AH123&lt;=5),"Casi seguro")))))," ")</f>
        <v xml:space="preserve"> </v>
      </c>
      <c r="AJ123" s="8" t="str">
        <f>IFERROR(IF(OR(AND(AF123="Fuerte",H123="No disminuye"),AND(AF123="Moderado",H123="Indirectamente"),AND(AF123="Moderado",H123="No disminuye"),AND(INDEX('[3]Riesgos de Corrupción'!$B$11:$BN$100,MATCH('Controles de Corrupción'!C123,'[3]Riesgos de Corrupción'!$B$11:$B$100,0),63)="Moderado")),0,IF(OR(AND(AF123="Fuerte",H123="Indirectamente"),AND(AF123="Moderado",H123="Directamente"),AND(INDEX('[3]Riesgos de Corrupción'!$B$11:$BN$100,MATCH('Controles de Corrupción'!C123,'[3]Riesgos de Corrupción'!$B$11:$B$100,0),63)="Mayor")),1,IF(AND(AF123="Fuerte",H123="Directamente",AND(INDEX('[3]Riesgos de Corrupción'!$B$11:$BN$100,MATCH('Controles de Corrupción'!C123,'[3]Riesgos de Corrupción'!$B$11:$B$100,0),63)="Catastrófico")),2)))," ")</f>
        <v xml:space="preserve"> </v>
      </c>
      <c r="AK123" s="435" t="str">
        <f t="shared" si="30"/>
        <v xml:space="preserve"> </v>
      </c>
      <c r="AL123" s="19" t="str">
        <f>IFERROR(IF((INDEX('[3]Riesgos de Corrupción'!$B$11:$BN$100,MATCH('Controles de Corrupción'!C123,'[3]Riesgos de Corrupción'!$B$11:$B$100,0),62)-AK123&lt;=3),"Moderado",IF((INDEX('[3]Riesgos de Corrupción'!$B$11:$BN$100,MATCH('Controles de Corrupción'!C123,'[3]Riesgos de Corrupción'!$B$11:$B$100,0),62)-AK123&lt;=4),"Mayor",IF((INDEX('[3]Riesgos de Corrupción'!$B$11:$BN$100,MATCH('Controles de Corrupción'!C123,'[3]Riesgos de Corrupción'!$B$11:$B$100,0),62)-AK123&lt;=5),"Catastrófico")))," ")</f>
        <v xml:space="preserve"> </v>
      </c>
      <c r="AM123" s="22" t="str">
        <f t="shared" si="42"/>
        <v xml:space="preserve"> </v>
      </c>
      <c r="AN123" s="22" t="str">
        <f t="shared" si="43"/>
        <v xml:space="preserve"> </v>
      </c>
      <c r="AO123" s="76"/>
      <c r="AP123" s="76"/>
      <c r="AQ123" s="76"/>
      <c r="AR123" s="76"/>
      <c r="AS123" s="76"/>
      <c r="AT123" s="76"/>
      <c r="AU123" s="76"/>
      <c r="AV123" s="76"/>
      <c r="AW123" s="76"/>
      <c r="AX123" s="76"/>
      <c r="AY123" s="76"/>
      <c r="AZ123" s="76"/>
    </row>
    <row r="124" spans="2:52" ht="57.75" customHeight="1" x14ac:dyDescent="0.3">
      <c r="B124" s="123" t="str">
        <f t="shared" si="31"/>
        <v>-</v>
      </c>
      <c r="C124" s="18"/>
      <c r="D124" s="24"/>
      <c r="E124" s="23"/>
      <c r="F124" s="132"/>
      <c r="G124" s="131"/>
      <c r="H124" s="23"/>
      <c r="I124" s="18"/>
      <c r="J124" s="80">
        <f t="shared" si="32"/>
        <v>0</v>
      </c>
      <c r="K124" s="18"/>
      <c r="L124" s="80">
        <f t="shared" si="33"/>
        <v>0</v>
      </c>
      <c r="M124" s="18"/>
      <c r="N124" s="80">
        <f t="shared" si="34"/>
        <v>0</v>
      </c>
      <c r="O124" s="18"/>
      <c r="P124" s="80">
        <f t="shared" si="22"/>
        <v>0</v>
      </c>
      <c r="Q124" s="18"/>
      <c r="R124" s="80">
        <f t="shared" si="23"/>
        <v>0</v>
      </c>
      <c r="S124" s="18"/>
      <c r="T124" s="80">
        <f t="shared" si="24"/>
        <v>0</v>
      </c>
      <c r="U124" s="18"/>
      <c r="V124" s="80">
        <f t="shared" si="25"/>
        <v>0</v>
      </c>
      <c r="W124" s="19" t="str">
        <f t="shared" si="26"/>
        <v xml:space="preserve"> </v>
      </c>
      <c r="X124" s="19" t="str">
        <f t="shared" si="35"/>
        <v xml:space="preserve"> </v>
      </c>
      <c r="Y124" s="19" t="str">
        <f t="shared" si="27"/>
        <v/>
      </c>
      <c r="Z124" s="23"/>
      <c r="AA124" s="19" t="str">
        <f t="shared" si="36"/>
        <v/>
      </c>
      <c r="AB124" s="19" t="str">
        <f t="shared" si="37"/>
        <v xml:space="preserve"> </v>
      </c>
      <c r="AC124" s="19" t="str">
        <f t="shared" si="38"/>
        <v/>
      </c>
      <c r="AD124" s="19" t="str">
        <f t="shared" si="39"/>
        <v xml:space="preserve"> </v>
      </c>
      <c r="AE124" s="128" t="str">
        <f t="shared" si="28"/>
        <v xml:space="preserve"> </v>
      </c>
      <c r="AF124" s="19" t="str">
        <f t="shared" si="40"/>
        <v xml:space="preserve"> </v>
      </c>
      <c r="AG124" s="50">
        <f t="shared" si="41"/>
        <v>0</v>
      </c>
      <c r="AH124" s="50" t="str">
        <f t="shared" si="29"/>
        <v xml:space="preserve"> </v>
      </c>
      <c r="AI124" s="36" t="str">
        <f>IFERROR(IF((INDEX('[3]Riesgos de Corrupción'!$B$11:$V$100,MATCH('Controles de Corrupción'!C124,'[3]Riesgos de Corrupción'!$B$11:$B$100,0),17)-AH124&lt;=1),"Rara vez",IF((INDEX('[3]Riesgos de Corrupción'!$B$11:$V$100,MATCH('Controles de Corrupción'!C124,'[3]Riesgos de Corrupción'!$B$11:$B$100,0),17)-AH124&lt;=2),"Improbable",IF((INDEX('[3]Riesgos de Corrupción'!$B$11:$V$100,MATCH('Controles de Corrupción'!C124,'[3]Riesgos de Corrupción'!$B$11:$B$100,0),17)-AH124&lt;=3),"Posible",IF((INDEX('[3]Riesgos de Corrupción'!$B$11:$V$100,MATCH('Controles de Corrupción'!C124,'[3]Riesgos de Corrupción'!$B$11:$B$100,0),17)-AH124&lt;=4),"Probable",IF((INDEX('[3]Riesgos de Corrupción'!$B$11:$V$100,MATCH('Controles de Corrupción'!C124,'[3]Riesgos de Corrupción'!$B$11:$B$100,0),17)-AH124&lt;=5),"Casi seguro")))))," ")</f>
        <v xml:space="preserve"> </v>
      </c>
      <c r="AJ124" s="8" t="str">
        <f>IFERROR(IF(OR(AND(AF124="Fuerte",H124="No disminuye"),AND(AF124="Moderado",H124="Indirectamente"),AND(AF124="Moderado",H124="No disminuye"),AND(INDEX('[3]Riesgos de Corrupción'!$B$11:$BN$100,MATCH('Controles de Corrupción'!C124,'[3]Riesgos de Corrupción'!$B$11:$B$100,0),63)="Moderado")),0,IF(OR(AND(AF124="Fuerte",H124="Indirectamente"),AND(AF124="Moderado",H124="Directamente"),AND(INDEX('[3]Riesgos de Corrupción'!$B$11:$BN$100,MATCH('Controles de Corrupción'!C124,'[3]Riesgos de Corrupción'!$B$11:$B$100,0),63)="Mayor")),1,IF(AND(AF124="Fuerte",H124="Directamente",AND(INDEX('[3]Riesgos de Corrupción'!$B$11:$BN$100,MATCH('Controles de Corrupción'!C124,'[3]Riesgos de Corrupción'!$B$11:$B$100,0),63)="Catastrófico")),2)))," ")</f>
        <v xml:space="preserve"> </v>
      </c>
      <c r="AK124" s="435" t="str">
        <f t="shared" si="30"/>
        <v xml:space="preserve"> </v>
      </c>
      <c r="AL124" s="19" t="str">
        <f>IFERROR(IF((INDEX('[3]Riesgos de Corrupción'!$B$11:$BN$100,MATCH('Controles de Corrupción'!C124,'[3]Riesgos de Corrupción'!$B$11:$B$100,0),62)-AK124&lt;=3),"Moderado",IF((INDEX('[3]Riesgos de Corrupción'!$B$11:$BN$100,MATCH('Controles de Corrupción'!C124,'[3]Riesgos de Corrupción'!$B$11:$B$100,0),62)-AK124&lt;=4),"Mayor",IF((INDEX('[3]Riesgos de Corrupción'!$B$11:$BN$100,MATCH('Controles de Corrupción'!C124,'[3]Riesgos de Corrupción'!$B$11:$B$100,0),62)-AK124&lt;=5),"Catastrófico")))," ")</f>
        <v xml:space="preserve"> </v>
      </c>
      <c r="AM124" s="22" t="str">
        <f t="shared" si="42"/>
        <v xml:space="preserve"> </v>
      </c>
      <c r="AN124" s="22" t="str">
        <f t="shared" si="43"/>
        <v xml:space="preserve"> </v>
      </c>
      <c r="AO124" s="76"/>
      <c r="AP124" s="76"/>
      <c r="AQ124" s="76"/>
      <c r="AR124" s="76"/>
      <c r="AS124" s="76"/>
      <c r="AT124" s="76"/>
      <c r="AU124" s="76"/>
      <c r="AV124" s="76"/>
      <c r="AW124" s="76"/>
      <c r="AX124" s="76"/>
      <c r="AY124" s="76"/>
      <c r="AZ124" s="76"/>
    </row>
    <row r="125" spans="2:52" ht="57.75" customHeight="1" x14ac:dyDescent="0.3">
      <c r="B125" s="123" t="str">
        <f t="shared" si="31"/>
        <v>-</v>
      </c>
      <c r="C125" s="18"/>
      <c r="D125" s="24"/>
      <c r="E125" s="23"/>
      <c r="F125" s="132"/>
      <c r="G125" s="131"/>
      <c r="H125" s="23"/>
      <c r="I125" s="18"/>
      <c r="J125" s="80">
        <f t="shared" si="32"/>
        <v>0</v>
      </c>
      <c r="K125" s="18"/>
      <c r="L125" s="80">
        <f t="shared" si="33"/>
        <v>0</v>
      </c>
      <c r="M125" s="18"/>
      <c r="N125" s="80">
        <f t="shared" si="34"/>
        <v>0</v>
      </c>
      <c r="O125" s="18"/>
      <c r="P125" s="80">
        <f t="shared" si="22"/>
        <v>0</v>
      </c>
      <c r="Q125" s="18"/>
      <c r="R125" s="80">
        <f t="shared" si="23"/>
        <v>0</v>
      </c>
      <c r="S125" s="18"/>
      <c r="T125" s="80">
        <f t="shared" si="24"/>
        <v>0</v>
      </c>
      <c r="U125" s="18"/>
      <c r="V125" s="80">
        <f t="shared" si="25"/>
        <v>0</v>
      </c>
      <c r="W125" s="19" t="str">
        <f t="shared" si="26"/>
        <v xml:space="preserve"> </v>
      </c>
      <c r="X125" s="19" t="str">
        <f t="shared" si="35"/>
        <v xml:space="preserve"> </v>
      </c>
      <c r="Y125" s="19" t="str">
        <f t="shared" si="27"/>
        <v/>
      </c>
      <c r="Z125" s="23"/>
      <c r="AA125" s="19" t="str">
        <f t="shared" si="36"/>
        <v/>
      </c>
      <c r="AB125" s="19" t="str">
        <f t="shared" si="37"/>
        <v xml:space="preserve"> </v>
      </c>
      <c r="AC125" s="19" t="str">
        <f t="shared" si="38"/>
        <v/>
      </c>
      <c r="AD125" s="19" t="str">
        <f t="shared" si="39"/>
        <v xml:space="preserve"> </v>
      </c>
      <c r="AE125" s="128" t="str">
        <f t="shared" si="28"/>
        <v xml:space="preserve"> </v>
      </c>
      <c r="AF125" s="19" t="str">
        <f t="shared" si="40"/>
        <v xml:space="preserve"> </v>
      </c>
      <c r="AG125" s="50">
        <f t="shared" si="41"/>
        <v>0</v>
      </c>
      <c r="AH125" s="50" t="str">
        <f t="shared" si="29"/>
        <v xml:space="preserve"> </v>
      </c>
      <c r="AI125" s="36" t="str">
        <f>IFERROR(IF((INDEX('[3]Riesgos de Corrupción'!$B$11:$V$100,MATCH('Controles de Corrupción'!C125,'[3]Riesgos de Corrupción'!$B$11:$B$100,0),17)-AH125&lt;=1),"Rara vez",IF((INDEX('[3]Riesgos de Corrupción'!$B$11:$V$100,MATCH('Controles de Corrupción'!C125,'[3]Riesgos de Corrupción'!$B$11:$B$100,0),17)-AH125&lt;=2),"Improbable",IF((INDEX('[3]Riesgos de Corrupción'!$B$11:$V$100,MATCH('Controles de Corrupción'!C125,'[3]Riesgos de Corrupción'!$B$11:$B$100,0),17)-AH125&lt;=3),"Posible",IF((INDEX('[3]Riesgos de Corrupción'!$B$11:$V$100,MATCH('Controles de Corrupción'!C125,'[3]Riesgos de Corrupción'!$B$11:$B$100,0),17)-AH125&lt;=4),"Probable",IF((INDEX('[3]Riesgos de Corrupción'!$B$11:$V$100,MATCH('Controles de Corrupción'!C125,'[3]Riesgos de Corrupción'!$B$11:$B$100,0),17)-AH125&lt;=5),"Casi seguro")))))," ")</f>
        <v xml:space="preserve"> </v>
      </c>
      <c r="AJ125" s="8" t="str">
        <f>IFERROR(IF(OR(AND(AF125="Fuerte",H125="No disminuye"),AND(AF125="Moderado",H125="Indirectamente"),AND(AF125="Moderado",H125="No disminuye"),AND(INDEX('[3]Riesgos de Corrupción'!$B$11:$BN$100,MATCH('Controles de Corrupción'!C125,'[3]Riesgos de Corrupción'!$B$11:$B$100,0),63)="Moderado")),0,IF(OR(AND(AF125="Fuerte",H125="Indirectamente"),AND(AF125="Moderado",H125="Directamente"),AND(INDEX('[3]Riesgos de Corrupción'!$B$11:$BN$100,MATCH('Controles de Corrupción'!C125,'[3]Riesgos de Corrupción'!$B$11:$B$100,0),63)="Mayor")),1,IF(AND(AF125="Fuerte",H125="Directamente",AND(INDEX('[3]Riesgos de Corrupción'!$B$11:$BN$100,MATCH('Controles de Corrupción'!C125,'[3]Riesgos de Corrupción'!$B$11:$B$100,0),63)="Catastrófico")),2)))," ")</f>
        <v xml:space="preserve"> </v>
      </c>
      <c r="AK125" s="435" t="str">
        <f t="shared" si="30"/>
        <v xml:space="preserve"> </v>
      </c>
      <c r="AL125" s="19" t="str">
        <f>IFERROR(IF((INDEX('[3]Riesgos de Corrupción'!$B$11:$BN$100,MATCH('Controles de Corrupción'!C125,'[3]Riesgos de Corrupción'!$B$11:$B$100,0),62)-AK125&lt;=3),"Moderado",IF((INDEX('[3]Riesgos de Corrupción'!$B$11:$BN$100,MATCH('Controles de Corrupción'!C125,'[3]Riesgos de Corrupción'!$B$11:$B$100,0),62)-AK125&lt;=4),"Mayor",IF((INDEX('[3]Riesgos de Corrupción'!$B$11:$BN$100,MATCH('Controles de Corrupción'!C125,'[3]Riesgos de Corrupción'!$B$11:$B$100,0),62)-AK125&lt;=5),"Catastrófico")))," ")</f>
        <v xml:space="preserve"> </v>
      </c>
      <c r="AM125" s="22" t="str">
        <f t="shared" si="42"/>
        <v xml:space="preserve"> </v>
      </c>
      <c r="AN125" s="22" t="str">
        <f t="shared" si="43"/>
        <v xml:space="preserve"> </v>
      </c>
      <c r="AO125" s="76"/>
      <c r="AP125" s="76"/>
      <c r="AQ125" s="76"/>
      <c r="AR125" s="76"/>
      <c r="AS125" s="76"/>
      <c r="AT125" s="76"/>
      <c r="AU125" s="76"/>
      <c r="AV125" s="76"/>
      <c r="AW125" s="76"/>
      <c r="AX125" s="76"/>
      <c r="AY125" s="76"/>
      <c r="AZ125" s="76"/>
    </row>
    <row r="126" spans="2:52" ht="57.75" customHeight="1" x14ac:dyDescent="0.3">
      <c r="B126" s="123" t="str">
        <f t="shared" si="31"/>
        <v>-</v>
      </c>
      <c r="C126" s="18"/>
      <c r="D126" s="24"/>
      <c r="E126" s="23"/>
      <c r="F126" s="132"/>
      <c r="G126" s="131"/>
      <c r="H126" s="23"/>
      <c r="I126" s="18"/>
      <c r="J126" s="80">
        <f t="shared" si="32"/>
        <v>0</v>
      </c>
      <c r="K126" s="18"/>
      <c r="L126" s="80">
        <f t="shared" si="33"/>
        <v>0</v>
      </c>
      <c r="M126" s="18"/>
      <c r="N126" s="80">
        <f t="shared" si="34"/>
        <v>0</v>
      </c>
      <c r="O126" s="18"/>
      <c r="P126" s="80">
        <f t="shared" si="22"/>
        <v>0</v>
      </c>
      <c r="Q126" s="18"/>
      <c r="R126" s="80">
        <f t="shared" si="23"/>
        <v>0</v>
      </c>
      <c r="S126" s="18"/>
      <c r="T126" s="80">
        <f t="shared" si="24"/>
        <v>0</v>
      </c>
      <c r="U126" s="18"/>
      <c r="V126" s="80">
        <f t="shared" si="25"/>
        <v>0</v>
      </c>
      <c r="W126" s="19" t="str">
        <f t="shared" si="26"/>
        <v xml:space="preserve"> </v>
      </c>
      <c r="X126" s="19" t="str">
        <f t="shared" si="35"/>
        <v xml:space="preserve"> </v>
      </c>
      <c r="Y126" s="19" t="str">
        <f t="shared" si="27"/>
        <v/>
      </c>
      <c r="Z126" s="23"/>
      <c r="AA126" s="19" t="str">
        <f t="shared" si="36"/>
        <v/>
      </c>
      <c r="AB126" s="19" t="str">
        <f t="shared" si="37"/>
        <v xml:space="preserve"> </v>
      </c>
      <c r="AC126" s="19" t="str">
        <f t="shared" si="38"/>
        <v/>
      </c>
      <c r="AD126" s="19" t="str">
        <f t="shared" si="39"/>
        <v xml:space="preserve"> </v>
      </c>
      <c r="AE126" s="128" t="str">
        <f t="shared" si="28"/>
        <v xml:space="preserve"> </v>
      </c>
      <c r="AF126" s="19" t="str">
        <f t="shared" si="40"/>
        <v xml:space="preserve"> </v>
      </c>
      <c r="AG126" s="50">
        <f t="shared" si="41"/>
        <v>0</v>
      </c>
      <c r="AH126" s="50" t="str">
        <f t="shared" si="29"/>
        <v xml:space="preserve"> </v>
      </c>
      <c r="AI126" s="36" t="str">
        <f>IFERROR(IF((INDEX('[3]Riesgos de Corrupción'!$B$11:$V$100,MATCH('Controles de Corrupción'!C126,'[3]Riesgos de Corrupción'!$B$11:$B$100,0),17)-AH126&lt;=1),"Rara vez",IF((INDEX('[3]Riesgos de Corrupción'!$B$11:$V$100,MATCH('Controles de Corrupción'!C126,'[3]Riesgos de Corrupción'!$B$11:$B$100,0),17)-AH126&lt;=2),"Improbable",IF((INDEX('[3]Riesgos de Corrupción'!$B$11:$V$100,MATCH('Controles de Corrupción'!C126,'[3]Riesgos de Corrupción'!$B$11:$B$100,0),17)-AH126&lt;=3),"Posible",IF((INDEX('[3]Riesgos de Corrupción'!$B$11:$V$100,MATCH('Controles de Corrupción'!C126,'[3]Riesgos de Corrupción'!$B$11:$B$100,0),17)-AH126&lt;=4),"Probable",IF((INDEX('[3]Riesgos de Corrupción'!$B$11:$V$100,MATCH('Controles de Corrupción'!C126,'[3]Riesgos de Corrupción'!$B$11:$B$100,0),17)-AH126&lt;=5),"Casi seguro")))))," ")</f>
        <v xml:space="preserve"> </v>
      </c>
      <c r="AJ126" s="8" t="str">
        <f>IFERROR(IF(OR(AND(AF126="Fuerte",H126="No disminuye"),AND(AF126="Moderado",H126="Indirectamente"),AND(AF126="Moderado",H126="No disminuye"),AND(INDEX('[3]Riesgos de Corrupción'!$B$11:$BN$100,MATCH('Controles de Corrupción'!C126,'[3]Riesgos de Corrupción'!$B$11:$B$100,0),63)="Moderado")),0,IF(OR(AND(AF126="Fuerte",H126="Indirectamente"),AND(AF126="Moderado",H126="Directamente"),AND(INDEX('[3]Riesgos de Corrupción'!$B$11:$BN$100,MATCH('Controles de Corrupción'!C126,'[3]Riesgos de Corrupción'!$B$11:$B$100,0),63)="Mayor")),1,IF(AND(AF126="Fuerte",H126="Directamente",AND(INDEX('[3]Riesgos de Corrupción'!$B$11:$BN$100,MATCH('Controles de Corrupción'!C126,'[3]Riesgos de Corrupción'!$B$11:$B$100,0),63)="Catastrófico")),2)))," ")</f>
        <v xml:space="preserve"> </v>
      </c>
      <c r="AK126" s="435" t="str">
        <f t="shared" si="30"/>
        <v xml:space="preserve"> </v>
      </c>
      <c r="AL126" s="19" t="str">
        <f>IFERROR(IF((INDEX('[3]Riesgos de Corrupción'!$B$11:$BN$100,MATCH('Controles de Corrupción'!C126,'[3]Riesgos de Corrupción'!$B$11:$B$100,0),62)-AK126&lt;=3),"Moderado",IF((INDEX('[3]Riesgos de Corrupción'!$B$11:$BN$100,MATCH('Controles de Corrupción'!C126,'[3]Riesgos de Corrupción'!$B$11:$B$100,0),62)-AK126&lt;=4),"Mayor",IF((INDEX('[3]Riesgos de Corrupción'!$B$11:$BN$100,MATCH('Controles de Corrupción'!C126,'[3]Riesgos de Corrupción'!$B$11:$B$100,0),62)-AK126&lt;=5),"Catastrófico")))," ")</f>
        <v xml:space="preserve"> </v>
      </c>
      <c r="AM126" s="22" t="str">
        <f t="shared" si="42"/>
        <v xml:space="preserve"> </v>
      </c>
      <c r="AN126" s="22" t="str">
        <f t="shared" si="43"/>
        <v xml:space="preserve"> </v>
      </c>
      <c r="AO126" s="76"/>
      <c r="AP126" s="76"/>
      <c r="AQ126" s="76"/>
      <c r="AR126" s="76"/>
      <c r="AS126" s="76"/>
      <c r="AT126" s="76"/>
      <c r="AU126" s="76"/>
      <c r="AV126" s="76"/>
      <c r="AW126" s="76"/>
      <c r="AX126" s="76"/>
      <c r="AY126" s="76"/>
      <c r="AZ126" s="76"/>
    </row>
    <row r="127" spans="2:52" ht="57.75" customHeight="1" x14ac:dyDescent="0.3">
      <c r="B127" s="123" t="str">
        <f t="shared" si="31"/>
        <v>-</v>
      </c>
      <c r="C127" s="18"/>
      <c r="D127" s="24"/>
      <c r="E127" s="23"/>
      <c r="F127" s="132"/>
      <c r="G127" s="131"/>
      <c r="H127" s="23"/>
      <c r="I127" s="18"/>
      <c r="J127" s="80">
        <f t="shared" si="32"/>
        <v>0</v>
      </c>
      <c r="K127" s="18"/>
      <c r="L127" s="80">
        <f t="shared" si="33"/>
        <v>0</v>
      </c>
      <c r="M127" s="18"/>
      <c r="N127" s="80">
        <f t="shared" si="34"/>
        <v>0</v>
      </c>
      <c r="O127" s="18"/>
      <c r="P127" s="80">
        <f t="shared" si="22"/>
        <v>0</v>
      </c>
      <c r="Q127" s="18"/>
      <c r="R127" s="80">
        <f t="shared" si="23"/>
        <v>0</v>
      </c>
      <c r="S127" s="18"/>
      <c r="T127" s="80">
        <f t="shared" si="24"/>
        <v>0</v>
      </c>
      <c r="U127" s="18"/>
      <c r="V127" s="80">
        <f t="shared" si="25"/>
        <v>0</v>
      </c>
      <c r="W127" s="19" t="str">
        <f t="shared" si="26"/>
        <v xml:space="preserve"> </v>
      </c>
      <c r="X127" s="19" t="str">
        <f t="shared" si="35"/>
        <v xml:space="preserve"> </v>
      </c>
      <c r="Y127" s="19" t="str">
        <f t="shared" si="27"/>
        <v/>
      </c>
      <c r="Z127" s="23"/>
      <c r="AA127" s="19" t="str">
        <f t="shared" si="36"/>
        <v/>
      </c>
      <c r="AB127" s="19" t="str">
        <f t="shared" si="37"/>
        <v xml:space="preserve"> </v>
      </c>
      <c r="AC127" s="19" t="str">
        <f t="shared" si="38"/>
        <v/>
      </c>
      <c r="AD127" s="19" t="str">
        <f t="shared" si="39"/>
        <v xml:space="preserve"> </v>
      </c>
      <c r="AE127" s="128" t="str">
        <f t="shared" si="28"/>
        <v xml:space="preserve"> </v>
      </c>
      <c r="AF127" s="19" t="str">
        <f t="shared" si="40"/>
        <v xml:space="preserve"> </v>
      </c>
      <c r="AG127" s="50">
        <f t="shared" si="41"/>
        <v>0</v>
      </c>
      <c r="AH127" s="50" t="str">
        <f t="shared" si="29"/>
        <v xml:space="preserve"> </v>
      </c>
      <c r="AI127" s="36" t="str">
        <f>IFERROR(IF((INDEX('[3]Riesgos de Corrupción'!$B$11:$V$100,MATCH('Controles de Corrupción'!C127,'[3]Riesgos de Corrupción'!$B$11:$B$100,0),17)-AH127&lt;=1),"Rara vez",IF((INDEX('[3]Riesgos de Corrupción'!$B$11:$V$100,MATCH('Controles de Corrupción'!C127,'[3]Riesgos de Corrupción'!$B$11:$B$100,0),17)-AH127&lt;=2),"Improbable",IF((INDEX('[3]Riesgos de Corrupción'!$B$11:$V$100,MATCH('Controles de Corrupción'!C127,'[3]Riesgos de Corrupción'!$B$11:$B$100,0),17)-AH127&lt;=3),"Posible",IF((INDEX('[3]Riesgos de Corrupción'!$B$11:$V$100,MATCH('Controles de Corrupción'!C127,'[3]Riesgos de Corrupción'!$B$11:$B$100,0),17)-AH127&lt;=4),"Probable",IF((INDEX('[3]Riesgos de Corrupción'!$B$11:$V$100,MATCH('Controles de Corrupción'!C127,'[3]Riesgos de Corrupción'!$B$11:$B$100,0),17)-AH127&lt;=5),"Casi seguro")))))," ")</f>
        <v xml:space="preserve"> </v>
      </c>
      <c r="AJ127" s="8" t="str">
        <f>IFERROR(IF(OR(AND(AF127="Fuerte",H127="No disminuye"),AND(AF127="Moderado",H127="Indirectamente"),AND(AF127="Moderado",H127="No disminuye"),AND(INDEX('[3]Riesgos de Corrupción'!$B$11:$BN$100,MATCH('Controles de Corrupción'!C127,'[3]Riesgos de Corrupción'!$B$11:$B$100,0),63)="Moderado")),0,IF(OR(AND(AF127="Fuerte",H127="Indirectamente"),AND(AF127="Moderado",H127="Directamente"),AND(INDEX('[3]Riesgos de Corrupción'!$B$11:$BN$100,MATCH('Controles de Corrupción'!C127,'[3]Riesgos de Corrupción'!$B$11:$B$100,0),63)="Mayor")),1,IF(AND(AF127="Fuerte",H127="Directamente",AND(INDEX('[3]Riesgos de Corrupción'!$B$11:$BN$100,MATCH('Controles de Corrupción'!C127,'[3]Riesgos de Corrupción'!$B$11:$B$100,0),63)="Catastrófico")),2)))," ")</f>
        <v xml:space="preserve"> </v>
      </c>
      <c r="AK127" s="435" t="str">
        <f t="shared" si="30"/>
        <v xml:space="preserve"> </v>
      </c>
      <c r="AL127" s="19" t="str">
        <f>IFERROR(IF((INDEX('[3]Riesgos de Corrupción'!$B$11:$BN$100,MATCH('Controles de Corrupción'!C127,'[3]Riesgos de Corrupción'!$B$11:$B$100,0),62)-AK127&lt;=3),"Moderado",IF((INDEX('[3]Riesgos de Corrupción'!$B$11:$BN$100,MATCH('Controles de Corrupción'!C127,'[3]Riesgos de Corrupción'!$B$11:$B$100,0),62)-AK127&lt;=4),"Mayor",IF((INDEX('[3]Riesgos de Corrupción'!$B$11:$BN$100,MATCH('Controles de Corrupción'!C127,'[3]Riesgos de Corrupción'!$B$11:$B$100,0),62)-AK127&lt;=5),"Catastrófico")))," ")</f>
        <v xml:space="preserve"> </v>
      </c>
      <c r="AM127" s="22" t="str">
        <f t="shared" si="42"/>
        <v xml:space="preserve"> </v>
      </c>
      <c r="AN127" s="22" t="str">
        <f t="shared" si="43"/>
        <v xml:space="preserve"> </v>
      </c>
      <c r="AO127" s="76"/>
      <c r="AP127" s="76"/>
      <c r="AQ127" s="76"/>
      <c r="AR127" s="76"/>
      <c r="AS127" s="76"/>
      <c r="AT127" s="76"/>
      <c r="AU127" s="76"/>
      <c r="AV127" s="76"/>
      <c r="AW127" s="76"/>
      <c r="AX127" s="76"/>
      <c r="AY127" s="76"/>
      <c r="AZ127" s="76"/>
    </row>
    <row r="128" spans="2:52" ht="57.75" customHeight="1" x14ac:dyDescent="0.3">
      <c r="B128" s="123" t="str">
        <f t="shared" si="31"/>
        <v>-</v>
      </c>
      <c r="C128" s="18"/>
      <c r="D128" s="24"/>
      <c r="E128" s="23"/>
      <c r="F128" s="132"/>
      <c r="G128" s="131"/>
      <c r="H128" s="23"/>
      <c r="I128" s="18"/>
      <c r="J128" s="80">
        <f t="shared" si="32"/>
        <v>0</v>
      </c>
      <c r="K128" s="18"/>
      <c r="L128" s="80">
        <f t="shared" si="33"/>
        <v>0</v>
      </c>
      <c r="M128" s="18"/>
      <c r="N128" s="80">
        <f t="shared" si="34"/>
        <v>0</v>
      </c>
      <c r="O128" s="18"/>
      <c r="P128" s="80">
        <f t="shared" si="22"/>
        <v>0</v>
      </c>
      <c r="Q128" s="18"/>
      <c r="R128" s="80">
        <f t="shared" si="23"/>
        <v>0</v>
      </c>
      <c r="S128" s="18"/>
      <c r="T128" s="80">
        <f t="shared" si="24"/>
        <v>0</v>
      </c>
      <c r="U128" s="18"/>
      <c r="V128" s="80">
        <f t="shared" si="25"/>
        <v>0</v>
      </c>
      <c r="W128" s="19" t="str">
        <f t="shared" si="26"/>
        <v xml:space="preserve"> </v>
      </c>
      <c r="X128" s="19" t="str">
        <f t="shared" si="35"/>
        <v xml:space="preserve"> </v>
      </c>
      <c r="Y128" s="19" t="str">
        <f t="shared" si="27"/>
        <v/>
      </c>
      <c r="Z128" s="23"/>
      <c r="AA128" s="19" t="str">
        <f t="shared" si="36"/>
        <v/>
      </c>
      <c r="AB128" s="19" t="str">
        <f t="shared" si="37"/>
        <v xml:space="preserve"> </v>
      </c>
      <c r="AC128" s="19" t="str">
        <f t="shared" si="38"/>
        <v/>
      </c>
      <c r="AD128" s="19" t="str">
        <f t="shared" si="39"/>
        <v xml:space="preserve"> </v>
      </c>
      <c r="AE128" s="128" t="str">
        <f t="shared" si="28"/>
        <v xml:space="preserve"> </v>
      </c>
      <c r="AF128" s="19" t="str">
        <f t="shared" si="40"/>
        <v xml:space="preserve"> </v>
      </c>
      <c r="AG128" s="50">
        <f t="shared" si="41"/>
        <v>0</v>
      </c>
      <c r="AH128" s="50" t="str">
        <f t="shared" si="29"/>
        <v xml:space="preserve"> </v>
      </c>
      <c r="AI128" s="36" t="str">
        <f>IFERROR(IF((INDEX('[3]Riesgos de Corrupción'!$B$11:$V$100,MATCH('Controles de Corrupción'!C128,'[3]Riesgos de Corrupción'!$B$11:$B$100,0),17)-AH128&lt;=1),"Rara vez",IF((INDEX('[3]Riesgos de Corrupción'!$B$11:$V$100,MATCH('Controles de Corrupción'!C128,'[3]Riesgos de Corrupción'!$B$11:$B$100,0),17)-AH128&lt;=2),"Improbable",IF((INDEX('[3]Riesgos de Corrupción'!$B$11:$V$100,MATCH('Controles de Corrupción'!C128,'[3]Riesgos de Corrupción'!$B$11:$B$100,0),17)-AH128&lt;=3),"Posible",IF((INDEX('[3]Riesgos de Corrupción'!$B$11:$V$100,MATCH('Controles de Corrupción'!C128,'[3]Riesgos de Corrupción'!$B$11:$B$100,0),17)-AH128&lt;=4),"Probable",IF((INDEX('[3]Riesgos de Corrupción'!$B$11:$V$100,MATCH('Controles de Corrupción'!C128,'[3]Riesgos de Corrupción'!$B$11:$B$100,0),17)-AH128&lt;=5),"Casi seguro")))))," ")</f>
        <v xml:space="preserve"> </v>
      </c>
      <c r="AJ128" s="8" t="str">
        <f>IFERROR(IF(OR(AND(AF128="Fuerte",H128="No disminuye"),AND(AF128="Moderado",H128="Indirectamente"),AND(AF128="Moderado",H128="No disminuye"),AND(INDEX('[3]Riesgos de Corrupción'!$B$11:$BN$100,MATCH('Controles de Corrupción'!C128,'[3]Riesgos de Corrupción'!$B$11:$B$100,0),63)="Moderado")),0,IF(OR(AND(AF128="Fuerte",H128="Indirectamente"),AND(AF128="Moderado",H128="Directamente"),AND(INDEX('[3]Riesgos de Corrupción'!$B$11:$BN$100,MATCH('Controles de Corrupción'!C128,'[3]Riesgos de Corrupción'!$B$11:$B$100,0),63)="Mayor")),1,IF(AND(AF128="Fuerte",H128="Directamente",AND(INDEX('[3]Riesgos de Corrupción'!$B$11:$BN$100,MATCH('Controles de Corrupción'!C128,'[3]Riesgos de Corrupción'!$B$11:$B$100,0),63)="Catastrófico")),2)))," ")</f>
        <v xml:space="preserve"> </v>
      </c>
      <c r="AK128" s="435" t="str">
        <f t="shared" si="30"/>
        <v xml:space="preserve"> </v>
      </c>
      <c r="AL128" s="19" t="str">
        <f>IFERROR(IF((INDEX('[3]Riesgos de Corrupción'!$B$11:$BN$100,MATCH('Controles de Corrupción'!C128,'[3]Riesgos de Corrupción'!$B$11:$B$100,0),62)-AK128&lt;=3),"Moderado",IF((INDEX('[3]Riesgos de Corrupción'!$B$11:$BN$100,MATCH('Controles de Corrupción'!C128,'[3]Riesgos de Corrupción'!$B$11:$B$100,0),62)-AK128&lt;=4),"Mayor",IF((INDEX('[3]Riesgos de Corrupción'!$B$11:$BN$100,MATCH('Controles de Corrupción'!C128,'[3]Riesgos de Corrupción'!$B$11:$B$100,0),62)-AK128&lt;=5),"Catastrófico")))," ")</f>
        <v xml:space="preserve"> </v>
      </c>
      <c r="AM128" s="22" t="str">
        <f t="shared" si="42"/>
        <v xml:space="preserve"> </v>
      </c>
      <c r="AN128" s="22" t="str">
        <f t="shared" si="43"/>
        <v xml:space="preserve"> </v>
      </c>
      <c r="AO128" s="76"/>
      <c r="AP128" s="76"/>
      <c r="AQ128" s="76"/>
      <c r="AR128" s="76"/>
      <c r="AS128" s="76"/>
      <c r="AT128" s="76"/>
      <c r="AU128" s="76"/>
      <c r="AV128" s="76"/>
      <c r="AW128" s="76"/>
      <c r="AX128" s="76"/>
      <c r="AY128" s="76"/>
      <c r="AZ128" s="76"/>
    </row>
    <row r="129" spans="2:52" ht="57.75" customHeight="1" x14ac:dyDescent="0.3">
      <c r="B129" s="123" t="str">
        <f t="shared" si="31"/>
        <v>-</v>
      </c>
      <c r="C129" s="18"/>
      <c r="D129" s="24"/>
      <c r="E129" s="23"/>
      <c r="F129" s="132"/>
      <c r="G129" s="131"/>
      <c r="H129" s="23"/>
      <c r="I129" s="18"/>
      <c r="J129" s="80">
        <f t="shared" si="32"/>
        <v>0</v>
      </c>
      <c r="K129" s="18"/>
      <c r="L129" s="80">
        <f t="shared" si="33"/>
        <v>0</v>
      </c>
      <c r="M129" s="18"/>
      <c r="N129" s="80">
        <f t="shared" si="34"/>
        <v>0</v>
      </c>
      <c r="O129" s="18"/>
      <c r="P129" s="80">
        <f t="shared" si="22"/>
        <v>0</v>
      </c>
      <c r="Q129" s="18"/>
      <c r="R129" s="80">
        <f t="shared" si="23"/>
        <v>0</v>
      </c>
      <c r="S129" s="18"/>
      <c r="T129" s="80">
        <f t="shared" si="24"/>
        <v>0</v>
      </c>
      <c r="U129" s="18"/>
      <c r="V129" s="80">
        <f t="shared" si="25"/>
        <v>0</v>
      </c>
      <c r="W129" s="19" t="str">
        <f t="shared" si="26"/>
        <v xml:space="preserve"> </v>
      </c>
      <c r="X129" s="19" t="str">
        <f t="shared" si="35"/>
        <v xml:space="preserve"> </v>
      </c>
      <c r="Y129" s="19" t="str">
        <f t="shared" si="27"/>
        <v/>
      </c>
      <c r="Z129" s="23"/>
      <c r="AA129" s="19" t="str">
        <f t="shared" si="36"/>
        <v/>
      </c>
      <c r="AB129" s="19" t="str">
        <f t="shared" si="37"/>
        <v xml:space="preserve"> </v>
      </c>
      <c r="AC129" s="19" t="str">
        <f t="shared" si="38"/>
        <v/>
      </c>
      <c r="AD129" s="19" t="str">
        <f t="shared" si="39"/>
        <v xml:space="preserve"> </v>
      </c>
      <c r="AE129" s="128" t="str">
        <f t="shared" si="28"/>
        <v xml:space="preserve"> </v>
      </c>
      <c r="AF129" s="19" t="str">
        <f t="shared" si="40"/>
        <v xml:space="preserve"> </v>
      </c>
      <c r="AG129" s="50">
        <f t="shared" si="41"/>
        <v>0</v>
      </c>
      <c r="AH129" s="50" t="str">
        <f t="shared" si="29"/>
        <v xml:space="preserve"> </v>
      </c>
      <c r="AI129" s="36" t="str">
        <f>IFERROR(IF((INDEX('[3]Riesgos de Corrupción'!$B$11:$V$100,MATCH('Controles de Corrupción'!C129,'[3]Riesgos de Corrupción'!$B$11:$B$100,0),17)-AH129&lt;=1),"Rara vez",IF((INDEX('[3]Riesgos de Corrupción'!$B$11:$V$100,MATCH('Controles de Corrupción'!C129,'[3]Riesgos de Corrupción'!$B$11:$B$100,0),17)-AH129&lt;=2),"Improbable",IF((INDEX('[3]Riesgos de Corrupción'!$B$11:$V$100,MATCH('Controles de Corrupción'!C129,'[3]Riesgos de Corrupción'!$B$11:$B$100,0),17)-AH129&lt;=3),"Posible",IF((INDEX('[3]Riesgos de Corrupción'!$B$11:$V$100,MATCH('Controles de Corrupción'!C129,'[3]Riesgos de Corrupción'!$B$11:$B$100,0),17)-AH129&lt;=4),"Probable",IF((INDEX('[3]Riesgos de Corrupción'!$B$11:$V$100,MATCH('Controles de Corrupción'!C129,'[3]Riesgos de Corrupción'!$B$11:$B$100,0),17)-AH129&lt;=5),"Casi seguro")))))," ")</f>
        <v xml:space="preserve"> </v>
      </c>
      <c r="AJ129" s="8" t="str">
        <f>IFERROR(IF(OR(AND(AF129="Fuerte",H129="No disminuye"),AND(AF129="Moderado",H129="Indirectamente"),AND(AF129="Moderado",H129="No disminuye"),AND(INDEX('[3]Riesgos de Corrupción'!$B$11:$BN$100,MATCH('Controles de Corrupción'!C129,'[3]Riesgos de Corrupción'!$B$11:$B$100,0),63)="Moderado")),0,IF(OR(AND(AF129="Fuerte",H129="Indirectamente"),AND(AF129="Moderado",H129="Directamente"),AND(INDEX('[3]Riesgos de Corrupción'!$B$11:$BN$100,MATCH('Controles de Corrupción'!C129,'[3]Riesgos de Corrupción'!$B$11:$B$100,0),63)="Mayor")),1,IF(AND(AF129="Fuerte",H129="Directamente",AND(INDEX('[3]Riesgos de Corrupción'!$B$11:$BN$100,MATCH('Controles de Corrupción'!C129,'[3]Riesgos de Corrupción'!$B$11:$B$100,0),63)="Catastrófico")),2)))," ")</f>
        <v xml:space="preserve"> </v>
      </c>
      <c r="AK129" s="435" t="str">
        <f t="shared" si="30"/>
        <v xml:space="preserve"> </v>
      </c>
      <c r="AL129" s="19" t="str">
        <f>IFERROR(IF((INDEX('[3]Riesgos de Corrupción'!$B$11:$BN$100,MATCH('Controles de Corrupción'!C129,'[3]Riesgos de Corrupción'!$B$11:$B$100,0),62)-AK129&lt;=3),"Moderado",IF((INDEX('[3]Riesgos de Corrupción'!$B$11:$BN$100,MATCH('Controles de Corrupción'!C129,'[3]Riesgos de Corrupción'!$B$11:$B$100,0),62)-AK129&lt;=4),"Mayor",IF((INDEX('[3]Riesgos de Corrupción'!$B$11:$BN$100,MATCH('Controles de Corrupción'!C129,'[3]Riesgos de Corrupción'!$B$11:$B$100,0),62)-AK129&lt;=5),"Catastrófico")))," ")</f>
        <v xml:space="preserve"> </v>
      </c>
      <c r="AM129" s="22" t="str">
        <f t="shared" si="42"/>
        <v xml:space="preserve"> </v>
      </c>
      <c r="AN129" s="22" t="str">
        <f t="shared" si="43"/>
        <v xml:space="preserve"> </v>
      </c>
      <c r="AO129" s="76"/>
      <c r="AP129" s="76"/>
      <c r="AQ129" s="76"/>
      <c r="AR129" s="76"/>
      <c r="AS129" s="76"/>
      <c r="AT129" s="76"/>
      <c r="AU129" s="76"/>
      <c r="AV129" s="76"/>
      <c r="AW129" s="76"/>
      <c r="AX129" s="76"/>
      <c r="AY129" s="76"/>
      <c r="AZ129" s="76"/>
    </row>
    <row r="130" spans="2:52" ht="57.75" customHeight="1" x14ac:dyDescent="0.3">
      <c r="B130" s="123" t="str">
        <f t="shared" si="31"/>
        <v>-</v>
      </c>
      <c r="C130" s="18"/>
      <c r="D130" s="24"/>
      <c r="E130" s="23"/>
      <c r="F130" s="132"/>
      <c r="G130" s="131"/>
      <c r="H130" s="23"/>
      <c r="I130" s="18"/>
      <c r="J130" s="80">
        <f t="shared" si="32"/>
        <v>0</v>
      </c>
      <c r="K130" s="18"/>
      <c r="L130" s="80">
        <f t="shared" si="33"/>
        <v>0</v>
      </c>
      <c r="M130" s="18"/>
      <c r="N130" s="80">
        <f t="shared" si="34"/>
        <v>0</v>
      </c>
      <c r="O130" s="18"/>
      <c r="P130" s="80">
        <f t="shared" si="22"/>
        <v>0</v>
      </c>
      <c r="Q130" s="18"/>
      <c r="R130" s="80">
        <f t="shared" si="23"/>
        <v>0</v>
      </c>
      <c r="S130" s="18"/>
      <c r="T130" s="80">
        <f t="shared" si="24"/>
        <v>0</v>
      </c>
      <c r="U130" s="18"/>
      <c r="V130" s="80">
        <f t="shared" si="25"/>
        <v>0</v>
      </c>
      <c r="W130" s="19" t="str">
        <f t="shared" si="26"/>
        <v xml:space="preserve"> </v>
      </c>
      <c r="X130" s="19" t="str">
        <f t="shared" si="35"/>
        <v xml:space="preserve"> </v>
      </c>
      <c r="Y130" s="19" t="str">
        <f t="shared" si="27"/>
        <v/>
      </c>
      <c r="Z130" s="23"/>
      <c r="AA130" s="19" t="str">
        <f t="shared" si="36"/>
        <v/>
      </c>
      <c r="AB130" s="19" t="str">
        <f t="shared" si="37"/>
        <v xml:space="preserve"> </v>
      </c>
      <c r="AC130" s="19" t="str">
        <f t="shared" si="38"/>
        <v/>
      </c>
      <c r="AD130" s="19" t="str">
        <f t="shared" si="39"/>
        <v xml:space="preserve"> </v>
      </c>
      <c r="AE130" s="128" t="str">
        <f t="shared" si="28"/>
        <v xml:space="preserve"> </v>
      </c>
      <c r="AF130" s="19" t="str">
        <f t="shared" si="40"/>
        <v xml:space="preserve"> </v>
      </c>
      <c r="AG130" s="50">
        <f t="shared" si="41"/>
        <v>0</v>
      </c>
      <c r="AH130" s="50" t="str">
        <f t="shared" si="29"/>
        <v xml:space="preserve"> </v>
      </c>
      <c r="AI130" s="36" t="str">
        <f>IFERROR(IF((INDEX('[3]Riesgos de Corrupción'!$B$11:$V$100,MATCH('Controles de Corrupción'!C130,'[3]Riesgos de Corrupción'!$B$11:$B$100,0),17)-AH130&lt;=1),"Rara vez",IF((INDEX('[3]Riesgos de Corrupción'!$B$11:$V$100,MATCH('Controles de Corrupción'!C130,'[3]Riesgos de Corrupción'!$B$11:$B$100,0),17)-AH130&lt;=2),"Improbable",IF((INDEX('[3]Riesgos de Corrupción'!$B$11:$V$100,MATCH('Controles de Corrupción'!C130,'[3]Riesgos de Corrupción'!$B$11:$B$100,0),17)-AH130&lt;=3),"Posible",IF((INDEX('[3]Riesgos de Corrupción'!$B$11:$V$100,MATCH('Controles de Corrupción'!C130,'[3]Riesgos de Corrupción'!$B$11:$B$100,0),17)-AH130&lt;=4),"Probable",IF((INDEX('[3]Riesgos de Corrupción'!$B$11:$V$100,MATCH('Controles de Corrupción'!C130,'[3]Riesgos de Corrupción'!$B$11:$B$100,0),17)-AH130&lt;=5),"Casi seguro")))))," ")</f>
        <v xml:space="preserve"> </v>
      </c>
      <c r="AJ130" s="8" t="str">
        <f>IFERROR(IF(OR(AND(AF130="Fuerte",H130="No disminuye"),AND(AF130="Moderado",H130="Indirectamente"),AND(AF130="Moderado",H130="No disminuye"),AND(INDEX('[3]Riesgos de Corrupción'!$B$11:$BN$100,MATCH('Controles de Corrupción'!C130,'[3]Riesgos de Corrupción'!$B$11:$B$100,0),63)="Moderado")),0,IF(OR(AND(AF130="Fuerte",H130="Indirectamente"),AND(AF130="Moderado",H130="Directamente"),AND(INDEX('[3]Riesgos de Corrupción'!$B$11:$BN$100,MATCH('Controles de Corrupción'!C130,'[3]Riesgos de Corrupción'!$B$11:$B$100,0),63)="Mayor")),1,IF(AND(AF130="Fuerte",H130="Directamente",AND(INDEX('[3]Riesgos de Corrupción'!$B$11:$BN$100,MATCH('Controles de Corrupción'!C130,'[3]Riesgos de Corrupción'!$B$11:$B$100,0),63)="Catastrófico")),2)))," ")</f>
        <v xml:space="preserve"> </v>
      </c>
      <c r="AK130" s="435" t="str">
        <f t="shared" si="30"/>
        <v xml:space="preserve"> </v>
      </c>
      <c r="AL130" s="19" t="str">
        <f>IFERROR(IF((INDEX('[3]Riesgos de Corrupción'!$B$11:$BN$100,MATCH('Controles de Corrupción'!C130,'[3]Riesgos de Corrupción'!$B$11:$B$100,0),62)-AK130&lt;=3),"Moderado",IF((INDEX('[3]Riesgos de Corrupción'!$B$11:$BN$100,MATCH('Controles de Corrupción'!C130,'[3]Riesgos de Corrupción'!$B$11:$B$100,0),62)-AK130&lt;=4),"Mayor",IF((INDEX('[3]Riesgos de Corrupción'!$B$11:$BN$100,MATCH('Controles de Corrupción'!C130,'[3]Riesgos de Corrupción'!$B$11:$B$100,0),62)-AK130&lt;=5),"Catastrófico")))," ")</f>
        <v xml:space="preserve"> </v>
      </c>
      <c r="AM130" s="22" t="str">
        <f t="shared" si="42"/>
        <v xml:space="preserve"> </v>
      </c>
      <c r="AN130" s="22" t="str">
        <f t="shared" si="43"/>
        <v xml:space="preserve"> </v>
      </c>
      <c r="AO130" s="76"/>
      <c r="AP130" s="76"/>
      <c r="AQ130" s="76"/>
      <c r="AR130" s="76"/>
      <c r="AS130" s="76"/>
      <c r="AT130" s="76"/>
      <c r="AU130" s="76"/>
      <c r="AV130" s="76"/>
      <c r="AW130" s="76"/>
      <c r="AX130" s="76"/>
      <c r="AY130" s="76"/>
      <c r="AZ130" s="76"/>
    </row>
    <row r="131" spans="2:52" ht="57.75" customHeight="1" x14ac:dyDescent="0.3">
      <c r="B131" s="123" t="str">
        <f t="shared" si="31"/>
        <v>-</v>
      </c>
      <c r="C131" s="18"/>
      <c r="D131" s="24"/>
      <c r="E131" s="23"/>
      <c r="F131" s="132"/>
      <c r="G131" s="131"/>
      <c r="H131" s="23"/>
      <c r="I131" s="18"/>
      <c r="J131" s="80">
        <f t="shared" si="32"/>
        <v>0</v>
      </c>
      <c r="K131" s="18"/>
      <c r="L131" s="80">
        <f t="shared" si="33"/>
        <v>0</v>
      </c>
      <c r="M131" s="18"/>
      <c r="N131" s="80">
        <f t="shared" si="34"/>
        <v>0</v>
      </c>
      <c r="O131" s="18"/>
      <c r="P131" s="80">
        <f t="shared" si="22"/>
        <v>0</v>
      </c>
      <c r="Q131" s="18"/>
      <c r="R131" s="80">
        <f t="shared" si="23"/>
        <v>0</v>
      </c>
      <c r="S131" s="18"/>
      <c r="T131" s="80">
        <f t="shared" si="24"/>
        <v>0</v>
      </c>
      <c r="U131" s="18"/>
      <c r="V131" s="80">
        <f t="shared" si="25"/>
        <v>0</v>
      </c>
      <c r="W131" s="19" t="str">
        <f t="shared" si="26"/>
        <v xml:space="preserve"> </v>
      </c>
      <c r="X131" s="19" t="str">
        <f t="shared" si="35"/>
        <v xml:space="preserve"> </v>
      </c>
      <c r="Y131" s="19" t="str">
        <f t="shared" si="27"/>
        <v/>
      </c>
      <c r="Z131" s="23"/>
      <c r="AA131" s="19" t="str">
        <f t="shared" si="36"/>
        <v/>
      </c>
      <c r="AB131" s="19" t="str">
        <f t="shared" si="37"/>
        <v xml:space="preserve"> </v>
      </c>
      <c r="AC131" s="19" t="str">
        <f t="shared" si="38"/>
        <v/>
      </c>
      <c r="AD131" s="19" t="str">
        <f t="shared" si="39"/>
        <v xml:space="preserve"> </v>
      </c>
      <c r="AE131" s="128" t="str">
        <f t="shared" si="28"/>
        <v xml:space="preserve"> </v>
      </c>
      <c r="AF131" s="19" t="str">
        <f t="shared" si="40"/>
        <v xml:space="preserve"> </v>
      </c>
      <c r="AG131" s="50">
        <f t="shared" si="41"/>
        <v>0</v>
      </c>
      <c r="AH131" s="50" t="str">
        <f t="shared" si="29"/>
        <v xml:space="preserve"> </v>
      </c>
      <c r="AI131" s="36" t="str">
        <f>IFERROR(IF((INDEX('[3]Riesgos de Corrupción'!$B$11:$V$100,MATCH('Controles de Corrupción'!C131,'[3]Riesgos de Corrupción'!$B$11:$B$100,0),17)-AH131&lt;=1),"Rara vez",IF((INDEX('[3]Riesgos de Corrupción'!$B$11:$V$100,MATCH('Controles de Corrupción'!C131,'[3]Riesgos de Corrupción'!$B$11:$B$100,0),17)-AH131&lt;=2),"Improbable",IF((INDEX('[3]Riesgos de Corrupción'!$B$11:$V$100,MATCH('Controles de Corrupción'!C131,'[3]Riesgos de Corrupción'!$B$11:$B$100,0),17)-AH131&lt;=3),"Posible",IF((INDEX('[3]Riesgos de Corrupción'!$B$11:$V$100,MATCH('Controles de Corrupción'!C131,'[3]Riesgos de Corrupción'!$B$11:$B$100,0),17)-AH131&lt;=4),"Probable",IF((INDEX('[3]Riesgos de Corrupción'!$B$11:$V$100,MATCH('Controles de Corrupción'!C131,'[3]Riesgos de Corrupción'!$B$11:$B$100,0),17)-AH131&lt;=5),"Casi seguro")))))," ")</f>
        <v xml:space="preserve"> </v>
      </c>
      <c r="AJ131" s="8" t="str">
        <f>IFERROR(IF(OR(AND(AF131="Fuerte",H131="No disminuye"),AND(AF131="Moderado",H131="Indirectamente"),AND(AF131="Moderado",H131="No disminuye"),AND(INDEX('[3]Riesgos de Corrupción'!$B$11:$BN$100,MATCH('Controles de Corrupción'!C131,'[3]Riesgos de Corrupción'!$B$11:$B$100,0),63)="Moderado")),0,IF(OR(AND(AF131="Fuerte",H131="Indirectamente"),AND(AF131="Moderado",H131="Directamente"),AND(INDEX('[3]Riesgos de Corrupción'!$B$11:$BN$100,MATCH('Controles de Corrupción'!C131,'[3]Riesgos de Corrupción'!$B$11:$B$100,0),63)="Mayor")),1,IF(AND(AF131="Fuerte",H131="Directamente",AND(INDEX('[3]Riesgos de Corrupción'!$B$11:$BN$100,MATCH('Controles de Corrupción'!C131,'[3]Riesgos de Corrupción'!$B$11:$B$100,0),63)="Catastrófico")),2)))," ")</f>
        <v xml:space="preserve"> </v>
      </c>
      <c r="AK131" s="435" t="str">
        <f t="shared" si="30"/>
        <v xml:space="preserve"> </v>
      </c>
      <c r="AL131" s="19" t="str">
        <f>IFERROR(IF((INDEX('[3]Riesgos de Corrupción'!$B$11:$BN$100,MATCH('Controles de Corrupción'!C131,'[3]Riesgos de Corrupción'!$B$11:$B$100,0),62)-AK131&lt;=3),"Moderado",IF((INDEX('[3]Riesgos de Corrupción'!$B$11:$BN$100,MATCH('Controles de Corrupción'!C131,'[3]Riesgos de Corrupción'!$B$11:$B$100,0),62)-AK131&lt;=4),"Mayor",IF((INDEX('[3]Riesgos de Corrupción'!$B$11:$BN$100,MATCH('Controles de Corrupción'!C131,'[3]Riesgos de Corrupción'!$B$11:$B$100,0),62)-AK131&lt;=5),"Catastrófico")))," ")</f>
        <v xml:space="preserve"> </v>
      </c>
      <c r="AM131" s="22" t="str">
        <f t="shared" si="42"/>
        <v xml:space="preserve"> </v>
      </c>
      <c r="AN131" s="22" t="str">
        <f t="shared" si="43"/>
        <v xml:space="preserve"> </v>
      </c>
      <c r="AO131" s="76"/>
      <c r="AP131" s="76"/>
      <c r="AQ131" s="76"/>
      <c r="AR131" s="76"/>
      <c r="AS131" s="76"/>
      <c r="AT131" s="76"/>
      <c r="AU131" s="76"/>
      <c r="AV131" s="76"/>
      <c r="AW131" s="76"/>
      <c r="AX131" s="76"/>
      <c r="AY131" s="76"/>
      <c r="AZ131" s="76"/>
    </row>
    <row r="132" spans="2:52" ht="57.75" customHeight="1" x14ac:dyDescent="0.3">
      <c r="B132" s="123" t="str">
        <f t="shared" si="31"/>
        <v>-</v>
      </c>
      <c r="C132" s="18"/>
      <c r="D132" s="24"/>
      <c r="E132" s="23"/>
      <c r="F132" s="132"/>
      <c r="G132" s="131"/>
      <c r="H132" s="23"/>
      <c r="I132" s="18"/>
      <c r="J132" s="80">
        <f t="shared" si="32"/>
        <v>0</v>
      </c>
      <c r="K132" s="18"/>
      <c r="L132" s="80">
        <f t="shared" si="33"/>
        <v>0</v>
      </c>
      <c r="M132" s="18"/>
      <c r="N132" s="80">
        <f t="shared" si="34"/>
        <v>0</v>
      </c>
      <c r="O132" s="18"/>
      <c r="P132" s="80">
        <f t="shared" si="22"/>
        <v>0</v>
      </c>
      <c r="Q132" s="18"/>
      <c r="R132" s="80">
        <f t="shared" si="23"/>
        <v>0</v>
      </c>
      <c r="S132" s="18"/>
      <c r="T132" s="80">
        <f t="shared" si="24"/>
        <v>0</v>
      </c>
      <c r="U132" s="18"/>
      <c r="V132" s="80">
        <f t="shared" si="25"/>
        <v>0</v>
      </c>
      <c r="W132" s="19" t="str">
        <f t="shared" si="26"/>
        <v xml:space="preserve"> </v>
      </c>
      <c r="X132" s="19" t="str">
        <f t="shared" si="35"/>
        <v xml:space="preserve"> </v>
      </c>
      <c r="Y132" s="19" t="str">
        <f t="shared" si="27"/>
        <v/>
      </c>
      <c r="Z132" s="23"/>
      <c r="AA132" s="19" t="str">
        <f t="shared" si="36"/>
        <v/>
      </c>
      <c r="AB132" s="19" t="str">
        <f t="shared" si="37"/>
        <v xml:space="preserve"> </v>
      </c>
      <c r="AC132" s="19" t="str">
        <f t="shared" si="38"/>
        <v/>
      </c>
      <c r="AD132" s="19" t="str">
        <f t="shared" si="39"/>
        <v xml:space="preserve"> </v>
      </c>
      <c r="AE132" s="128" t="str">
        <f t="shared" si="28"/>
        <v xml:space="preserve"> </v>
      </c>
      <c r="AF132" s="19" t="str">
        <f t="shared" si="40"/>
        <v xml:space="preserve"> </v>
      </c>
      <c r="AG132" s="50">
        <f t="shared" si="41"/>
        <v>0</v>
      </c>
      <c r="AH132" s="50" t="str">
        <f t="shared" si="29"/>
        <v xml:space="preserve"> </v>
      </c>
      <c r="AI132" s="36" t="str">
        <f>IFERROR(IF((INDEX('[3]Riesgos de Corrupción'!$B$11:$V$100,MATCH('Controles de Corrupción'!C132,'[3]Riesgos de Corrupción'!$B$11:$B$100,0),17)-AH132&lt;=1),"Rara vez",IF((INDEX('[3]Riesgos de Corrupción'!$B$11:$V$100,MATCH('Controles de Corrupción'!C132,'[3]Riesgos de Corrupción'!$B$11:$B$100,0),17)-AH132&lt;=2),"Improbable",IF((INDEX('[3]Riesgos de Corrupción'!$B$11:$V$100,MATCH('Controles de Corrupción'!C132,'[3]Riesgos de Corrupción'!$B$11:$B$100,0),17)-AH132&lt;=3),"Posible",IF((INDEX('[3]Riesgos de Corrupción'!$B$11:$V$100,MATCH('Controles de Corrupción'!C132,'[3]Riesgos de Corrupción'!$B$11:$B$100,0),17)-AH132&lt;=4),"Probable",IF((INDEX('[3]Riesgos de Corrupción'!$B$11:$V$100,MATCH('Controles de Corrupción'!C132,'[3]Riesgos de Corrupción'!$B$11:$B$100,0),17)-AH132&lt;=5),"Casi seguro")))))," ")</f>
        <v xml:space="preserve"> </v>
      </c>
      <c r="AJ132" s="8" t="str">
        <f>IFERROR(IF(OR(AND(AF132="Fuerte",H132="No disminuye"),AND(AF132="Moderado",H132="Indirectamente"),AND(AF132="Moderado",H132="No disminuye"),AND(INDEX('[3]Riesgos de Corrupción'!$B$11:$BN$100,MATCH('Controles de Corrupción'!C132,'[3]Riesgos de Corrupción'!$B$11:$B$100,0),63)="Moderado")),0,IF(OR(AND(AF132="Fuerte",H132="Indirectamente"),AND(AF132="Moderado",H132="Directamente"),AND(INDEX('[3]Riesgos de Corrupción'!$B$11:$BN$100,MATCH('Controles de Corrupción'!C132,'[3]Riesgos de Corrupción'!$B$11:$B$100,0),63)="Mayor")),1,IF(AND(AF132="Fuerte",H132="Directamente",AND(INDEX('[3]Riesgos de Corrupción'!$B$11:$BN$100,MATCH('Controles de Corrupción'!C132,'[3]Riesgos de Corrupción'!$B$11:$B$100,0),63)="Catastrófico")),2)))," ")</f>
        <v xml:space="preserve"> </v>
      </c>
      <c r="AK132" s="435" t="str">
        <f t="shared" si="30"/>
        <v xml:space="preserve"> </v>
      </c>
      <c r="AL132" s="19" t="str">
        <f>IFERROR(IF((INDEX('[3]Riesgos de Corrupción'!$B$11:$BN$100,MATCH('Controles de Corrupción'!C132,'[3]Riesgos de Corrupción'!$B$11:$B$100,0),62)-AK132&lt;=3),"Moderado",IF((INDEX('[3]Riesgos de Corrupción'!$B$11:$BN$100,MATCH('Controles de Corrupción'!C132,'[3]Riesgos de Corrupción'!$B$11:$B$100,0),62)-AK132&lt;=4),"Mayor",IF((INDEX('[3]Riesgos de Corrupción'!$B$11:$BN$100,MATCH('Controles de Corrupción'!C132,'[3]Riesgos de Corrupción'!$B$11:$B$100,0),62)-AK132&lt;=5),"Catastrófico")))," ")</f>
        <v xml:space="preserve"> </v>
      </c>
      <c r="AM132" s="22" t="str">
        <f t="shared" si="42"/>
        <v xml:space="preserve"> </v>
      </c>
      <c r="AN132" s="22" t="str">
        <f t="shared" si="43"/>
        <v xml:space="preserve"> </v>
      </c>
      <c r="AO132" s="76"/>
      <c r="AP132" s="76"/>
      <c r="AQ132" s="76"/>
      <c r="AR132" s="76"/>
      <c r="AS132" s="76"/>
      <c r="AT132" s="76"/>
      <c r="AU132" s="76"/>
      <c r="AV132" s="76"/>
      <c r="AW132" s="76"/>
      <c r="AX132" s="76"/>
      <c r="AY132" s="76"/>
      <c r="AZ132" s="76"/>
    </row>
    <row r="133" spans="2:52" ht="57.75" customHeight="1" x14ac:dyDescent="0.3">
      <c r="B133" s="123" t="str">
        <f t="shared" si="31"/>
        <v>-</v>
      </c>
      <c r="C133" s="18"/>
      <c r="D133" s="24"/>
      <c r="E133" s="23"/>
      <c r="F133" s="132"/>
      <c r="G133" s="131"/>
      <c r="H133" s="23"/>
      <c r="I133" s="18"/>
      <c r="J133" s="80">
        <f t="shared" si="32"/>
        <v>0</v>
      </c>
      <c r="K133" s="18"/>
      <c r="L133" s="80">
        <f t="shared" si="33"/>
        <v>0</v>
      </c>
      <c r="M133" s="18"/>
      <c r="N133" s="80">
        <f t="shared" si="34"/>
        <v>0</v>
      </c>
      <c r="O133" s="18"/>
      <c r="P133" s="80">
        <f t="shared" si="22"/>
        <v>0</v>
      </c>
      <c r="Q133" s="18"/>
      <c r="R133" s="80">
        <f t="shared" si="23"/>
        <v>0</v>
      </c>
      <c r="S133" s="18"/>
      <c r="T133" s="80">
        <f t="shared" si="24"/>
        <v>0</v>
      </c>
      <c r="U133" s="18"/>
      <c r="V133" s="80">
        <f t="shared" si="25"/>
        <v>0</v>
      </c>
      <c r="W133" s="19" t="str">
        <f t="shared" si="26"/>
        <v xml:space="preserve"> </v>
      </c>
      <c r="X133" s="19" t="str">
        <f t="shared" si="35"/>
        <v xml:space="preserve"> </v>
      </c>
      <c r="Y133" s="19" t="str">
        <f t="shared" si="27"/>
        <v/>
      </c>
      <c r="Z133" s="23"/>
      <c r="AA133" s="19" t="str">
        <f t="shared" si="36"/>
        <v/>
      </c>
      <c r="AB133" s="19" t="str">
        <f t="shared" si="37"/>
        <v xml:space="preserve"> </v>
      </c>
      <c r="AC133" s="19" t="str">
        <f t="shared" si="38"/>
        <v/>
      </c>
      <c r="AD133" s="19" t="str">
        <f t="shared" si="39"/>
        <v xml:space="preserve"> </v>
      </c>
      <c r="AE133" s="128" t="str">
        <f t="shared" si="28"/>
        <v xml:space="preserve"> </v>
      </c>
      <c r="AF133" s="19" t="str">
        <f t="shared" si="40"/>
        <v xml:space="preserve"> </v>
      </c>
      <c r="AG133" s="50">
        <f t="shared" si="41"/>
        <v>0</v>
      </c>
      <c r="AH133" s="50" t="str">
        <f t="shared" si="29"/>
        <v xml:space="preserve"> </v>
      </c>
      <c r="AI133" s="36" t="str">
        <f>IFERROR(IF((INDEX('[3]Riesgos de Corrupción'!$B$11:$V$100,MATCH('Controles de Corrupción'!C133,'[3]Riesgos de Corrupción'!$B$11:$B$100,0),17)-AH133&lt;=1),"Rara vez",IF((INDEX('[3]Riesgos de Corrupción'!$B$11:$V$100,MATCH('Controles de Corrupción'!C133,'[3]Riesgos de Corrupción'!$B$11:$B$100,0),17)-AH133&lt;=2),"Improbable",IF((INDEX('[3]Riesgos de Corrupción'!$B$11:$V$100,MATCH('Controles de Corrupción'!C133,'[3]Riesgos de Corrupción'!$B$11:$B$100,0),17)-AH133&lt;=3),"Posible",IF((INDEX('[3]Riesgos de Corrupción'!$B$11:$V$100,MATCH('Controles de Corrupción'!C133,'[3]Riesgos de Corrupción'!$B$11:$B$100,0),17)-AH133&lt;=4),"Probable",IF((INDEX('[3]Riesgos de Corrupción'!$B$11:$V$100,MATCH('Controles de Corrupción'!C133,'[3]Riesgos de Corrupción'!$B$11:$B$100,0),17)-AH133&lt;=5),"Casi seguro")))))," ")</f>
        <v xml:space="preserve"> </v>
      </c>
      <c r="AJ133" s="8" t="str">
        <f>IFERROR(IF(OR(AND(AF133="Fuerte",H133="No disminuye"),AND(AF133="Moderado",H133="Indirectamente"),AND(AF133="Moderado",H133="No disminuye"),AND(INDEX('[3]Riesgos de Corrupción'!$B$11:$BN$100,MATCH('Controles de Corrupción'!C133,'[3]Riesgos de Corrupción'!$B$11:$B$100,0),63)="Moderado")),0,IF(OR(AND(AF133="Fuerte",H133="Indirectamente"),AND(AF133="Moderado",H133="Directamente"),AND(INDEX('[3]Riesgos de Corrupción'!$B$11:$BN$100,MATCH('Controles de Corrupción'!C133,'[3]Riesgos de Corrupción'!$B$11:$B$100,0),63)="Mayor")),1,IF(AND(AF133="Fuerte",H133="Directamente",AND(INDEX('[3]Riesgos de Corrupción'!$B$11:$BN$100,MATCH('Controles de Corrupción'!C133,'[3]Riesgos de Corrupción'!$B$11:$B$100,0),63)="Catastrófico")),2)))," ")</f>
        <v xml:space="preserve"> </v>
      </c>
      <c r="AK133" s="435" t="str">
        <f t="shared" si="30"/>
        <v xml:space="preserve"> </v>
      </c>
      <c r="AL133" s="19" t="str">
        <f>IFERROR(IF((INDEX('[3]Riesgos de Corrupción'!$B$11:$BN$100,MATCH('Controles de Corrupción'!C133,'[3]Riesgos de Corrupción'!$B$11:$B$100,0),62)-AK133&lt;=3),"Moderado",IF((INDEX('[3]Riesgos de Corrupción'!$B$11:$BN$100,MATCH('Controles de Corrupción'!C133,'[3]Riesgos de Corrupción'!$B$11:$B$100,0),62)-AK133&lt;=4),"Mayor",IF((INDEX('[3]Riesgos de Corrupción'!$B$11:$BN$100,MATCH('Controles de Corrupción'!C133,'[3]Riesgos de Corrupción'!$B$11:$B$100,0),62)-AK133&lt;=5),"Catastrófico")))," ")</f>
        <v xml:space="preserve"> </v>
      </c>
      <c r="AM133" s="22" t="str">
        <f t="shared" si="42"/>
        <v xml:space="preserve"> </v>
      </c>
      <c r="AN133" s="22" t="str">
        <f t="shared" si="43"/>
        <v xml:space="preserve"> </v>
      </c>
      <c r="AO133" s="76"/>
      <c r="AP133" s="76"/>
      <c r="AQ133" s="76"/>
      <c r="AR133" s="76"/>
      <c r="AS133" s="76"/>
      <c r="AT133" s="76"/>
      <c r="AU133" s="76"/>
      <c r="AV133" s="76"/>
      <c r="AW133" s="76"/>
      <c r="AX133" s="76"/>
      <c r="AY133" s="76"/>
      <c r="AZ133" s="76"/>
    </row>
    <row r="134" spans="2:52" ht="57.75" customHeight="1" x14ac:dyDescent="0.3">
      <c r="B134" s="123" t="str">
        <f t="shared" si="31"/>
        <v>-</v>
      </c>
      <c r="C134" s="18"/>
      <c r="D134" s="24"/>
      <c r="E134" s="23"/>
      <c r="F134" s="132"/>
      <c r="G134" s="131"/>
      <c r="H134" s="23"/>
      <c r="I134" s="18"/>
      <c r="J134" s="80">
        <f t="shared" si="32"/>
        <v>0</v>
      </c>
      <c r="K134" s="18"/>
      <c r="L134" s="80">
        <f t="shared" si="33"/>
        <v>0</v>
      </c>
      <c r="M134" s="18"/>
      <c r="N134" s="80">
        <f t="shared" si="34"/>
        <v>0</v>
      </c>
      <c r="O134" s="18"/>
      <c r="P134" s="80">
        <f t="shared" si="22"/>
        <v>0</v>
      </c>
      <c r="Q134" s="18"/>
      <c r="R134" s="80">
        <f t="shared" si="23"/>
        <v>0</v>
      </c>
      <c r="S134" s="18"/>
      <c r="T134" s="80">
        <f t="shared" si="24"/>
        <v>0</v>
      </c>
      <c r="U134" s="18"/>
      <c r="V134" s="80">
        <f t="shared" si="25"/>
        <v>0</v>
      </c>
      <c r="W134" s="19" t="str">
        <f t="shared" si="26"/>
        <v xml:space="preserve"> </v>
      </c>
      <c r="X134" s="19" t="str">
        <f t="shared" si="35"/>
        <v xml:space="preserve"> </v>
      </c>
      <c r="Y134" s="19" t="str">
        <f t="shared" si="27"/>
        <v/>
      </c>
      <c r="Z134" s="23"/>
      <c r="AA134" s="19" t="str">
        <f t="shared" si="36"/>
        <v/>
      </c>
      <c r="AB134" s="19" t="str">
        <f t="shared" si="37"/>
        <v xml:space="preserve"> </v>
      </c>
      <c r="AC134" s="19" t="str">
        <f t="shared" si="38"/>
        <v/>
      </c>
      <c r="AD134" s="19" t="str">
        <f t="shared" si="39"/>
        <v xml:space="preserve"> </v>
      </c>
      <c r="AE134" s="128" t="str">
        <f t="shared" si="28"/>
        <v xml:space="preserve"> </v>
      </c>
      <c r="AF134" s="19" t="str">
        <f t="shared" si="40"/>
        <v xml:space="preserve"> </v>
      </c>
      <c r="AG134" s="50">
        <f t="shared" si="41"/>
        <v>0</v>
      </c>
      <c r="AH134" s="50" t="str">
        <f t="shared" si="29"/>
        <v xml:space="preserve"> </v>
      </c>
      <c r="AI134" s="36" t="str">
        <f>IFERROR(IF((INDEX('[3]Riesgos de Corrupción'!$B$11:$V$100,MATCH('Controles de Corrupción'!C134,'[3]Riesgos de Corrupción'!$B$11:$B$100,0),17)-AH134&lt;=1),"Rara vez",IF((INDEX('[3]Riesgos de Corrupción'!$B$11:$V$100,MATCH('Controles de Corrupción'!C134,'[3]Riesgos de Corrupción'!$B$11:$B$100,0),17)-AH134&lt;=2),"Improbable",IF((INDEX('[3]Riesgos de Corrupción'!$B$11:$V$100,MATCH('Controles de Corrupción'!C134,'[3]Riesgos de Corrupción'!$B$11:$B$100,0),17)-AH134&lt;=3),"Posible",IF((INDEX('[3]Riesgos de Corrupción'!$B$11:$V$100,MATCH('Controles de Corrupción'!C134,'[3]Riesgos de Corrupción'!$B$11:$B$100,0),17)-AH134&lt;=4),"Probable",IF((INDEX('[3]Riesgos de Corrupción'!$B$11:$V$100,MATCH('Controles de Corrupción'!C134,'[3]Riesgos de Corrupción'!$B$11:$B$100,0),17)-AH134&lt;=5),"Casi seguro")))))," ")</f>
        <v xml:space="preserve"> </v>
      </c>
      <c r="AJ134" s="8" t="str">
        <f>IFERROR(IF(OR(AND(AF134="Fuerte",H134="No disminuye"),AND(AF134="Moderado",H134="Indirectamente"),AND(AF134="Moderado",H134="No disminuye"),AND(INDEX('[3]Riesgos de Corrupción'!$B$11:$BN$100,MATCH('Controles de Corrupción'!C134,'[3]Riesgos de Corrupción'!$B$11:$B$100,0),63)="Moderado")),0,IF(OR(AND(AF134="Fuerte",H134="Indirectamente"),AND(AF134="Moderado",H134="Directamente"),AND(INDEX('[3]Riesgos de Corrupción'!$B$11:$BN$100,MATCH('Controles de Corrupción'!C134,'[3]Riesgos de Corrupción'!$B$11:$B$100,0),63)="Mayor")),1,IF(AND(AF134="Fuerte",H134="Directamente",AND(INDEX('[3]Riesgos de Corrupción'!$B$11:$BN$100,MATCH('Controles de Corrupción'!C134,'[3]Riesgos de Corrupción'!$B$11:$B$100,0),63)="Catastrófico")),2)))," ")</f>
        <v xml:space="preserve"> </v>
      </c>
      <c r="AK134" s="435" t="str">
        <f t="shared" si="30"/>
        <v xml:space="preserve"> </v>
      </c>
      <c r="AL134" s="19" t="str">
        <f>IFERROR(IF((INDEX('[3]Riesgos de Corrupción'!$B$11:$BN$100,MATCH('Controles de Corrupción'!C134,'[3]Riesgos de Corrupción'!$B$11:$B$100,0),62)-AK134&lt;=3),"Moderado",IF((INDEX('[3]Riesgos de Corrupción'!$B$11:$BN$100,MATCH('Controles de Corrupción'!C134,'[3]Riesgos de Corrupción'!$B$11:$B$100,0),62)-AK134&lt;=4),"Mayor",IF((INDEX('[3]Riesgos de Corrupción'!$B$11:$BN$100,MATCH('Controles de Corrupción'!C134,'[3]Riesgos de Corrupción'!$B$11:$B$100,0),62)-AK134&lt;=5),"Catastrófico")))," ")</f>
        <v xml:space="preserve"> </v>
      </c>
      <c r="AM134" s="22" t="str">
        <f t="shared" si="42"/>
        <v xml:space="preserve"> </v>
      </c>
      <c r="AN134" s="22" t="str">
        <f t="shared" si="43"/>
        <v xml:space="preserve"> </v>
      </c>
      <c r="AO134" s="76"/>
      <c r="AP134" s="76"/>
      <c r="AQ134" s="76"/>
      <c r="AR134" s="76"/>
      <c r="AS134" s="76"/>
      <c r="AT134" s="76"/>
      <c r="AU134" s="76"/>
      <c r="AV134" s="76"/>
      <c r="AW134" s="76"/>
      <c r="AX134" s="76"/>
      <c r="AY134" s="76"/>
      <c r="AZ134" s="76"/>
    </row>
    <row r="135" spans="2:52" ht="57.75" customHeight="1" x14ac:dyDescent="0.3">
      <c r="B135" s="123" t="str">
        <f t="shared" si="31"/>
        <v>-</v>
      </c>
      <c r="C135" s="18"/>
      <c r="D135" s="24"/>
      <c r="E135" s="23"/>
      <c r="F135" s="132"/>
      <c r="G135" s="131"/>
      <c r="H135" s="23"/>
      <c r="I135" s="18"/>
      <c r="J135" s="80">
        <f t="shared" si="32"/>
        <v>0</v>
      </c>
      <c r="K135" s="18"/>
      <c r="L135" s="80">
        <f t="shared" si="33"/>
        <v>0</v>
      </c>
      <c r="M135" s="18"/>
      <c r="N135" s="80">
        <f t="shared" si="34"/>
        <v>0</v>
      </c>
      <c r="O135" s="18"/>
      <c r="P135" s="80">
        <f t="shared" si="22"/>
        <v>0</v>
      </c>
      <c r="Q135" s="18"/>
      <c r="R135" s="80">
        <f t="shared" si="23"/>
        <v>0</v>
      </c>
      <c r="S135" s="18"/>
      <c r="T135" s="80">
        <f t="shared" si="24"/>
        <v>0</v>
      </c>
      <c r="U135" s="18"/>
      <c r="V135" s="80">
        <f t="shared" si="25"/>
        <v>0</v>
      </c>
      <c r="W135" s="19" t="str">
        <f t="shared" si="26"/>
        <v xml:space="preserve"> </v>
      </c>
      <c r="X135" s="19" t="str">
        <f t="shared" si="35"/>
        <v xml:space="preserve"> </v>
      </c>
      <c r="Y135" s="19" t="str">
        <f t="shared" si="27"/>
        <v/>
      </c>
      <c r="Z135" s="23"/>
      <c r="AA135" s="19" t="str">
        <f t="shared" si="36"/>
        <v/>
      </c>
      <c r="AB135" s="19" t="str">
        <f t="shared" si="37"/>
        <v xml:space="preserve"> </v>
      </c>
      <c r="AC135" s="19" t="str">
        <f t="shared" si="38"/>
        <v/>
      </c>
      <c r="AD135" s="19" t="str">
        <f t="shared" si="39"/>
        <v xml:space="preserve"> </v>
      </c>
      <c r="AE135" s="128" t="str">
        <f t="shared" si="28"/>
        <v xml:space="preserve"> </v>
      </c>
      <c r="AF135" s="19" t="str">
        <f t="shared" si="40"/>
        <v xml:space="preserve"> </v>
      </c>
      <c r="AG135" s="50">
        <f t="shared" si="41"/>
        <v>0</v>
      </c>
      <c r="AH135" s="50" t="str">
        <f t="shared" si="29"/>
        <v xml:space="preserve"> </v>
      </c>
      <c r="AI135" s="36" t="str">
        <f>IFERROR(IF((INDEX('[3]Riesgos de Corrupción'!$B$11:$V$100,MATCH('Controles de Corrupción'!C135,'[3]Riesgos de Corrupción'!$B$11:$B$100,0),17)-AH135&lt;=1),"Rara vez",IF((INDEX('[3]Riesgos de Corrupción'!$B$11:$V$100,MATCH('Controles de Corrupción'!C135,'[3]Riesgos de Corrupción'!$B$11:$B$100,0),17)-AH135&lt;=2),"Improbable",IF((INDEX('[3]Riesgos de Corrupción'!$B$11:$V$100,MATCH('Controles de Corrupción'!C135,'[3]Riesgos de Corrupción'!$B$11:$B$100,0),17)-AH135&lt;=3),"Posible",IF((INDEX('[3]Riesgos de Corrupción'!$B$11:$V$100,MATCH('Controles de Corrupción'!C135,'[3]Riesgos de Corrupción'!$B$11:$B$100,0),17)-AH135&lt;=4),"Probable",IF((INDEX('[3]Riesgos de Corrupción'!$B$11:$V$100,MATCH('Controles de Corrupción'!C135,'[3]Riesgos de Corrupción'!$B$11:$B$100,0),17)-AH135&lt;=5),"Casi seguro")))))," ")</f>
        <v xml:space="preserve"> </v>
      </c>
      <c r="AJ135" s="8" t="str">
        <f>IFERROR(IF(OR(AND(AF135="Fuerte",H135="No disminuye"),AND(AF135="Moderado",H135="Indirectamente"),AND(AF135="Moderado",H135="No disminuye"),AND(INDEX('[3]Riesgos de Corrupción'!$B$11:$BN$100,MATCH('Controles de Corrupción'!C135,'[3]Riesgos de Corrupción'!$B$11:$B$100,0),63)="Moderado")),0,IF(OR(AND(AF135="Fuerte",H135="Indirectamente"),AND(AF135="Moderado",H135="Directamente"),AND(INDEX('[3]Riesgos de Corrupción'!$B$11:$BN$100,MATCH('Controles de Corrupción'!C135,'[3]Riesgos de Corrupción'!$B$11:$B$100,0),63)="Mayor")),1,IF(AND(AF135="Fuerte",H135="Directamente",AND(INDEX('[3]Riesgos de Corrupción'!$B$11:$BN$100,MATCH('Controles de Corrupción'!C135,'[3]Riesgos de Corrupción'!$B$11:$B$100,0),63)="Catastrófico")),2)))," ")</f>
        <v xml:space="preserve"> </v>
      </c>
      <c r="AK135" s="435" t="str">
        <f t="shared" si="30"/>
        <v xml:space="preserve"> </v>
      </c>
      <c r="AL135" s="19" t="str">
        <f>IFERROR(IF((INDEX('[3]Riesgos de Corrupción'!$B$11:$BN$100,MATCH('Controles de Corrupción'!C135,'[3]Riesgos de Corrupción'!$B$11:$B$100,0),62)-AK135&lt;=3),"Moderado",IF((INDEX('[3]Riesgos de Corrupción'!$B$11:$BN$100,MATCH('Controles de Corrupción'!C135,'[3]Riesgos de Corrupción'!$B$11:$B$100,0),62)-AK135&lt;=4),"Mayor",IF((INDEX('[3]Riesgos de Corrupción'!$B$11:$BN$100,MATCH('Controles de Corrupción'!C135,'[3]Riesgos de Corrupción'!$B$11:$B$100,0),62)-AK135&lt;=5),"Catastrófico")))," ")</f>
        <v xml:space="preserve"> </v>
      </c>
      <c r="AM135" s="22" t="str">
        <f t="shared" si="42"/>
        <v xml:space="preserve"> </v>
      </c>
      <c r="AN135" s="22" t="str">
        <f t="shared" si="43"/>
        <v xml:space="preserve"> </v>
      </c>
      <c r="AO135" s="76"/>
      <c r="AP135" s="76"/>
      <c r="AQ135" s="76"/>
      <c r="AR135" s="76"/>
      <c r="AS135" s="76"/>
      <c r="AT135" s="76"/>
      <c r="AU135" s="76"/>
      <c r="AV135" s="76"/>
      <c r="AW135" s="76"/>
      <c r="AX135" s="76"/>
      <c r="AY135" s="76"/>
      <c r="AZ135" s="76"/>
    </row>
    <row r="136" spans="2:52" ht="57.75" customHeight="1" x14ac:dyDescent="0.3">
      <c r="B136" s="123" t="str">
        <f t="shared" si="31"/>
        <v>-</v>
      </c>
      <c r="C136" s="18"/>
      <c r="D136" s="24"/>
      <c r="E136" s="23"/>
      <c r="F136" s="132"/>
      <c r="G136" s="131"/>
      <c r="H136" s="23"/>
      <c r="I136" s="18"/>
      <c r="J136" s="80">
        <f t="shared" si="32"/>
        <v>0</v>
      </c>
      <c r="K136" s="18"/>
      <c r="L136" s="80">
        <f t="shared" si="33"/>
        <v>0</v>
      </c>
      <c r="M136" s="18"/>
      <c r="N136" s="80">
        <f t="shared" si="34"/>
        <v>0</v>
      </c>
      <c r="O136" s="18"/>
      <c r="P136" s="80">
        <f t="shared" si="22"/>
        <v>0</v>
      </c>
      <c r="Q136" s="18"/>
      <c r="R136" s="80">
        <f t="shared" si="23"/>
        <v>0</v>
      </c>
      <c r="S136" s="18"/>
      <c r="T136" s="80">
        <f t="shared" si="24"/>
        <v>0</v>
      </c>
      <c r="U136" s="18"/>
      <c r="V136" s="80">
        <f t="shared" si="25"/>
        <v>0</v>
      </c>
      <c r="W136" s="19" t="str">
        <f t="shared" si="26"/>
        <v xml:space="preserve"> </v>
      </c>
      <c r="X136" s="19" t="str">
        <f t="shared" si="35"/>
        <v xml:space="preserve"> </v>
      </c>
      <c r="Y136" s="19" t="str">
        <f t="shared" si="27"/>
        <v/>
      </c>
      <c r="Z136" s="23"/>
      <c r="AA136" s="19" t="str">
        <f t="shared" si="36"/>
        <v/>
      </c>
      <c r="AB136" s="19" t="str">
        <f t="shared" si="37"/>
        <v xml:space="preserve"> </v>
      </c>
      <c r="AC136" s="19" t="str">
        <f t="shared" si="38"/>
        <v/>
      </c>
      <c r="AD136" s="19" t="str">
        <f t="shared" si="39"/>
        <v xml:space="preserve"> </v>
      </c>
      <c r="AE136" s="128" t="str">
        <f t="shared" si="28"/>
        <v xml:space="preserve"> </v>
      </c>
      <c r="AF136" s="19" t="str">
        <f t="shared" si="40"/>
        <v xml:space="preserve"> </v>
      </c>
      <c r="AG136" s="50">
        <f t="shared" si="41"/>
        <v>0</v>
      </c>
      <c r="AH136" s="50" t="str">
        <f t="shared" si="29"/>
        <v xml:space="preserve"> </v>
      </c>
      <c r="AI136" s="36" t="str">
        <f>IFERROR(IF((INDEX('[3]Riesgos de Corrupción'!$B$11:$V$100,MATCH('Controles de Corrupción'!C136,'[3]Riesgos de Corrupción'!$B$11:$B$100,0),17)-AH136&lt;=1),"Rara vez",IF((INDEX('[3]Riesgos de Corrupción'!$B$11:$V$100,MATCH('Controles de Corrupción'!C136,'[3]Riesgos de Corrupción'!$B$11:$B$100,0),17)-AH136&lt;=2),"Improbable",IF((INDEX('[3]Riesgos de Corrupción'!$B$11:$V$100,MATCH('Controles de Corrupción'!C136,'[3]Riesgos de Corrupción'!$B$11:$B$100,0),17)-AH136&lt;=3),"Posible",IF((INDEX('[3]Riesgos de Corrupción'!$B$11:$V$100,MATCH('Controles de Corrupción'!C136,'[3]Riesgos de Corrupción'!$B$11:$B$100,0),17)-AH136&lt;=4),"Probable",IF((INDEX('[3]Riesgos de Corrupción'!$B$11:$V$100,MATCH('Controles de Corrupción'!C136,'[3]Riesgos de Corrupción'!$B$11:$B$100,0),17)-AH136&lt;=5),"Casi seguro")))))," ")</f>
        <v xml:space="preserve"> </v>
      </c>
      <c r="AJ136" s="8" t="str">
        <f>IFERROR(IF(OR(AND(AF136="Fuerte",H136="No disminuye"),AND(AF136="Moderado",H136="Indirectamente"),AND(AF136="Moderado",H136="No disminuye"),AND(INDEX('[3]Riesgos de Corrupción'!$B$11:$BN$100,MATCH('Controles de Corrupción'!C136,'[3]Riesgos de Corrupción'!$B$11:$B$100,0),63)="Moderado")),0,IF(OR(AND(AF136="Fuerte",H136="Indirectamente"),AND(AF136="Moderado",H136="Directamente"),AND(INDEX('[3]Riesgos de Corrupción'!$B$11:$BN$100,MATCH('Controles de Corrupción'!C136,'[3]Riesgos de Corrupción'!$B$11:$B$100,0),63)="Mayor")),1,IF(AND(AF136="Fuerte",H136="Directamente",AND(INDEX('[3]Riesgos de Corrupción'!$B$11:$BN$100,MATCH('Controles de Corrupción'!C136,'[3]Riesgos de Corrupción'!$B$11:$B$100,0),63)="Catastrófico")),2)))," ")</f>
        <v xml:space="preserve"> </v>
      </c>
      <c r="AK136" s="435" t="str">
        <f t="shared" si="30"/>
        <v xml:space="preserve"> </v>
      </c>
      <c r="AL136" s="19" t="str">
        <f>IFERROR(IF((INDEX('[3]Riesgos de Corrupción'!$B$11:$BN$100,MATCH('Controles de Corrupción'!C136,'[3]Riesgos de Corrupción'!$B$11:$B$100,0),62)-AK136&lt;=3),"Moderado",IF((INDEX('[3]Riesgos de Corrupción'!$B$11:$BN$100,MATCH('Controles de Corrupción'!C136,'[3]Riesgos de Corrupción'!$B$11:$B$100,0),62)-AK136&lt;=4),"Mayor",IF((INDEX('[3]Riesgos de Corrupción'!$B$11:$BN$100,MATCH('Controles de Corrupción'!C136,'[3]Riesgos de Corrupción'!$B$11:$B$100,0),62)-AK136&lt;=5),"Catastrófico")))," ")</f>
        <v xml:space="preserve"> </v>
      </c>
      <c r="AM136" s="22" t="str">
        <f t="shared" si="42"/>
        <v xml:space="preserve"> </v>
      </c>
      <c r="AN136" s="22" t="str">
        <f t="shared" si="43"/>
        <v xml:space="preserve"> </v>
      </c>
      <c r="AO136" s="76"/>
      <c r="AP136" s="76"/>
      <c r="AQ136" s="76"/>
      <c r="AR136" s="76"/>
      <c r="AS136" s="76"/>
      <c r="AT136" s="76"/>
      <c r="AU136" s="76"/>
      <c r="AV136" s="76"/>
      <c r="AW136" s="76"/>
      <c r="AX136" s="76"/>
      <c r="AY136" s="76"/>
      <c r="AZ136" s="76"/>
    </row>
    <row r="137" spans="2:52" ht="57.75" customHeight="1" x14ac:dyDescent="0.3">
      <c r="B137" s="123" t="str">
        <f t="shared" si="31"/>
        <v>-</v>
      </c>
      <c r="C137" s="18"/>
      <c r="D137" s="24"/>
      <c r="E137" s="23"/>
      <c r="F137" s="132"/>
      <c r="G137" s="131"/>
      <c r="H137" s="23"/>
      <c r="I137" s="18"/>
      <c r="J137" s="80">
        <f t="shared" si="32"/>
        <v>0</v>
      </c>
      <c r="K137" s="18"/>
      <c r="L137" s="80">
        <f t="shared" si="33"/>
        <v>0</v>
      </c>
      <c r="M137" s="18"/>
      <c r="N137" s="80">
        <f t="shared" si="34"/>
        <v>0</v>
      </c>
      <c r="O137" s="18"/>
      <c r="P137" s="80">
        <f t="shared" si="22"/>
        <v>0</v>
      </c>
      <c r="Q137" s="18"/>
      <c r="R137" s="80">
        <f t="shared" si="23"/>
        <v>0</v>
      </c>
      <c r="S137" s="18"/>
      <c r="T137" s="80">
        <f t="shared" si="24"/>
        <v>0</v>
      </c>
      <c r="U137" s="18"/>
      <c r="V137" s="80">
        <f t="shared" si="25"/>
        <v>0</v>
      </c>
      <c r="W137" s="19" t="str">
        <f t="shared" si="26"/>
        <v xml:space="preserve"> </v>
      </c>
      <c r="X137" s="19" t="str">
        <f t="shared" si="35"/>
        <v xml:space="preserve"> </v>
      </c>
      <c r="Y137" s="19" t="str">
        <f t="shared" si="27"/>
        <v/>
      </c>
      <c r="Z137" s="23"/>
      <c r="AA137" s="19" t="str">
        <f t="shared" si="36"/>
        <v/>
      </c>
      <c r="AB137" s="19" t="str">
        <f t="shared" si="37"/>
        <v xml:space="preserve"> </v>
      </c>
      <c r="AC137" s="19" t="str">
        <f t="shared" si="38"/>
        <v/>
      </c>
      <c r="AD137" s="19" t="str">
        <f t="shared" si="39"/>
        <v xml:space="preserve"> </v>
      </c>
      <c r="AE137" s="128" t="str">
        <f t="shared" si="28"/>
        <v xml:space="preserve"> </v>
      </c>
      <c r="AF137" s="19" t="str">
        <f t="shared" si="40"/>
        <v xml:space="preserve"> </v>
      </c>
      <c r="AG137" s="50">
        <f t="shared" si="41"/>
        <v>0</v>
      </c>
      <c r="AH137" s="50" t="str">
        <f t="shared" si="29"/>
        <v xml:space="preserve"> </v>
      </c>
      <c r="AI137" s="36" t="str">
        <f>IFERROR(IF((INDEX('[3]Riesgos de Corrupción'!$B$11:$V$100,MATCH('Controles de Corrupción'!C137,'[3]Riesgos de Corrupción'!$B$11:$B$100,0),17)-AH137&lt;=1),"Rara vez",IF((INDEX('[3]Riesgos de Corrupción'!$B$11:$V$100,MATCH('Controles de Corrupción'!C137,'[3]Riesgos de Corrupción'!$B$11:$B$100,0),17)-AH137&lt;=2),"Improbable",IF((INDEX('[3]Riesgos de Corrupción'!$B$11:$V$100,MATCH('Controles de Corrupción'!C137,'[3]Riesgos de Corrupción'!$B$11:$B$100,0),17)-AH137&lt;=3),"Posible",IF((INDEX('[3]Riesgos de Corrupción'!$B$11:$V$100,MATCH('Controles de Corrupción'!C137,'[3]Riesgos de Corrupción'!$B$11:$B$100,0),17)-AH137&lt;=4),"Probable",IF((INDEX('[3]Riesgos de Corrupción'!$B$11:$V$100,MATCH('Controles de Corrupción'!C137,'[3]Riesgos de Corrupción'!$B$11:$B$100,0),17)-AH137&lt;=5),"Casi seguro")))))," ")</f>
        <v xml:space="preserve"> </v>
      </c>
      <c r="AJ137" s="8" t="str">
        <f>IFERROR(IF(OR(AND(AF137="Fuerte",H137="No disminuye"),AND(AF137="Moderado",H137="Indirectamente"),AND(AF137="Moderado",H137="No disminuye"),AND(INDEX('[3]Riesgos de Corrupción'!$B$11:$BN$100,MATCH('Controles de Corrupción'!C137,'[3]Riesgos de Corrupción'!$B$11:$B$100,0),63)="Moderado")),0,IF(OR(AND(AF137="Fuerte",H137="Indirectamente"),AND(AF137="Moderado",H137="Directamente"),AND(INDEX('[3]Riesgos de Corrupción'!$B$11:$BN$100,MATCH('Controles de Corrupción'!C137,'[3]Riesgos de Corrupción'!$B$11:$B$100,0),63)="Mayor")),1,IF(AND(AF137="Fuerte",H137="Directamente",AND(INDEX('[3]Riesgos de Corrupción'!$B$11:$BN$100,MATCH('Controles de Corrupción'!C137,'[3]Riesgos de Corrupción'!$B$11:$B$100,0),63)="Catastrófico")),2)))," ")</f>
        <v xml:space="preserve"> </v>
      </c>
      <c r="AK137" s="435" t="str">
        <f t="shared" si="30"/>
        <v xml:space="preserve"> </v>
      </c>
      <c r="AL137" s="19" t="str">
        <f>IFERROR(IF((INDEX('[3]Riesgos de Corrupción'!$B$11:$BN$100,MATCH('Controles de Corrupción'!C137,'[3]Riesgos de Corrupción'!$B$11:$B$100,0),62)-AK137&lt;=3),"Moderado",IF((INDEX('[3]Riesgos de Corrupción'!$B$11:$BN$100,MATCH('Controles de Corrupción'!C137,'[3]Riesgos de Corrupción'!$B$11:$B$100,0),62)-AK137&lt;=4),"Mayor",IF((INDEX('[3]Riesgos de Corrupción'!$B$11:$BN$100,MATCH('Controles de Corrupción'!C137,'[3]Riesgos de Corrupción'!$B$11:$B$100,0),62)-AK137&lt;=5),"Catastrófico")))," ")</f>
        <v xml:space="preserve"> </v>
      </c>
      <c r="AM137" s="22" t="str">
        <f t="shared" si="42"/>
        <v xml:space="preserve"> </v>
      </c>
      <c r="AN137" s="22" t="str">
        <f t="shared" si="43"/>
        <v xml:space="preserve"> </v>
      </c>
      <c r="AO137" s="76"/>
      <c r="AP137" s="76"/>
      <c r="AQ137" s="76"/>
      <c r="AR137" s="76"/>
      <c r="AS137" s="76"/>
      <c r="AT137" s="76"/>
      <c r="AU137" s="76"/>
      <c r="AV137" s="76"/>
      <c r="AW137" s="76"/>
      <c r="AX137" s="76"/>
      <c r="AY137" s="76"/>
      <c r="AZ137" s="76"/>
    </row>
    <row r="138" spans="2:52" ht="57.75" customHeight="1" x14ac:dyDescent="0.3">
      <c r="B138" s="123" t="str">
        <f t="shared" si="31"/>
        <v>-</v>
      </c>
      <c r="C138" s="18"/>
      <c r="D138" s="24"/>
      <c r="E138" s="23"/>
      <c r="F138" s="132"/>
      <c r="G138" s="131"/>
      <c r="H138" s="23"/>
      <c r="I138" s="18"/>
      <c r="J138" s="80">
        <f t="shared" si="32"/>
        <v>0</v>
      </c>
      <c r="K138" s="18"/>
      <c r="L138" s="80">
        <f t="shared" si="33"/>
        <v>0</v>
      </c>
      <c r="M138" s="18"/>
      <c r="N138" s="80">
        <f t="shared" si="34"/>
        <v>0</v>
      </c>
      <c r="O138" s="18"/>
      <c r="P138" s="80">
        <f t="shared" ref="P138:P201" si="44">IF(O138="Prevenir",15,IF(O138="Detectar",10,IF(O138="No es un control",0,IF(I138=0,0))))</f>
        <v>0</v>
      </c>
      <c r="Q138" s="18"/>
      <c r="R138" s="80">
        <f t="shared" ref="R138:R201" si="45">IF(Q138="Confiable",15,IF(Q138="No confiable",0,IF(I138=0,0)))</f>
        <v>0</v>
      </c>
      <c r="S138" s="18"/>
      <c r="T138" s="80">
        <f t="shared" ref="T138:T201" si="46">IF(S138="Se investigan y resuelven oportunamente",15,IF(S138="No se investigan y resuelven oportunamente",0,IF(I138=0,0)))</f>
        <v>0</v>
      </c>
      <c r="U138" s="18"/>
      <c r="V138" s="80">
        <f t="shared" ref="V138:V201" si="47">IF(U138="Completa",10,IF(U138="Incompleta",5,IF(U138="No existe",0,IF(I138=0,0))))</f>
        <v>0</v>
      </c>
      <c r="W138" s="19" t="str">
        <f t="shared" ref="W138:W201" si="48">IF(G138=0," ",IF((J138+L138+N138+P138+R138+T138+V138)&gt;=0,(J138+L138+N138+P138+R138+T138+V138)))</f>
        <v xml:space="preserve"> </v>
      </c>
      <c r="X138" s="19" t="str">
        <f t="shared" si="35"/>
        <v xml:space="preserve"> </v>
      </c>
      <c r="Y138" s="19" t="str">
        <f t="shared" ref="Y138:Y201" si="49">IF(Z138="Siempre se ejecuta", 100,IF(Z138="Algunas veces se ejecuta",50,IF(Z138="No se ejecuta",0,"")))</f>
        <v/>
      </c>
      <c r="Z138" s="23"/>
      <c r="AA138" s="19" t="str">
        <f t="shared" si="36"/>
        <v/>
      </c>
      <c r="AB138" s="19" t="str">
        <f t="shared" si="37"/>
        <v xml:space="preserve"> </v>
      </c>
      <c r="AC138" s="19" t="str">
        <f t="shared" si="38"/>
        <v/>
      </c>
      <c r="AD138" s="19" t="str">
        <f t="shared" si="39"/>
        <v xml:space="preserve"> </v>
      </c>
      <c r="AE138" s="128" t="str">
        <f t="shared" ref="AE138:AE201" si="50">IFERROR(IF(AD138=" "," ",IF(AVERAGE($AD$10:$AD$250)&gt;=0,AVERAGEIFS($AD$10:$AD$249,$C$10:$C$249,C138))),"  ")</f>
        <v xml:space="preserve"> </v>
      </c>
      <c r="AF138" s="19" t="str">
        <f t="shared" si="40"/>
        <v xml:space="preserve"> </v>
      </c>
      <c r="AG138" s="50">
        <f t="shared" si="41"/>
        <v>0</v>
      </c>
      <c r="AH138" s="50" t="str">
        <f t="shared" ref="AH138:AH201" si="51">IFERROR(AVERAGEIFS($AG$10:$AG$249,$C$10:$C$249,C138)," ")</f>
        <v xml:space="preserve"> </v>
      </c>
      <c r="AI138" s="36" t="str">
        <f>IFERROR(IF((INDEX('[3]Riesgos de Corrupción'!$B$11:$V$100,MATCH('Controles de Corrupción'!C138,'[3]Riesgos de Corrupción'!$B$11:$B$100,0),17)-AH138&lt;=1),"Rara vez",IF((INDEX('[3]Riesgos de Corrupción'!$B$11:$V$100,MATCH('Controles de Corrupción'!C138,'[3]Riesgos de Corrupción'!$B$11:$B$100,0),17)-AH138&lt;=2),"Improbable",IF((INDEX('[3]Riesgos de Corrupción'!$B$11:$V$100,MATCH('Controles de Corrupción'!C138,'[3]Riesgos de Corrupción'!$B$11:$B$100,0),17)-AH138&lt;=3),"Posible",IF((INDEX('[3]Riesgos de Corrupción'!$B$11:$V$100,MATCH('Controles de Corrupción'!C138,'[3]Riesgos de Corrupción'!$B$11:$B$100,0),17)-AH138&lt;=4),"Probable",IF((INDEX('[3]Riesgos de Corrupción'!$B$11:$V$100,MATCH('Controles de Corrupción'!C138,'[3]Riesgos de Corrupción'!$B$11:$B$100,0),17)-AH138&lt;=5),"Casi seguro")))))," ")</f>
        <v xml:space="preserve"> </v>
      </c>
      <c r="AJ138" s="8" t="str">
        <f>IFERROR(IF(OR(AND(AF138="Fuerte",H138="No disminuye"),AND(AF138="Moderado",H138="Indirectamente"),AND(AF138="Moderado",H138="No disminuye"),AND(INDEX('[3]Riesgos de Corrupción'!$B$11:$BN$100,MATCH('Controles de Corrupción'!C138,'[3]Riesgos de Corrupción'!$B$11:$B$100,0),63)="Moderado")),0,IF(OR(AND(AF138="Fuerte",H138="Indirectamente"),AND(AF138="Moderado",H138="Directamente"),AND(INDEX('[3]Riesgos de Corrupción'!$B$11:$BN$100,MATCH('Controles de Corrupción'!C138,'[3]Riesgos de Corrupción'!$B$11:$B$100,0),63)="Mayor")),1,IF(AND(AF138="Fuerte",H138="Directamente",AND(INDEX('[3]Riesgos de Corrupción'!$B$11:$BN$100,MATCH('Controles de Corrupción'!C138,'[3]Riesgos de Corrupción'!$B$11:$B$100,0),63)="Catastrófico")),2)))," ")</f>
        <v xml:space="preserve"> </v>
      </c>
      <c r="AK138" s="435" t="str">
        <f t="shared" ref="AK138:AK201" si="52">IFERROR(AVERAGEIFS($AJ$10:$AJ$249,$C$10:$C$249,C138)," ")</f>
        <v xml:space="preserve"> </v>
      </c>
      <c r="AL138" s="19" t="str">
        <f>IFERROR(IF((INDEX('[3]Riesgos de Corrupción'!$B$11:$BN$100,MATCH('Controles de Corrupción'!C138,'[3]Riesgos de Corrupción'!$B$11:$B$100,0),62)-AK138&lt;=3),"Moderado",IF((INDEX('[3]Riesgos de Corrupción'!$B$11:$BN$100,MATCH('Controles de Corrupción'!C138,'[3]Riesgos de Corrupción'!$B$11:$B$100,0),62)-AK138&lt;=4),"Mayor",IF((INDEX('[3]Riesgos de Corrupción'!$B$11:$BN$100,MATCH('Controles de Corrupción'!C138,'[3]Riesgos de Corrupción'!$B$11:$B$100,0),62)-AK138&lt;=5),"Catastrófico")))," ")</f>
        <v xml:space="preserve"> </v>
      </c>
      <c r="AM138" s="22" t="str">
        <f t="shared" si="42"/>
        <v xml:space="preserve"> </v>
      </c>
      <c r="AN138" s="22" t="str">
        <f t="shared" si="43"/>
        <v xml:space="preserve"> </v>
      </c>
      <c r="AO138" s="76"/>
      <c r="AP138" s="76"/>
      <c r="AQ138" s="76"/>
      <c r="AR138" s="76"/>
      <c r="AS138" s="76"/>
      <c r="AT138" s="76"/>
      <c r="AU138" s="76"/>
      <c r="AV138" s="76"/>
      <c r="AW138" s="76"/>
      <c r="AX138" s="76"/>
      <c r="AY138" s="76"/>
      <c r="AZ138" s="76"/>
    </row>
    <row r="139" spans="2:52" ht="57.75" customHeight="1" x14ac:dyDescent="0.3">
      <c r="B139" s="123" t="str">
        <f t="shared" ref="B139:B202" si="53">C139&amp;"-"&amp;E139</f>
        <v>-</v>
      </c>
      <c r="C139" s="18"/>
      <c r="D139" s="24"/>
      <c r="E139" s="23"/>
      <c r="F139" s="132"/>
      <c r="G139" s="131"/>
      <c r="H139" s="23"/>
      <c r="I139" s="18"/>
      <c r="J139" s="80">
        <f t="shared" ref="J139:J202" si="54">IF(I139="Asignado",15,IF(I139="No asignado",0,IF(I139=0,0)))</f>
        <v>0</v>
      </c>
      <c r="K139" s="18"/>
      <c r="L139" s="80">
        <f t="shared" ref="L139:L202" si="55">IF(K139="Adecuado",15,IF(K139="Inadecuado",0,IF(I139=0,0)))</f>
        <v>0</v>
      </c>
      <c r="M139" s="18"/>
      <c r="N139" s="80">
        <f t="shared" ref="N139:N202" si="56">IF(M139="Oportuna",15,IF(M139="Inoportuna",0,IF(I139=0,0)))</f>
        <v>0</v>
      </c>
      <c r="O139" s="18"/>
      <c r="P139" s="80">
        <f t="shared" si="44"/>
        <v>0</v>
      </c>
      <c r="Q139" s="18"/>
      <c r="R139" s="80">
        <f t="shared" si="45"/>
        <v>0</v>
      </c>
      <c r="S139" s="18"/>
      <c r="T139" s="80">
        <f t="shared" si="46"/>
        <v>0</v>
      </c>
      <c r="U139" s="18"/>
      <c r="V139" s="80">
        <f t="shared" si="47"/>
        <v>0</v>
      </c>
      <c r="W139" s="19" t="str">
        <f t="shared" si="48"/>
        <v xml:space="preserve"> </v>
      </c>
      <c r="X139" s="19" t="str">
        <f t="shared" ref="X139:X202" si="57">IF(W139=" "," ",IF(AND(W139&gt;=0,W139&lt;=85),"Débil",IF(AND(W139&gt;=86,W139&lt;=95),"Moderado",IF(AND(W139&gt;=96,W139&lt;=100),"Fuerte"," "))))</f>
        <v xml:space="preserve"> </v>
      </c>
      <c r="Y139" s="19" t="str">
        <f t="shared" si="49"/>
        <v/>
      </c>
      <c r="Z139" s="23"/>
      <c r="AA139" s="19" t="str">
        <f t="shared" ref="AA139:AA202" si="58">IF(Z139="Siempre se ejecuta","Fuerte",IF(Z139="Algunas veces se ejecuta","Moderado",IF(Z139="No se ejecuta", "Débil","")))</f>
        <v/>
      </c>
      <c r="AB139" s="19" t="str">
        <f t="shared" ref="AB139:AB202" si="59">IF(AND(X139="Fuerte",AA139="Fuerte"),"Fuerte",IF(AND(X139="Fuerte",AA139="Moderado"),"Moderado",IF(AND(X139="Fuerte",AA139="Débil"),"Débil",IF(AND(X139="Moderado",AA139="Moderado"),"Moderado",IF(AND(X139="Moderado",AA139="Fuerte"),"Moderado",IF(AND(X139="Moderado",AA139="Débil"),"Débil",IF(X139="Débil","Débil"," ")))))))</f>
        <v xml:space="preserve"> </v>
      </c>
      <c r="AC139" s="19" t="str">
        <f t="shared" ref="AC139:AC202" si="60">IF(AB139="Fuerte","No",IF(AB139="Moderado","Sí",IF(AB139="Débil","Sí","")))</f>
        <v/>
      </c>
      <c r="AD139" s="19" t="str">
        <f t="shared" ref="AD139:AD202" si="61">IFERROR(IF(Y139=" "," ",IF(Y139&gt;=0,(W139+Y139)/2))," ")</f>
        <v xml:space="preserve"> </v>
      </c>
      <c r="AE139" s="128" t="str">
        <f t="shared" si="50"/>
        <v xml:space="preserve"> </v>
      </c>
      <c r="AF139" s="19" t="str">
        <f t="shared" ref="AF139:AF202" si="62">IF(AE139=" "," ",IF(AE139=100,"Fuerte",IF(AE139&lt;50,"Débil",IF(AE139&gt;49,"Moderado"," "))))</f>
        <v xml:space="preserve"> </v>
      </c>
      <c r="AG139" s="50">
        <f t="shared" ref="AG139:AG202" si="63">IF(OR(AND(AF139="Fuerte",G139="No disminuye"),AND(AF139="Moderado",G139="No disminuye")),0,IF(AND(AF139="Fuerte",G139="Directamente"),2,IF(AND(AF139="Moderado",G139="Directamente"),1,0)))</f>
        <v>0</v>
      </c>
      <c r="AH139" s="50" t="str">
        <f t="shared" si="51"/>
        <v xml:space="preserve"> </v>
      </c>
      <c r="AI139" s="36" t="str">
        <f>IFERROR(IF((INDEX('[3]Riesgos de Corrupción'!$B$11:$V$100,MATCH('Controles de Corrupción'!C139,'[3]Riesgos de Corrupción'!$B$11:$B$100,0),17)-AH139&lt;=1),"Rara vez",IF((INDEX('[3]Riesgos de Corrupción'!$B$11:$V$100,MATCH('Controles de Corrupción'!C139,'[3]Riesgos de Corrupción'!$B$11:$B$100,0),17)-AH139&lt;=2),"Improbable",IF((INDEX('[3]Riesgos de Corrupción'!$B$11:$V$100,MATCH('Controles de Corrupción'!C139,'[3]Riesgos de Corrupción'!$B$11:$B$100,0),17)-AH139&lt;=3),"Posible",IF((INDEX('[3]Riesgos de Corrupción'!$B$11:$V$100,MATCH('Controles de Corrupción'!C139,'[3]Riesgos de Corrupción'!$B$11:$B$100,0),17)-AH139&lt;=4),"Probable",IF((INDEX('[3]Riesgos de Corrupción'!$B$11:$V$100,MATCH('Controles de Corrupción'!C139,'[3]Riesgos de Corrupción'!$B$11:$B$100,0),17)-AH139&lt;=5),"Casi seguro")))))," ")</f>
        <v xml:space="preserve"> </v>
      </c>
      <c r="AJ139" s="8" t="str">
        <f>IFERROR(IF(OR(AND(AF139="Fuerte",H139="No disminuye"),AND(AF139="Moderado",H139="Indirectamente"),AND(AF139="Moderado",H139="No disminuye"),AND(INDEX('[3]Riesgos de Corrupción'!$B$11:$BN$100,MATCH('Controles de Corrupción'!C139,'[3]Riesgos de Corrupción'!$B$11:$B$100,0),63)="Moderado")),0,IF(OR(AND(AF139="Fuerte",H139="Indirectamente"),AND(AF139="Moderado",H139="Directamente"),AND(INDEX('[3]Riesgos de Corrupción'!$B$11:$BN$100,MATCH('Controles de Corrupción'!C139,'[3]Riesgos de Corrupción'!$B$11:$B$100,0),63)="Mayor")),1,IF(AND(AF139="Fuerte",H139="Directamente",AND(INDEX('[3]Riesgos de Corrupción'!$B$11:$BN$100,MATCH('Controles de Corrupción'!C139,'[3]Riesgos de Corrupción'!$B$11:$B$100,0),63)="Catastrófico")),2)))," ")</f>
        <v xml:space="preserve"> </v>
      </c>
      <c r="AK139" s="435" t="str">
        <f t="shared" si="52"/>
        <v xml:space="preserve"> </v>
      </c>
      <c r="AL139" s="19" t="str">
        <f>IFERROR(IF((INDEX('[3]Riesgos de Corrupción'!$B$11:$BN$100,MATCH('Controles de Corrupción'!C139,'[3]Riesgos de Corrupción'!$B$11:$B$100,0),62)-AK139&lt;=3),"Moderado",IF((INDEX('[3]Riesgos de Corrupción'!$B$11:$BN$100,MATCH('Controles de Corrupción'!C139,'[3]Riesgos de Corrupción'!$B$11:$B$100,0),62)-AK139&lt;=4),"Mayor",IF((INDEX('[3]Riesgos de Corrupción'!$B$11:$BN$100,MATCH('Controles de Corrupción'!C139,'[3]Riesgos de Corrupción'!$B$11:$B$100,0),62)-AK139&lt;=5),"Catastrófico")))," ")</f>
        <v xml:space="preserve"> </v>
      </c>
      <c r="AM139" s="22" t="str">
        <f t="shared" ref="AM139:AM202" si="64">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5">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3" t="str">
        <f t="shared" si="53"/>
        <v>-</v>
      </c>
      <c r="C140" s="18"/>
      <c r="D140" s="24"/>
      <c r="E140" s="23"/>
      <c r="F140" s="132"/>
      <c r="G140" s="131"/>
      <c r="H140" s="23"/>
      <c r="I140" s="18"/>
      <c r="J140" s="80">
        <f t="shared" si="54"/>
        <v>0</v>
      </c>
      <c r="K140" s="18"/>
      <c r="L140" s="80">
        <f t="shared" si="55"/>
        <v>0</v>
      </c>
      <c r="M140" s="18"/>
      <c r="N140" s="80">
        <f t="shared" si="56"/>
        <v>0</v>
      </c>
      <c r="O140" s="18"/>
      <c r="P140" s="80">
        <f t="shared" si="44"/>
        <v>0</v>
      </c>
      <c r="Q140" s="18"/>
      <c r="R140" s="80">
        <f t="shared" si="45"/>
        <v>0</v>
      </c>
      <c r="S140" s="18"/>
      <c r="T140" s="80">
        <f t="shared" si="46"/>
        <v>0</v>
      </c>
      <c r="U140" s="18"/>
      <c r="V140" s="80">
        <f t="shared" si="47"/>
        <v>0</v>
      </c>
      <c r="W140" s="19" t="str">
        <f t="shared" si="48"/>
        <v xml:space="preserve"> </v>
      </c>
      <c r="X140" s="19" t="str">
        <f t="shared" si="57"/>
        <v xml:space="preserve"> </v>
      </c>
      <c r="Y140" s="19" t="str">
        <f t="shared" si="49"/>
        <v/>
      </c>
      <c r="Z140" s="23"/>
      <c r="AA140" s="19" t="str">
        <f t="shared" si="58"/>
        <v/>
      </c>
      <c r="AB140" s="19" t="str">
        <f t="shared" si="59"/>
        <v xml:space="preserve"> </v>
      </c>
      <c r="AC140" s="19" t="str">
        <f t="shared" si="60"/>
        <v/>
      </c>
      <c r="AD140" s="19" t="str">
        <f t="shared" si="61"/>
        <v xml:space="preserve"> </v>
      </c>
      <c r="AE140" s="128" t="str">
        <f t="shared" si="50"/>
        <v xml:space="preserve"> </v>
      </c>
      <c r="AF140" s="19" t="str">
        <f t="shared" si="62"/>
        <v xml:space="preserve"> </v>
      </c>
      <c r="AG140" s="50">
        <f t="shared" si="63"/>
        <v>0</v>
      </c>
      <c r="AH140" s="50" t="str">
        <f t="shared" si="51"/>
        <v xml:space="preserve"> </v>
      </c>
      <c r="AI140" s="36" t="str">
        <f>IFERROR(IF((INDEX('[3]Riesgos de Corrupción'!$B$11:$V$100,MATCH('Controles de Corrupción'!C140,'[3]Riesgos de Corrupción'!$B$11:$B$100,0),17)-AH140&lt;=1),"Rara vez",IF((INDEX('[3]Riesgos de Corrupción'!$B$11:$V$100,MATCH('Controles de Corrupción'!C140,'[3]Riesgos de Corrupción'!$B$11:$B$100,0),17)-AH140&lt;=2),"Improbable",IF((INDEX('[3]Riesgos de Corrupción'!$B$11:$V$100,MATCH('Controles de Corrupción'!C140,'[3]Riesgos de Corrupción'!$B$11:$B$100,0),17)-AH140&lt;=3),"Posible",IF((INDEX('[3]Riesgos de Corrupción'!$B$11:$V$100,MATCH('Controles de Corrupción'!C140,'[3]Riesgos de Corrupción'!$B$11:$B$100,0),17)-AH140&lt;=4),"Probable",IF((INDEX('[3]Riesgos de Corrupción'!$B$11:$V$100,MATCH('Controles de Corrupción'!C140,'[3]Riesgos de Corrupción'!$B$11:$B$100,0),17)-AH140&lt;=5),"Casi seguro")))))," ")</f>
        <v xml:space="preserve"> </v>
      </c>
      <c r="AJ140" s="8" t="str">
        <f>IFERROR(IF(OR(AND(AF140="Fuerte",H140="No disminuye"),AND(AF140="Moderado",H140="Indirectamente"),AND(AF140="Moderado",H140="No disminuye"),AND(INDEX('[3]Riesgos de Corrupción'!$B$11:$BN$100,MATCH('Controles de Corrupción'!C140,'[3]Riesgos de Corrupción'!$B$11:$B$100,0),63)="Moderado")),0,IF(OR(AND(AF140="Fuerte",H140="Indirectamente"),AND(AF140="Moderado",H140="Directamente"),AND(INDEX('[3]Riesgos de Corrupción'!$B$11:$BN$100,MATCH('Controles de Corrupción'!C140,'[3]Riesgos de Corrupción'!$B$11:$B$100,0),63)="Mayor")),1,IF(AND(AF140="Fuerte",H140="Directamente",AND(INDEX('[3]Riesgos de Corrupción'!$B$11:$BN$100,MATCH('Controles de Corrupción'!C140,'[3]Riesgos de Corrupción'!$B$11:$B$100,0),63)="Catastrófico")),2)))," ")</f>
        <v xml:space="preserve"> </v>
      </c>
      <c r="AK140" s="435" t="str">
        <f t="shared" si="52"/>
        <v xml:space="preserve"> </v>
      </c>
      <c r="AL140" s="19" t="str">
        <f>IFERROR(IF((INDEX('[3]Riesgos de Corrupción'!$B$11:$BN$100,MATCH('Controles de Corrupción'!C140,'[3]Riesgos de Corrupción'!$B$11:$B$100,0),62)-AK140&lt;=3),"Moderado",IF((INDEX('[3]Riesgos de Corrupción'!$B$11:$BN$100,MATCH('Controles de Corrupción'!C140,'[3]Riesgos de Corrupción'!$B$11:$B$100,0),62)-AK140&lt;=4),"Mayor",IF((INDEX('[3]Riesgos de Corrupción'!$B$11:$BN$100,MATCH('Controles de Corrupción'!C140,'[3]Riesgos de Corrupción'!$B$11:$B$100,0),62)-AK140&lt;=5),"Catastrófico")))," ")</f>
        <v xml:space="preserve"> </v>
      </c>
      <c r="AM140" s="22" t="str">
        <f t="shared" si="64"/>
        <v xml:space="preserve"> </v>
      </c>
      <c r="AN140" s="22" t="str">
        <f t="shared" si="65"/>
        <v xml:space="preserve"> </v>
      </c>
      <c r="AO140" s="76"/>
      <c r="AP140" s="76"/>
      <c r="AQ140" s="76"/>
      <c r="AR140" s="76"/>
      <c r="AS140" s="76"/>
      <c r="AT140" s="76"/>
      <c r="AU140" s="76"/>
      <c r="AV140" s="76"/>
      <c r="AW140" s="76"/>
      <c r="AX140" s="76"/>
      <c r="AY140" s="76"/>
      <c r="AZ140" s="76"/>
    </row>
    <row r="141" spans="2:52" ht="57.75" customHeight="1" x14ac:dyDescent="0.3">
      <c r="B141" s="123" t="str">
        <f t="shared" si="53"/>
        <v>-</v>
      </c>
      <c r="C141" s="18"/>
      <c r="D141" s="24"/>
      <c r="E141" s="23"/>
      <c r="F141" s="132"/>
      <c r="G141" s="131"/>
      <c r="H141" s="23"/>
      <c r="I141" s="18"/>
      <c r="J141" s="80">
        <f t="shared" si="54"/>
        <v>0</v>
      </c>
      <c r="K141" s="18"/>
      <c r="L141" s="80">
        <f t="shared" si="55"/>
        <v>0</v>
      </c>
      <c r="M141" s="18"/>
      <c r="N141" s="80">
        <f t="shared" si="56"/>
        <v>0</v>
      </c>
      <c r="O141" s="18"/>
      <c r="P141" s="80">
        <f t="shared" si="44"/>
        <v>0</v>
      </c>
      <c r="Q141" s="18"/>
      <c r="R141" s="80">
        <f t="shared" si="45"/>
        <v>0</v>
      </c>
      <c r="S141" s="18"/>
      <c r="T141" s="80">
        <f t="shared" si="46"/>
        <v>0</v>
      </c>
      <c r="U141" s="18"/>
      <c r="V141" s="80">
        <f t="shared" si="47"/>
        <v>0</v>
      </c>
      <c r="W141" s="19" t="str">
        <f t="shared" si="48"/>
        <v xml:space="preserve"> </v>
      </c>
      <c r="X141" s="19" t="str">
        <f t="shared" si="57"/>
        <v xml:space="preserve"> </v>
      </c>
      <c r="Y141" s="19" t="str">
        <f t="shared" si="49"/>
        <v/>
      </c>
      <c r="Z141" s="23"/>
      <c r="AA141" s="19" t="str">
        <f t="shared" si="58"/>
        <v/>
      </c>
      <c r="AB141" s="19" t="str">
        <f t="shared" si="59"/>
        <v xml:space="preserve"> </v>
      </c>
      <c r="AC141" s="19" t="str">
        <f t="shared" si="60"/>
        <v/>
      </c>
      <c r="AD141" s="19" t="str">
        <f t="shared" si="61"/>
        <v xml:space="preserve"> </v>
      </c>
      <c r="AE141" s="128" t="str">
        <f t="shared" si="50"/>
        <v xml:space="preserve"> </v>
      </c>
      <c r="AF141" s="19" t="str">
        <f t="shared" si="62"/>
        <v xml:space="preserve"> </v>
      </c>
      <c r="AG141" s="50">
        <f t="shared" si="63"/>
        <v>0</v>
      </c>
      <c r="AH141" s="50" t="str">
        <f t="shared" si="51"/>
        <v xml:space="preserve"> </v>
      </c>
      <c r="AI141" s="36" t="str">
        <f>IFERROR(IF((INDEX('[3]Riesgos de Corrupción'!$B$11:$V$100,MATCH('Controles de Corrupción'!C141,'[3]Riesgos de Corrupción'!$B$11:$B$100,0),17)-AH141&lt;=1),"Rara vez",IF((INDEX('[3]Riesgos de Corrupción'!$B$11:$V$100,MATCH('Controles de Corrupción'!C141,'[3]Riesgos de Corrupción'!$B$11:$B$100,0),17)-AH141&lt;=2),"Improbable",IF((INDEX('[3]Riesgos de Corrupción'!$B$11:$V$100,MATCH('Controles de Corrupción'!C141,'[3]Riesgos de Corrupción'!$B$11:$B$100,0),17)-AH141&lt;=3),"Posible",IF((INDEX('[3]Riesgos de Corrupción'!$B$11:$V$100,MATCH('Controles de Corrupción'!C141,'[3]Riesgos de Corrupción'!$B$11:$B$100,0),17)-AH141&lt;=4),"Probable",IF((INDEX('[3]Riesgos de Corrupción'!$B$11:$V$100,MATCH('Controles de Corrupción'!C141,'[3]Riesgos de Corrupción'!$B$11:$B$100,0),17)-AH141&lt;=5),"Casi seguro")))))," ")</f>
        <v xml:space="preserve"> </v>
      </c>
      <c r="AJ141" s="8" t="str">
        <f>IFERROR(IF(OR(AND(AF141="Fuerte",H141="No disminuye"),AND(AF141="Moderado",H141="Indirectamente"),AND(AF141="Moderado",H141="No disminuye"),AND(INDEX('[3]Riesgos de Corrupción'!$B$11:$BN$100,MATCH('Controles de Corrupción'!C141,'[3]Riesgos de Corrupción'!$B$11:$B$100,0),63)="Moderado")),0,IF(OR(AND(AF141="Fuerte",H141="Indirectamente"),AND(AF141="Moderado",H141="Directamente"),AND(INDEX('[3]Riesgos de Corrupción'!$B$11:$BN$100,MATCH('Controles de Corrupción'!C141,'[3]Riesgos de Corrupción'!$B$11:$B$100,0),63)="Mayor")),1,IF(AND(AF141="Fuerte",H141="Directamente",AND(INDEX('[3]Riesgos de Corrupción'!$B$11:$BN$100,MATCH('Controles de Corrupción'!C141,'[3]Riesgos de Corrupción'!$B$11:$B$100,0),63)="Catastrófico")),2)))," ")</f>
        <v xml:space="preserve"> </v>
      </c>
      <c r="AK141" s="435" t="str">
        <f t="shared" si="52"/>
        <v xml:space="preserve"> </v>
      </c>
      <c r="AL141" s="19" t="str">
        <f>IFERROR(IF((INDEX('[3]Riesgos de Corrupción'!$B$11:$BN$100,MATCH('Controles de Corrupción'!C141,'[3]Riesgos de Corrupción'!$B$11:$B$100,0),62)-AK141&lt;=3),"Moderado",IF((INDEX('[3]Riesgos de Corrupción'!$B$11:$BN$100,MATCH('Controles de Corrupción'!C141,'[3]Riesgos de Corrupción'!$B$11:$B$100,0),62)-AK141&lt;=4),"Mayor",IF((INDEX('[3]Riesgos de Corrupción'!$B$11:$BN$100,MATCH('Controles de Corrupción'!C141,'[3]Riesgos de Corrupción'!$B$11:$B$100,0),62)-AK141&lt;=5),"Catastrófico")))," ")</f>
        <v xml:space="preserve"> </v>
      </c>
      <c r="AM141" s="22" t="str">
        <f t="shared" si="64"/>
        <v xml:space="preserve"> </v>
      </c>
      <c r="AN141" s="22" t="str">
        <f t="shared" si="65"/>
        <v xml:space="preserve"> </v>
      </c>
      <c r="AO141" s="76"/>
      <c r="AP141" s="76"/>
      <c r="AQ141" s="76"/>
      <c r="AR141" s="76"/>
      <c r="AS141" s="76"/>
      <c r="AT141" s="76"/>
      <c r="AU141" s="76"/>
      <c r="AV141" s="76"/>
      <c r="AW141" s="76"/>
      <c r="AX141" s="76"/>
      <c r="AY141" s="76"/>
      <c r="AZ141" s="76"/>
    </row>
    <row r="142" spans="2:52" ht="57.75" customHeight="1" x14ac:dyDescent="0.3">
      <c r="B142" s="123" t="str">
        <f t="shared" si="53"/>
        <v>-</v>
      </c>
      <c r="C142" s="18"/>
      <c r="D142" s="24"/>
      <c r="E142" s="23"/>
      <c r="F142" s="132"/>
      <c r="G142" s="131"/>
      <c r="H142" s="23"/>
      <c r="I142" s="18"/>
      <c r="J142" s="80">
        <f t="shared" si="54"/>
        <v>0</v>
      </c>
      <c r="K142" s="18"/>
      <c r="L142" s="80">
        <f t="shared" si="55"/>
        <v>0</v>
      </c>
      <c r="M142" s="18"/>
      <c r="N142" s="80">
        <f t="shared" si="56"/>
        <v>0</v>
      </c>
      <c r="O142" s="18"/>
      <c r="P142" s="80">
        <f t="shared" si="44"/>
        <v>0</v>
      </c>
      <c r="Q142" s="18"/>
      <c r="R142" s="80">
        <f t="shared" si="45"/>
        <v>0</v>
      </c>
      <c r="S142" s="18"/>
      <c r="T142" s="80">
        <f t="shared" si="46"/>
        <v>0</v>
      </c>
      <c r="U142" s="18"/>
      <c r="V142" s="80">
        <f t="shared" si="47"/>
        <v>0</v>
      </c>
      <c r="W142" s="19" t="str">
        <f t="shared" si="48"/>
        <v xml:space="preserve"> </v>
      </c>
      <c r="X142" s="19" t="str">
        <f t="shared" si="57"/>
        <v xml:space="preserve"> </v>
      </c>
      <c r="Y142" s="19" t="str">
        <f t="shared" si="49"/>
        <v/>
      </c>
      <c r="Z142" s="23"/>
      <c r="AA142" s="19" t="str">
        <f t="shared" si="58"/>
        <v/>
      </c>
      <c r="AB142" s="19" t="str">
        <f t="shared" si="59"/>
        <v xml:space="preserve"> </v>
      </c>
      <c r="AC142" s="19" t="str">
        <f t="shared" si="60"/>
        <v/>
      </c>
      <c r="AD142" s="19" t="str">
        <f t="shared" si="61"/>
        <v xml:space="preserve"> </v>
      </c>
      <c r="AE142" s="128" t="str">
        <f t="shared" si="50"/>
        <v xml:space="preserve"> </v>
      </c>
      <c r="AF142" s="19" t="str">
        <f t="shared" si="62"/>
        <v xml:space="preserve"> </v>
      </c>
      <c r="AG142" s="50">
        <f t="shared" si="63"/>
        <v>0</v>
      </c>
      <c r="AH142" s="50" t="str">
        <f t="shared" si="51"/>
        <v xml:space="preserve"> </v>
      </c>
      <c r="AI142" s="36" t="str">
        <f>IFERROR(IF((INDEX('[3]Riesgos de Corrupción'!$B$11:$V$100,MATCH('Controles de Corrupción'!C142,'[3]Riesgos de Corrupción'!$B$11:$B$100,0),17)-AH142&lt;=1),"Rara vez",IF((INDEX('[3]Riesgos de Corrupción'!$B$11:$V$100,MATCH('Controles de Corrupción'!C142,'[3]Riesgos de Corrupción'!$B$11:$B$100,0),17)-AH142&lt;=2),"Improbable",IF((INDEX('[3]Riesgos de Corrupción'!$B$11:$V$100,MATCH('Controles de Corrupción'!C142,'[3]Riesgos de Corrupción'!$B$11:$B$100,0),17)-AH142&lt;=3),"Posible",IF((INDEX('[3]Riesgos de Corrupción'!$B$11:$V$100,MATCH('Controles de Corrupción'!C142,'[3]Riesgos de Corrupción'!$B$11:$B$100,0),17)-AH142&lt;=4),"Probable",IF((INDEX('[3]Riesgos de Corrupción'!$B$11:$V$100,MATCH('Controles de Corrupción'!C142,'[3]Riesgos de Corrupción'!$B$11:$B$100,0),17)-AH142&lt;=5),"Casi seguro")))))," ")</f>
        <v xml:space="preserve"> </v>
      </c>
      <c r="AJ142" s="8" t="str">
        <f>IFERROR(IF(OR(AND(AF142="Fuerte",H142="No disminuye"),AND(AF142="Moderado",H142="Indirectamente"),AND(AF142="Moderado",H142="No disminuye"),AND(INDEX('[3]Riesgos de Corrupción'!$B$11:$BN$100,MATCH('Controles de Corrupción'!C142,'[3]Riesgos de Corrupción'!$B$11:$B$100,0),63)="Moderado")),0,IF(OR(AND(AF142="Fuerte",H142="Indirectamente"),AND(AF142="Moderado",H142="Directamente"),AND(INDEX('[3]Riesgos de Corrupción'!$B$11:$BN$100,MATCH('Controles de Corrupción'!C142,'[3]Riesgos de Corrupción'!$B$11:$B$100,0),63)="Mayor")),1,IF(AND(AF142="Fuerte",H142="Directamente",AND(INDEX('[3]Riesgos de Corrupción'!$B$11:$BN$100,MATCH('Controles de Corrupción'!C142,'[3]Riesgos de Corrupción'!$B$11:$B$100,0),63)="Catastrófico")),2)))," ")</f>
        <v xml:space="preserve"> </v>
      </c>
      <c r="AK142" s="435" t="str">
        <f t="shared" si="52"/>
        <v xml:space="preserve"> </v>
      </c>
      <c r="AL142" s="19" t="str">
        <f>IFERROR(IF((INDEX('[3]Riesgos de Corrupción'!$B$11:$BN$100,MATCH('Controles de Corrupción'!C142,'[3]Riesgos de Corrupción'!$B$11:$B$100,0),62)-AK142&lt;=3),"Moderado",IF((INDEX('[3]Riesgos de Corrupción'!$B$11:$BN$100,MATCH('Controles de Corrupción'!C142,'[3]Riesgos de Corrupción'!$B$11:$B$100,0),62)-AK142&lt;=4),"Mayor",IF((INDEX('[3]Riesgos de Corrupción'!$B$11:$BN$100,MATCH('Controles de Corrupción'!C142,'[3]Riesgos de Corrupción'!$B$11:$B$100,0),62)-AK142&lt;=5),"Catastrófico")))," ")</f>
        <v xml:space="preserve"> </v>
      </c>
      <c r="AM142" s="22" t="str">
        <f t="shared" si="64"/>
        <v xml:space="preserve"> </v>
      </c>
      <c r="AN142" s="22" t="str">
        <f t="shared" si="65"/>
        <v xml:space="preserve"> </v>
      </c>
      <c r="AO142" s="76"/>
      <c r="AP142" s="76"/>
      <c r="AQ142" s="76"/>
      <c r="AR142" s="76"/>
      <c r="AS142" s="76"/>
      <c r="AT142" s="76"/>
      <c r="AU142" s="76"/>
      <c r="AV142" s="76"/>
      <c r="AW142" s="76"/>
      <c r="AX142" s="76"/>
      <c r="AY142" s="76"/>
      <c r="AZ142" s="76"/>
    </row>
    <row r="143" spans="2:52" ht="57.75" customHeight="1" x14ac:dyDescent="0.3">
      <c r="B143" s="123" t="str">
        <f t="shared" si="53"/>
        <v>-</v>
      </c>
      <c r="C143" s="18"/>
      <c r="D143" s="24"/>
      <c r="E143" s="23"/>
      <c r="F143" s="132"/>
      <c r="G143" s="131"/>
      <c r="H143" s="23"/>
      <c r="I143" s="18"/>
      <c r="J143" s="80">
        <f t="shared" si="54"/>
        <v>0</v>
      </c>
      <c r="K143" s="18"/>
      <c r="L143" s="80">
        <f t="shared" si="55"/>
        <v>0</v>
      </c>
      <c r="M143" s="18"/>
      <c r="N143" s="80">
        <f t="shared" si="56"/>
        <v>0</v>
      </c>
      <c r="O143" s="18"/>
      <c r="P143" s="80">
        <f t="shared" si="44"/>
        <v>0</v>
      </c>
      <c r="Q143" s="18"/>
      <c r="R143" s="80">
        <f t="shared" si="45"/>
        <v>0</v>
      </c>
      <c r="S143" s="18"/>
      <c r="T143" s="80">
        <f t="shared" si="46"/>
        <v>0</v>
      </c>
      <c r="U143" s="18"/>
      <c r="V143" s="80">
        <f t="shared" si="47"/>
        <v>0</v>
      </c>
      <c r="W143" s="19" t="str">
        <f t="shared" si="48"/>
        <v xml:space="preserve"> </v>
      </c>
      <c r="X143" s="19" t="str">
        <f t="shared" si="57"/>
        <v xml:space="preserve"> </v>
      </c>
      <c r="Y143" s="19" t="str">
        <f t="shared" si="49"/>
        <v/>
      </c>
      <c r="Z143" s="23"/>
      <c r="AA143" s="19" t="str">
        <f t="shared" si="58"/>
        <v/>
      </c>
      <c r="AB143" s="19" t="str">
        <f t="shared" si="59"/>
        <v xml:space="preserve"> </v>
      </c>
      <c r="AC143" s="19" t="str">
        <f t="shared" si="60"/>
        <v/>
      </c>
      <c r="AD143" s="19" t="str">
        <f t="shared" si="61"/>
        <v xml:space="preserve"> </v>
      </c>
      <c r="AE143" s="128" t="str">
        <f t="shared" si="50"/>
        <v xml:space="preserve"> </v>
      </c>
      <c r="AF143" s="19" t="str">
        <f t="shared" si="62"/>
        <v xml:space="preserve"> </v>
      </c>
      <c r="AG143" s="50">
        <f t="shared" si="63"/>
        <v>0</v>
      </c>
      <c r="AH143" s="50" t="str">
        <f t="shared" si="51"/>
        <v xml:space="preserve"> </v>
      </c>
      <c r="AI143" s="36" t="str">
        <f>IFERROR(IF((INDEX('[3]Riesgos de Corrupción'!$B$11:$V$100,MATCH('Controles de Corrupción'!C143,'[3]Riesgos de Corrupción'!$B$11:$B$100,0),17)-AH143&lt;=1),"Rara vez",IF((INDEX('[3]Riesgos de Corrupción'!$B$11:$V$100,MATCH('Controles de Corrupción'!C143,'[3]Riesgos de Corrupción'!$B$11:$B$100,0),17)-AH143&lt;=2),"Improbable",IF((INDEX('[3]Riesgos de Corrupción'!$B$11:$V$100,MATCH('Controles de Corrupción'!C143,'[3]Riesgos de Corrupción'!$B$11:$B$100,0),17)-AH143&lt;=3),"Posible",IF((INDEX('[3]Riesgos de Corrupción'!$B$11:$V$100,MATCH('Controles de Corrupción'!C143,'[3]Riesgos de Corrupción'!$B$11:$B$100,0),17)-AH143&lt;=4),"Probable",IF((INDEX('[3]Riesgos de Corrupción'!$B$11:$V$100,MATCH('Controles de Corrupción'!C143,'[3]Riesgos de Corrupción'!$B$11:$B$100,0),17)-AH143&lt;=5),"Casi seguro")))))," ")</f>
        <v xml:space="preserve"> </v>
      </c>
      <c r="AJ143" s="8" t="str">
        <f>IFERROR(IF(OR(AND(AF143="Fuerte",H143="No disminuye"),AND(AF143="Moderado",H143="Indirectamente"),AND(AF143="Moderado",H143="No disminuye"),AND(INDEX('[3]Riesgos de Corrupción'!$B$11:$BN$100,MATCH('Controles de Corrupción'!C143,'[3]Riesgos de Corrupción'!$B$11:$B$100,0),63)="Moderado")),0,IF(OR(AND(AF143="Fuerte",H143="Indirectamente"),AND(AF143="Moderado",H143="Directamente"),AND(INDEX('[3]Riesgos de Corrupción'!$B$11:$BN$100,MATCH('Controles de Corrupción'!C143,'[3]Riesgos de Corrupción'!$B$11:$B$100,0),63)="Mayor")),1,IF(AND(AF143="Fuerte",H143="Directamente",AND(INDEX('[3]Riesgos de Corrupción'!$B$11:$BN$100,MATCH('Controles de Corrupción'!C143,'[3]Riesgos de Corrupción'!$B$11:$B$100,0),63)="Catastrófico")),2)))," ")</f>
        <v xml:space="preserve"> </v>
      </c>
      <c r="AK143" s="435" t="str">
        <f t="shared" si="52"/>
        <v xml:space="preserve"> </v>
      </c>
      <c r="AL143" s="19" t="str">
        <f>IFERROR(IF((INDEX('[3]Riesgos de Corrupción'!$B$11:$BN$100,MATCH('Controles de Corrupción'!C143,'[3]Riesgos de Corrupción'!$B$11:$B$100,0),62)-AK143&lt;=3),"Moderado",IF((INDEX('[3]Riesgos de Corrupción'!$B$11:$BN$100,MATCH('Controles de Corrupción'!C143,'[3]Riesgos de Corrupción'!$B$11:$B$100,0),62)-AK143&lt;=4),"Mayor",IF((INDEX('[3]Riesgos de Corrupción'!$B$11:$BN$100,MATCH('Controles de Corrupción'!C143,'[3]Riesgos de Corrupción'!$B$11:$B$100,0),62)-AK143&lt;=5),"Catastrófico")))," ")</f>
        <v xml:space="preserve"> </v>
      </c>
      <c r="AM143" s="22" t="str">
        <f t="shared" si="64"/>
        <v xml:space="preserve"> </v>
      </c>
      <c r="AN143" s="22" t="str">
        <f t="shared" si="65"/>
        <v xml:space="preserve"> </v>
      </c>
      <c r="AO143" s="76"/>
      <c r="AP143" s="76"/>
      <c r="AQ143" s="76"/>
      <c r="AR143" s="76"/>
      <c r="AS143" s="76"/>
      <c r="AT143" s="76"/>
      <c r="AU143" s="76"/>
      <c r="AV143" s="76"/>
      <c r="AW143" s="76"/>
      <c r="AX143" s="76"/>
      <c r="AY143" s="76"/>
      <c r="AZ143" s="76"/>
    </row>
    <row r="144" spans="2:52" ht="57.75" customHeight="1" x14ac:dyDescent="0.3">
      <c r="B144" s="123" t="str">
        <f t="shared" si="53"/>
        <v>-</v>
      </c>
      <c r="C144" s="18"/>
      <c r="D144" s="24"/>
      <c r="E144" s="23"/>
      <c r="F144" s="132"/>
      <c r="G144" s="131"/>
      <c r="H144" s="23"/>
      <c r="I144" s="18"/>
      <c r="J144" s="80">
        <f t="shared" si="54"/>
        <v>0</v>
      </c>
      <c r="K144" s="18"/>
      <c r="L144" s="80">
        <f t="shared" si="55"/>
        <v>0</v>
      </c>
      <c r="M144" s="18"/>
      <c r="N144" s="80">
        <f t="shared" si="56"/>
        <v>0</v>
      </c>
      <c r="O144" s="18"/>
      <c r="P144" s="80">
        <f t="shared" si="44"/>
        <v>0</v>
      </c>
      <c r="Q144" s="18"/>
      <c r="R144" s="80">
        <f t="shared" si="45"/>
        <v>0</v>
      </c>
      <c r="S144" s="18"/>
      <c r="T144" s="80">
        <f t="shared" si="46"/>
        <v>0</v>
      </c>
      <c r="U144" s="18"/>
      <c r="V144" s="80">
        <f t="shared" si="47"/>
        <v>0</v>
      </c>
      <c r="W144" s="19" t="str">
        <f t="shared" si="48"/>
        <v xml:space="preserve"> </v>
      </c>
      <c r="X144" s="19" t="str">
        <f t="shared" si="57"/>
        <v xml:space="preserve"> </v>
      </c>
      <c r="Y144" s="19" t="str">
        <f t="shared" si="49"/>
        <v/>
      </c>
      <c r="Z144" s="23"/>
      <c r="AA144" s="19" t="str">
        <f t="shared" si="58"/>
        <v/>
      </c>
      <c r="AB144" s="19" t="str">
        <f t="shared" si="59"/>
        <v xml:space="preserve"> </v>
      </c>
      <c r="AC144" s="19" t="str">
        <f t="shared" si="60"/>
        <v/>
      </c>
      <c r="AD144" s="19" t="str">
        <f t="shared" si="61"/>
        <v xml:space="preserve"> </v>
      </c>
      <c r="AE144" s="128" t="str">
        <f t="shared" si="50"/>
        <v xml:space="preserve"> </v>
      </c>
      <c r="AF144" s="19" t="str">
        <f t="shared" si="62"/>
        <v xml:space="preserve"> </v>
      </c>
      <c r="AG144" s="50">
        <f t="shared" si="63"/>
        <v>0</v>
      </c>
      <c r="AH144" s="50" t="str">
        <f t="shared" si="51"/>
        <v xml:space="preserve"> </v>
      </c>
      <c r="AI144" s="36" t="str">
        <f>IFERROR(IF((INDEX('[3]Riesgos de Corrupción'!$B$11:$V$100,MATCH('Controles de Corrupción'!C144,'[3]Riesgos de Corrupción'!$B$11:$B$100,0),17)-AH144&lt;=1),"Rara vez",IF((INDEX('[3]Riesgos de Corrupción'!$B$11:$V$100,MATCH('Controles de Corrupción'!C144,'[3]Riesgos de Corrupción'!$B$11:$B$100,0),17)-AH144&lt;=2),"Improbable",IF((INDEX('[3]Riesgos de Corrupción'!$B$11:$V$100,MATCH('Controles de Corrupción'!C144,'[3]Riesgos de Corrupción'!$B$11:$B$100,0),17)-AH144&lt;=3),"Posible",IF((INDEX('[3]Riesgos de Corrupción'!$B$11:$V$100,MATCH('Controles de Corrupción'!C144,'[3]Riesgos de Corrupción'!$B$11:$B$100,0),17)-AH144&lt;=4),"Probable",IF((INDEX('[3]Riesgos de Corrupción'!$B$11:$V$100,MATCH('Controles de Corrupción'!C144,'[3]Riesgos de Corrupción'!$B$11:$B$100,0),17)-AH144&lt;=5),"Casi seguro")))))," ")</f>
        <v xml:space="preserve"> </v>
      </c>
      <c r="AJ144" s="8" t="str">
        <f>IFERROR(IF(OR(AND(AF144="Fuerte",H144="No disminuye"),AND(AF144="Moderado",H144="Indirectamente"),AND(AF144="Moderado",H144="No disminuye"),AND(INDEX('[3]Riesgos de Corrupción'!$B$11:$BN$100,MATCH('Controles de Corrupción'!C144,'[3]Riesgos de Corrupción'!$B$11:$B$100,0),63)="Moderado")),0,IF(OR(AND(AF144="Fuerte",H144="Indirectamente"),AND(AF144="Moderado",H144="Directamente"),AND(INDEX('[3]Riesgos de Corrupción'!$B$11:$BN$100,MATCH('Controles de Corrupción'!C144,'[3]Riesgos de Corrupción'!$B$11:$B$100,0),63)="Mayor")),1,IF(AND(AF144="Fuerte",H144="Directamente",AND(INDEX('[3]Riesgos de Corrupción'!$B$11:$BN$100,MATCH('Controles de Corrupción'!C144,'[3]Riesgos de Corrupción'!$B$11:$B$100,0),63)="Catastrófico")),2)))," ")</f>
        <v xml:space="preserve"> </v>
      </c>
      <c r="AK144" s="435" t="str">
        <f t="shared" si="52"/>
        <v xml:space="preserve"> </v>
      </c>
      <c r="AL144" s="19" t="str">
        <f>IFERROR(IF((INDEX('[3]Riesgos de Corrupción'!$B$11:$BN$100,MATCH('Controles de Corrupción'!C144,'[3]Riesgos de Corrupción'!$B$11:$B$100,0),62)-AK144&lt;=3),"Moderado",IF((INDEX('[3]Riesgos de Corrupción'!$B$11:$BN$100,MATCH('Controles de Corrupción'!C144,'[3]Riesgos de Corrupción'!$B$11:$B$100,0),62)-AK144&lt;=4),"Mayor",IF((INDEX('[3]Riesgos de Corrupción'!$B$11:$BN$100,MATCH('Controles de Corrupción'!C144,'[3]Riesgos de Corrupción'!$B$11:$B$100,0),62)-AK144&lt;=5),"Catastrófico")))," ")</f>
        <v xml:space="preserve"> </v>
      </c>
      <c r="AM144" s="22" t="str">
        <f t="shared" si="64"/>
        <v xml:space="preserve"> </v>
      </c>
      <c r="AN144" s="22" t="str">
        <f t="shared" si="65"/>
        <v xml:space="preserve"> </v>
      </c>
      <c r="AO144" s="76"/>
      <c r="AP144" s="76"/>
      <c r="AQ144" s="76"/>
      <c r="AR144" s="76"/>
      <c r="AS144" s="76"/>
      <c r="AT144" s="76"/>
      <c r="AU144" s="76"/>
      <c r="AV144" s="76"/>
      <c r="AW144" s="76"/>
      <c r="AX144" s="76"/>
      <c r="AY144" s="76"/>
      <c r="AZ144" s="76"/>
    </row>
    <row r="145" spans="2:52" ht="57.75" customHeight="1" x14ac:dyDescent="0.3">
      <c r="B145" s="123" t="str">
        <f t="shared" si="53"/>
        <v>-</v>
      </c>
      <c r="C145" s="18"/>
      <c r="D145" s="24"/>
      <c r="E145" s="23"/>
      <c r="F145" s="132"/>
      <c r="G145" s="131"/>
      <c r="H145" s="23"/>
      <c r="I145" s="18"/>
      <c r="J145" s="80">
        <f t="shared" si="54"/>
        <v>0</v>
      </c>
      <c r="K145" s="18"/>
      <c r="L145" s="80">
        <f t="shared" si="55"/>
        <v>0</v>
      </c>
      <c r="M145" s="18"/>
      <c r="N145" s="80">
        <f t="shared" si="56"/>
        <v>0</v>
      </c>
      <c r="O145" s="18"/>
      <c r="P145" s="80">
        <f t="shared" si="44"/>
        <v>0</v>
      </c>
      <c r="Q145" s="18"/>
      <c r="R145" s="80">
        <f t="shared" si="45"/>
        <v>0</v>
      </c>
      <c r="S145" s="18"/>
      <c r="T145" s="80">
        <f t="shared" si="46"/>
        <v>0</v>
      </c>
      <c r="U145" s="18"/>
      <c r="V145" s="80">
        <f t="shared" si="47"/>
        <v>0</v>
      </c>
      <c r="W145" s="19" t="str">
        <f t="shared" si="48"/>
        <v xml:space="preserve"> </v>
      </c>
      <c r="X145" s="19" t="str">
        <f t="shared" si="57"/>
        <v xml:space="preserve"> </v>
      </c>
      <c r="Y145" s="19" t="str">
        <f t="shared" si="49"/>
        <v/>
      </c>
      <c r="Z145" s="23"/>
      <c r="AA145" s="19" t="str">
        <f t="shared" si="58"/>
        <v/>
      </c>
      <c r="AB145" s="19" t="str">
        <f t="shared" si="59"/>
        <v xml:space="preserve"> </v>
      </c>
      <c r="AC145" s="19" t="str">
        <f t="shared" si="60"/>
        <v/>
      </c>
      <c r="AD145" s="19" t="str">
        <f t="shared" si="61"/>
        <v xml:space="preserve"> </v>
      </c>
      <c r="AE145" s="128" t="str">
        <f t="shared" si="50"/>
        <v xml:space="preserve"> </v>
      </c>
      <c r="AF145" s="19" t="str">
        <f t="shared" si="62"/>
        <v xml:space="preserve"> </v>
      </c>
      <c r="AG145" s="50">
        <f t="shared" si="63"/>
        <v>0</v>
      </c>
      <c r="AH145" s="50" t="str">
        <f t="shared" si="51"/>
        <v xml:space="preserve"> </v>
      </c>
      <c r="AI145" s="36" t="str">
        <f>IFERROR(IF((INDEX('[3]Riesgos de Corrupción'!$B$11:$V$100,MATCH('Controles de Corrupción'!C145,'[3]Riesgos de Corrupción'!$B$11:$B$100,0),17)-AH145&lt;=1),"Rara vez",IF((INDEX('[3]Riesgos de Corrupción'!$B$11:$V$100,MATCH('Controles de Corrupción'!C145,'[3]Riesgos de Corrupción'!$B$11:$B$100,0),17)-AH145&lt;=2),"Improbable",IF((INDEX('[3]Riesgos de Corrupción'!$B$11:$V$100,MATCH('Controles de Corrupción'!C145,'[3]Riesgos de Corrupción'!$B$11:$B$100,0),17)-AH145&lt;=3),"Posible",IF((INDEX('[3]Riesgos de Corrupción'!$B$11:$V$100,MATCH('Controles de Corrupción'!C145,'[3]Riesgos de Corrupción'!$B$11:$B$100,0),17)-AH145&lt;=4),"Probable",IF((INDEX('[3]Riesgos de Corrupción'!$B$11:$V$100,MATCH('Controles de Corrupción'!C145,'[3]Riesgos de Corrupción'!$B$11:$B$100,0),17)-AH145&lt;=5),"Casi seguro")))))," ")</f>
        <v xml:space="preserve"> </v>
      </c>
      <c r="AJ145" s="8" t="str">
        <f>IFERROR(IF(OR(AND(AF145="Fuerte",H145="No disminuye"),AND(AF145="Moderado",H145="Indirectamente"),AND(AF145="Moderado",H145="No disminuye"),AND(INDEX('[3]Riesgos de Corrupción'!$B$11:$BN$100,MATCH('Controles de Corrupción'!C145,'[3]Riesgos de Corrupción'!$B$11:$B$100,0),63)="Moderado")),0,IF(OR(AND(AF145="Fuerte",H145="Indirectamente"),AND(AF145="Moderado",H145="Directamente"),AND(INDEX('[3]Riesgos de Corrupción'!$B$11:$BN$100,MATCH('Controles de Corrupción'!C145,'[3]Riesgos de Corrupción'!$B$11:$B$100,0),63)="Mayor")),1,IF(AND(AF145="Fuerte",H145="Directamente",AND(INDEX('[3]Riesgos de Corrupción'!$B$11:$BN$100,MATCH('Controles de Corrupción'!C145,'[3]Riesgos de Corrupción'!$B$11:$B$100,0),63)="Catastrófico")),2)))," ")</f>
        <v xml:space="preserve"> </v>
      </c>
      <c r="AK145" s="435" t="str">
        <f t="shared" si="52"/>
        <v xml:space="preserve"> </v>
      </c>
      <c r="AL145" s="19" t="str">
        <f>IFERROR(IF((INDEX('[3]Riesgos de Corrupción'!$B$11:$BN$100,MATCH('Controles de Corrupción'!C145,'[3]Riesgos de Corrupción'!$B$11:$B$100,0),62)-AK145&lt;=3),"Moderado",IF((INDEX('[3]Riesgos de Corrupción'!$B$11:$BN$100,MATCH('Controles de Corrupción'!C145,'[3]Riesgos de Corrupción'!$B$11:$B$100,0),62)-AK145&lt;=4),"Mayor",IF((INDEX('[3]Riesgos de Corrupción'!$B$11:$BN$100,MATCH('Controles de Corrupción'!C145,'[3]Riesgos de Corrupción'!$B$11:$B$100,0),62)-AK145&lt;=5),"Catastrófico")))," ")</f>
        <v xml:space="preserve"> </v>
      </c>
      <c r="AM145" s="22" t="str">
        <f t="shared" si="64"/>
        <v xml:space="preserve"> </v>
      </c>
      <c r="AN145" s="22" t="str">
        <f t="shared" si="65"/>
        <v xml:space="preserve"> </v>
      </c>
      <c r="AO145" s="76"/>
      <c r="AP145" s="76"/>
      <c r="AQ145" s="76"/>
      <c r="AR145" s="76"/>
      <c r="AS145" s="76"/>
      <c r="AT145" s="76"/>
      <c r="AU145" s="76"/>
      <c r="AV145" s="76"/>
      <c r="AW145" s="76"/>
      <c r="AX145" s="76"/>
      <c r="AY145" s="76"/>
      <c r="AZ145" s="76"/>
    </row>
    <row r="146" spans="2:52" ht="57.75" customHeight="1" x14ac:dyDescent="0.3">
      <c r="B146" s="123" t="str">
        <f t="shared" si="53"/>
        <v>-</v>
      </c>
      <c r="C146" s="18"/>
      <c r="D146" s="24"/>
      <c r="E146" s="23"/>
      <c r="F146" s="132"/>
      <c r="G146" s="131"/>
      <c r="H146" s="23"/>
      <c r="I146" s="18"/>
      <c r="J146" s="80">
        <f t="shared" si="54"/>
        <v>0</v>
      </c>
      <c r="K146" s="18"/>
      <c r="L146" s="80">
        <f t="shared" si="55"/>
        <v>0</v>
      </c>
      <c r="M146" s="18"/>
      <c r="N146" s="80">
        <f t="shared" si="56"/>
        <v>0</v>
      </c>
      <c r="O146" s="18"/>
      <c r="P146" s="80">
        <f t="shared" si="44"/>
        <v>0</v>
      </c>
      <c r="Q146" s="18"/>
      <c r="R146" s="80">
        <f t="shared" si="45"/>
        <v>0</v>
      </c>
      <c r="S146" s="18"/>
      <c r="T146" s="80">
        <f t="shared" si="46"/>
        <v>0</v>
      </c>
      <c r="U146" s="18"/>
      <c r="V146" s="80">
        <f t="shared" si="47"/>
        <v>0</v>
      </c>
      <c r="W146" s="19" t="str">
        <f t="shared" si="48"/>
        <v xml:space="preserve"> </v>
      </c>
      <c r="X146" s="19" t="str">
        <f t="shared" si="57"/>
        <v xml:space="preserve"> </v>
      </c>
      <c r="Y146" s="19" t="str">
        <f t="shared" si="49"/>
        <v/>
      </c>
      <c r="Z146" s="23"/>
      <c r="AA146" s="19" t="str">
        <f t="shared" si="58"/>
        <v/>
      </c>
      <c r="AB146" s="19" t="str">
        <f t="shared" si="59"/>
        <v xml:space="preserve"> </v>
      </c>
      <c r="AC146" s="19" t="str">
        <f t="shared" si="60"/>
        <v/>
      </c>
      <c r="AD146" s="19" t="str">
        <f t="shared" si="61"/>
        <v xml:space="preserve"> </v>
      </c>
      <c r="AE146" s="128" t="str">
        <f t="shared" si="50"/>
        <v xml:space="preserve"> </v>
      </c>
      <c r="AF146" s="19" t="str">
        <f t="shared" si="62"/>
        <v xml:space="preserve"> </v>
      </c>
      <c r="AG146" s="50">
        <f t="shared" si="63"/>
        <v>0</v>
      </c>
      <c r="AH146" s="50" t="str">
        <f t="shared" si="51"/>
        <v xml:space="preserve"> </v>
      </c>
      <c r="AI146" s="36" t="str">
        <f>IFERROR(IF((INDEX('[3]Riesgos de Corrupción'!$B$11:$V$100,MATCH('Controles de Corrupción'!C146,'[3]Riesgos de Corrupción'!$B$11:$B$100,0),17)-AH146&lt;=1),"Rara vez",IF((INDEX('[3]Riesgos de Corrupción'!$B$11:$V$100,MATCH('Controles de Corrupción'!C146,'[3]Riesgos de Corrupción'!$B$11:$B$100,0),17)-AH146&lt;=2),"Improbable",IF((INDEX('[3]Riesgos de Corrupción'!$B$11:$V$100,MATCH('Controles de Corrupción'!C146,'[3]Riesgos de Corrupción'!$B$11:$B$100,0),17)-AH146&lt;=3),"Posible",IF((INDEX('[3]Riesgos de Corrupción'!$B$11:$V$100,MATCH('Controles de Corrupción'!C146,'[3]Riesgos de Corrupción'!$B$11:$B$100,0),17)-AH146&lt;=4),"Probable",IF((INDEX('[3]Riesgos de Corrupción'!$B$11:$V$100,MATCH('Controles de Corrupción'!C146,'[3]Riesgos de Corrupción'!$B$11:$B$100,0),17)-AH146&lt;=5),"Casi seguro")))))," ")</f>
        <v xml:space="preserve"> </v>
      </c>
      <c r="AJ146" s="8" t="str">
        <f>IFERROR(IF(OR(AND(AF146="Fuerte",H146="No disminuye"),AND(AF146="Moderado",H146="Indirectamente"),AND(AF146="Moderado",H146="No disminuye"),AND(INDEX('[3]Riesgos de Corrupción'!$B$11:$BN$100,MATCH('Controles de Corrupción'!C146,'[3]Riesgos de Corrupción'!$B$11:$B$100,0),63)="Moderado")),0,IF(OR(AND(AF146="Fuerte",H146="Indirectamente"),AND(AF146="Moderado",H146="Directamente"),AND(INDEX('[3]Riesgos de Corrupción'!$B$11:$BN$100,MATCH('Controles de Corrupción'!C146,'[3]Riesgos de Corrupción'!$B$11:$B$100,0),63)="Mayor")),1,IF(AND(AF146="Fuerte",H146="Directamente",AND(INDEX('[3]Riesgos de Corrupción'!$B$11:$BN$100,MATCH('Controles de Corrupción'!C146,'[3]Riesgos de Corrupción'!$B$11:$B$100,0),63)="Catastrófico")),2)))," ")</f>
        <v xml:space="preserve"> </v>
      </c>
      <c r="AK146" s="435" t="str">
        <f t="shared" si="52"/>
        <v xml:space="preserve"> </v>
      </c>
      <c r="AL146" s="19" t="str">
        <f>IFERROR(IF((INDEX('[3]Riesgos de Corrupción'!$B$11:$BN$100,MATCH('Controles de Corrupción'!C146,'[3]Riesgos de Corrupción'!$B$11:$B$100,0),62)-AK146&lt;=3),"Moderado",IF((INDEX('[3]Riesgos de Corrupción'!$B$11:$BN$100,MATCH('Controles de Corrupción'!C146,'[3]Riesgos de Corrupción'!$B$11:$B$100,0),62)-AK146&lt;=4),"Mayor",IF((INDEX('[3]Riesgos de Corrupción'!$B$11:$BN$100,MATCH('Controles de Corrupción'!C146,'[3]Riesgos de Corrupción'!$B$11:$B$100,0),62)-AK146&lt;=5),"Catastrófico")))," ")</f>
        <v xml:space="preserve"> </v>
      </c>
      <c r="AM146" s="22" t="str">
        <f t="shared" si="64"/>
        <v xml:space="preserve"> </v>
      </c>
      <c r="AN146" s="22" t="str">
        <f t="shared" si="65"/>
        <v xml:space="preserve"> </v>
      </c>
      <c r="AO146" s="76"/>
      <c r="AP146" s="76"/>
      <c r="AQ146" s="76"/>
      <c r="AR146" s="76"/>
      <c r="AS146" s="76"/>
      <c r="AT146" s="76"/>
      <c r="AU146" s="76"/>
      <c r="AV146" s="76"/>
      <c r="AW146" s="76"/>
      <c r="AX146" s="76"/>
      <c r="AY146" s="76"/>
      <c r="AZ146" s="76"/>
    </row>
    <row r="147" spans="2:52" ht="57.75" customHeight="1" x14ac:dyDescent="0.3">
      <c r="B147" s="123" t="str">
        <f t="shared" si="53"/>
        <v>-</v>
      </c>
      <c r="C147" s="18"/>
      <c r="D147" s="24"/>
      <c r="E147" s="23"/>
      <c r="F147" s="132"/>
      <c r="G147" s="131"/>
      <c r="H147" s="23"/>
      <c r="I147" s="18"/>
      <c r="J147" s="80">
        <f t="shared" si="54"/>
        <v>0</v>
      </c>
      <c r="K147" s="18"/>
      <c r="L147" s="80">
        <f t="shared" si="55"/>
        <v>0</v>
      </c>
      <c r="M147" s="18"/>
      <c r="N147" s="80">
        <f t="shared" si="56"/>
        <v>0</v>
      </c>
      <c r="O147" s="18"/>
      <c r="P147" s="80">
        <f t="shared" si="44"/>
        <v>0</v>
      </c>
      <c r="Q147" s="18"/>
      <c r="R147" s="80">
        <f t="shared" si="45"/>
        <v>0</v>
      </c>
      <c r="S147" s="18"/>
      <c r="T147" s="80">
        <f t="shared" si="46"/>
        <v>0</v>
      </c>
      <c r="U147" s="18"/>
      <c r="V147" s="80">
        <f t="shared" si="47"/>
        <v>0</v>
      </c>
      <c r="W147" s="19" t="str">
        <f t="shared" si="48"/>
        <v xml:space="preserve"> </v>
      </c>
      <c r="X147" s="19" t="str">
        <f t="shared" si="57"/>
        <v xml:space="preserve"> </v>
      </c>
      <c r="Y147" s="19" t="str">
        <f t="shared" si="49"/>
        <v/>
      </c>
      <c r="Z147" s="23"/>
      <c r="AA147" s="19" t="str">
        <f t="shared" si="58"/>
        <v/>
      </c>
      <c r="AB147" s="19" t="str">
        <f t="shared" si="59"/>
        <v xml:space="preserve"> </v>
      </c>
      <c r="AC147" s="19" t="str">
        <f t="shared" si="60"/>
        <v/>
      </c>
      <c r="AD147" s="19" t="str">
        <f t="shared" si="61"/>
        <v xml:space="preserve"> </v>
      </c>
      <c r="AE147" s="128" t="str">
        <f t="shared" si="50"/>
        <v xml:space="preserve"> </v>
      </c>
      <c r="AF147" s="19" t="str">
        <f t="shared" si="62"/>
        <v xml:space="preserve"> </v>
      </c>
      <c r="AG147" s="50">
        <f t="shared" si="63"/>
        <v>0</v>
      </c>
      <c r="AH147" s="50" t="str">
        <f t="shared" si="51"/>
        <v xml:space="preserve"> </v>
      </c>
      <c r="AI147" s="36" t="str">
        <f>IFERROR(IF((INDEX('[3]Riesgos de Corrupción'!$B$11:$V$100,MATCH('Controles de Corrupción'!C147,'[3]Riesgos de Corrupción'!$B$11:$B$100,0),17)-AH147&lt;=1),"Rara vez",IF((INDEX('[3]Riesgos de Corrupción'!$B$11:$V$100,MATCH('Controles de Corrupción'!C147,'[3]Riesgos de Corrupción'!$B$11:$B$100,0),17)-AH147&lt;=2),"Improbable",IF((INDEX('[3]Riesgos de Corrupción'!$B$11:$V$100,MATCH('Controles de Corrupción'!C147,'[3]Riesgos de Corrupción'!$B$11:$B$100,0),17)-AH147&lt;=3),"Posible",IF((INDEX('[3]Riesgos de Corrupción'!$B$11:$V$100,MATCH('Controles de Corrupción'!C147,'[3]Riesgos de Corrupción'!$B$11:$B$100,0),17)-AH147&lt;=4),"Probable",IF((INDEX('[3]Riesgos de Corrupción'!$B$11:$V$100,MATCH('Controles de Corrupción'!C147,'[3]Riesgos de Corrupción'!$B$11:$B$100,0),17)-AH147&lt;=5),"Casi seguro")))))," ")</f>
        <v xml:space="preserve"> </v>
      </c>
      <c r="AJ147" s="8" t="str">
        <f>IFERROR(IF(OR(AND(AF147="Fuerte",H147="No disminuye"),AND(AF147="Moderado",H147="Indirectamente"),AND(AF147="Moderado",H147="No disminuye"),AND(INDEX('[3]Riesgos de Corrupción'!$B$11:$BN$100,MATCH('Controles de Corrupción'!C147,'[3]Riesgos de Corrupción'!$B$11:$B$100,0),63)="Moderado")),0,IF(OR(AND(AF147="Fuerte",H147="Indirectamente"),AND(AF147="Moderado",H147="Directamente"),AND(INDEX('[3]Riesgos de Corrupción'!$B$11:$BN$100,MATCH('Controles de Corrupción'!C147,'[3]Riesgos de Corrupción'!$B$11:$B$100,0),63)="Mayor")),1,IF(AND(AF147="Fuerte",H147="Directamente",AND(INDEX('[3]Riesgos de Corrupción'!$B$11:$BN$100,MATCH('Controles de Corrupción'!C147,'[3]Riesgos de Corrupción'!$B$11:$B$100,0),63)="Catastrófico")),2)))," ")</f>
        <v xml:space="preserve"> </v>
      </c>
      <c r="AK147" s="435" t="str">
        <f t="shared" si="52"/>
        <v xml:space="preserve"> </v>
      </c>
      <c r="AL147" s="19" t="str">
        <f>IFERROR(IF((INDEX('[3]Riesgos de Corrupción'!$B$11:$BN$100,MATCH('Controles de Corrupción'!C147,'[3]Riesgos de Corrupción'!$B$11:$B$100,0),62)-AK147&lt;=3),"Moderado",IF((INDEX('[3]Riesgos de Corrupción'!$B$11:$BN$100,MATCH('Controles de Corrupción'!C147,'[3]Riesgos de Corrupción'!$B$11:$B$100,0),62)-AK147&lt;=4),"Mayor",IF((INDEX('[3]Riesgos de Corrupción'!$B$11:$BN$100,MATCH('Controles de Corrupción'!C147,'[3]Riesgos de Corrupción'!$B$11:$B$100,0),62)-AK147&lt;=5),"Catastrófico")))," ")</f>
        <v xml:space="preserve"> </v>
      </c>
      <c r="AM147" s="22" t="str">
        <f t="shared" si="64"/>
        <v xml:space="preserve"> </v>
      </c>
      <c r="AN147" s="22" t="str">
        <f t="shared" si="65"/>
        <v xml:space="preserve"> </v>
      </c>
      <c r="AO147" s="76"/>
      <c r="AP147" s="76"/>
      <c r="AQ147" s="76"/>
      <c r="AR147" s="76"/>
      <c r="AS147" s="76"/>
      <c r="AT147" s="76"/>
      <c r="AU147" s="76"/>
      <c r="AV147" s="76"/>
      <c r="AW147" s="76"/>
      <c r="AX147" s="76"/>
      <c r="AY147" s="76"/>
      <c r="AZ147" s="76"/>
    </row>
    <row r="148" spans="2:52" ht="57.75" customHeight="1" x14ac:dyDescent="0.3">
      <c r="B148" s="123" t="str">
        <f t="shared" si="53"/>
        <v>-</v>
      </c>
      <c r="C148" s="18"/>
      <c r="D148" s="24"/>
      <c r="E148" s="23"/>
      <c r="F148" s="132"/>
      <c r="G148" s="131"/>
      <c r="H148" s="23"/>
      <c r="I148" s="18"/>
      <c r="J148" s="80">
        <f t="shared" si="54"/>
        <v>0</v>
      </c>
      <c r="K148" s="18"/>
      <c r="L148" s="80">
        <f t="shared" si="55"/>
        <v>0</v>
      </c>
      <c r="M148" s="18"/>
      <c r="N148" s="80">
        <f t="shared" si="56"/>
        <v>0</v>
      </c>
      <c r="O148" s="18"/>
      <c r="P148" s="80">
        <f t="shared" si="44"/>
        <v>0</v>
      </c>
      <c r="Q148" s="18"/>
      <c r="R148" s="80">
        <f t="shared" si="45"/>
        <v>0</v>
      </c>
      <c r="S148" s="18"/>
      <c r="T148" s="80">
        <f t="shared" si="46"/>
        <v>0</v>
      </c>
      <c r="U148" s="18"/>
      <c r="V148" s="80">
        <f t="shared" si="47"/>
        <v>0</v>
      </c>
      <c r="W148" s="19" t="str">
        <f t="shared" si="48"/>
        <v xml:space="preserve"> </v>
      </c>
      <c r="X148" s="19" t="str">
        <f t="shared" si="57"/>
        <v xml:space="preserve"> </v>
      </c>
      <c r="Y148" s="19" t="str">
        <f t="shared" si="49"/>
        <v/>
      </c>
      <c r="Z148" s="23"/>
      <c r="AA148" s="19" t="str">
        <f t="shared" si="58"/>
        <v/>
      </c>
      <c r="AB148" s="19" t="str">
        <f t="shared" si="59"/>
        <v xml:space="preserve"> </v>
      </c>
      <c r="AC148" s="19" t="str">
        <f t="shared" si="60"/>
        <v/>
      </c>
      <c r="AD148" s="19" t="str">
        <f t="shared" si="61"/>
        <v xml:space="preserve"> </v>
      </c>
      <c r="AE148" s="128" t="str">
        <f t="shared" si="50"/>
        <v xml:space="preserve"> </v>
      </c>
      <c r="AF148" s="19" t="str">
        <f t="shared" si="62"/>
        <v xml:space="preserve"> </v>
      </c>
      <c r="AG148" s="50">
        <f t="shared" si="63"/>
        <v>0</v>
      </c>
      <c r="AH148" s="50" t="str">
        <f t="shared" si="51"/>
        <v xml:space="preserve"> </v>
      </c>
      <c r="AI148" s="36" t="str">
        <f>IFERROR(IF((INDEX('[3]Riesgos de Corrupción'!$B$11:$V$100,MATCH('Controles de Corrupción'!C148,'[3]Riesgos de Corrupción'!$B$11:$B$100,0),17)-AH148&lt;=1),"Rara vez",IF((INDEX('[3]Riesgos de Corrupción'!$B$11:$V$100,MATCH('Controles de Corrupción'!C148,'[3]Riesgos de Corrupción'!$B$11:$B$100,0),17)-AH148&lt;=2),"Improbable",IF((INDEX('[3]Riesgos de Corrupción'!$B$11:$V$100,MATCH('Controles de Corrupción'!C148,'[3]Riesgos de Corrupción'!$B$11:$B$100,0),17)-AH148&lt;=3),"Posible",IF((INDEX('[3]Riesgos de Corrupción'!$B$11:$V$100,MATCH('Controles de Corrupción'!C148,'[3]Riesgos de Corrupción'!$B$11:$B$100,0),17)-AH148&lt;=4),"Probable",IF((INDEX('[3]Riesgos de Corrupción'!$B$11:$V$100,MATCH('Controles de Corrupción'!C148,'[3]Riesgos de Corrupción'!$B$11:$B$100,0),17)-AH148&lt;=5),"Casi seguro")))))," ")</f>
        <v xml:space="preserve"> </v>
      </c>
      <c r="AJ148" s="8" t="str">
        <f>IFERROR(IF(OR(AND(AF148="Fuerte",H148="No disminuye"),AND(AF148="Moderado",H148="Indirectamente"),AND(AF148="Moderado",H148="No disminuye"),AND(INDEX('[3]Riesgos de Corrupción'!$B$11:$BN$100,MATCH('Controles de Corrupción'!C148,'[3]Riesgos de Corrupción'!$B$11:$B$100,0),63)="Moderado")),0,IF(OR(AND(AF148="Fuerte",H148="Indirectamente"),AND(AF148="Moderado",H148="Directamente"),AND(INDEX('[3]Riesgos de Corrupción'!$B$11:$BN$100,MATCH('Controles de Corrupción'!C148,'[3]Riesgos de Corrupción'!$B$11:$B$100,0),63)="Mayor")),1,IF(AND(AF148="Fuerte",H148="Directamente",AND(INDEX('[3]Riesgos de Corrupción'!$B$11:$BN$100,MATCH('Controles de Corrupción'!C148,'[3]Riesgos de Corrupción'!$B$11:$B$100,0),63)="Catastrófico")),2)))," ")</f>
        <v xml:space="preserve"> </v>
      </c>
      <c r="AK148" s="435" t="str">
        <f t="shared" si="52"/>
        <v xml:space="preserve"> </v>
      </c>
      <c r="AL148" s="19" t="str">
        <f>IFERROR(IF((INDEX('[3]Riesgos de Corrupción'!$B$11:$BN$100,MATCH('Controles de Corrupción'!C148,'[3]Riesgos de Corrupción'!$B$11:$B$100,0),62)-AK148&lt;=3),"Moderado",IF((INDEX('[3]Riesgos de Corrupción'!$B$11:$BN$100,MATCH('Controles de Corrupción'!C148,'[3]Riesgos de Corrupción'!$B$11:$B$100,0),62)-AK148&lt;=4),"Mayor",IF((INDEX('[3]Riesgos de Corrupción'!$B$11:$BN$100,MATCH('Controles de Corrupción'!C148,'[3]Riesgos de Corrupción'!$B$11:$B$100,0),62)-AK148&lt;=5),"Catastrófico")))," ")</f>
        <v xml:space="preserve"> </v>
      </c>
      <c r="AM148" s="22" t="str">
        <f t="shared" si="64"/>
        <v xml:space="preserve"> </v>
      </c>
      <c r="AN148" s="22" t="str">
        <f t="shared" si="65"/>
        <v xml:space="preserve"> </v>
      </c>
      <c r="AO148" s="76"/>
      <c r="AP148" s="76"/>
      <c r="AQ148" s="76"/>
      <c r="AR148" s="76"/>
      <c r="AS148" s="76"/>
      <c r="AT148" s="76"/>
      <c r="AU148" s="76"/>
      <c r="AV148" s="76"/>
      <c r="AW148" s="76"/>
      <c r="AX148" s="76"/>
      <c r="AY148" s="76"/>
      <c r="AZ148" s="76"/>
    </row>
    <row r="149" spans="2:52" ht="57.75" customHeight="1" x14ac:dyDescent="0.3">
      <c r="B149" s="123" t="str">
        <f t="shared" si="53"/>
        <v>-</v>
      </c>
      <c r="C149" s="18"/>
      <c r="D149" s="24"/>
      <c r="E149" s="23"/>
      <c r="F149" s="132"/>
      <c r="G149" s="131"/>
      <c r="H149" s="23"/>
      <c r="I149" s="18"/>
      <c r="J149" s="80">
        <f t="shared" si="54"/>
        <v>0</v>
      </c>
      <c r="K149" s="18"/>
      <c r="L149" s="80">
        <f t="shared" si="55"/>
        <v>0</v>
      </c>
      <c r="M149" s="18"/>
      <c r="N149" s="80">
        <f t="shared" si="56"/>
        <v>0</v>
      </c>
      <c r="O149" s="18"/>
      <c r="P149" s="80">
        <f t="shared" si="44"/>
        <v>0</v>
      </c>
      <c r="Q149" s="18"/>
      <c r="R149" s="80">
        <f t="shared" si="45"/>
        <v>0</v>
      </c>
      <c r="S149" s="18"/>
      <c r="T149" s="80">
        <f t="shared" si="46"/>
        <v>0</v>
      </c>
      <c r="U149" s="18"/>
      <c r="V149" s="80">
        <f t="shared" si="47"/>
        <v>0</v>
      </c>
      <c r="W149" s="19" t="str">
        <f t="shared" si="48"/>
        <v xml:space="preserve"> </v>
      </c>
      <c r="X149" s="19" t="str">
        <f t="shared" si="57"/>
        <v xml:space="preserve"> </v>
      </c>
      <c r="Y149" s="19" t="str">
        <f t="shared" si="49"/>
        <v/>
      </c>
      <c r="Z149" s="23"/>
      <c r="AA149" s="19" t="str">
        <f t="shared" si="58"/>
        <v/>
      </c>
      <c r="AB149" s="19" t="str">
        <f t="shared" si="59"/>
        <v xml:space="preserve"> </v>
      </c>
      <c r="AC149" s="19" t="str">
        <f t="shared" si="60"/>
        <v/>
      </c>
      <c r="AD149" s="19" t="str">
        <f t="shared" si="61"/>
        <v xml:space="preserve"> </v>
      </c>
      <c r="AE149" s="128" t="str">
        <f t="shared" si="50"/>
        <v xml:space="preserve"> </v>
      </c>
      <c r="AF149" s="19" t="str">
        <f t="shared" si="62"/>
        <v xml:space="preserve"> </v>
      </c>
      <c r="AG149" s="50">
        <f t="shared" si="63"/>
        <v>0</v>
      </c>
      <c r="AH149" s="50" t="str">
        <f t="shared" si="51"/>
        <v xml:space="preserve"> </v>
      </c>
      <c r="AI149" s="36" t="str">
        <f>IFERROR(IF((INDEX('[3]Riesgos de Corrupción'!$B$11:$V$100,MATCH('Controles de Corrupción'!C149,'[3]Riesgos de Corrupción'!$B$11:$B$100,0),17)-AH149&lt;=1),"Rara vez",IF((INDEX('[3]Riesgos de Corrupción'!$B$11:$V$100,MATCH('Controles de Corrupción'!C149,'[3]Riesgos de Corrupción'!$B$11:$B$100,0),17)-AH149&lt;=2),"Improbable",IF((INDEX('[3]Riesgos de Corrupción'!$B$11:$V$100,MATCH('Controles de Corrupción'!C149,'[3]Riesgos de Corrupción'!$B$11:$B$100,0),17)-AH149&lt;=3),"Posible",IF((INDEX('[3]Riesgos de Corrupción'!$B$11:$V$100,MATCH('Controles de Corrupción'!C149,'[3]Riesgos de Corrupción'!$B$11:$B$100,0),17)-AH149&lt;=4),"Probable",IF((INDEX('[3]Riesgos de Corrupción'!$B$11:$V$100,MATCH('Controles de Corrupción'!C149,'[3]Riesgos de Corrupción'!$B$11:$B$100,0),17)-AH149&lt;=5),"Casi seguro")))))," ")</f>
        <v xml:space="preserve"> </v>
      </c>
      <c r="AJ149" s="8" t="str">
        <f>IFERROR(IF(OR(AND(AF149="Fuerte",H149="No disminuye"),AND(AF149="Moderado",H149="Indirectamente"),AND(AF149="Moderado",H149="No disminuye"),AND(INDEX('[3]Riesgos de Corrupción'!$B$11:$BN$100,MATCH('Controles de Corrupción'!C149,'[3]Riesgos de Corrupción'!$B$11:$B$100,0),63)="Moderado")),0,IF(OR(AND(AF149="Fuerte",H149="Indirectamente"),AND(AF149="Moderado",H149="Directamente"),AND(INDEX('[3]Riesgos de Corrupción'!$B$11:$BN$100,MATCH('Controles de Corrupción'!C149,'[3]Riesgos de Corrupción'!$B$11:$B$100,0),63)="Mayor")),1,IF(AND(AF149="Fuerte",H149="Directamente",AND(INDEX('[3]Riesgos de Corrupción'!$B$11:$BN$100,MATCH('Controles de Corrupción'!C149,'[3]Riesgos de Corrupción'!$B$11:$B$100,0),63)="Catastrófico")),2)))," ")</f>
        <v xml:space="preserve"> </v>
      </c>
      <c r="AK149" s="435" t="str">
        <f t="shared" si="52"/>
        <v xml:space="preserve"> </v>
      </c>
      <c r="AL149" s="19" t="str">
        <f>IFERROR(IF((INDEX('[3]Riesgos de Corrupción'!$B$11:$BN$100,MATCH('Controles de Corrupción'!C149,'[3]Riesgos de Corrupción'!$B$11:$B$100,0),62)-AK149&lt;=3),"Moderado",IF((INDEX('[3]Riesgos de Corrupción'!$B$11:$BN$100,MATCH('Controles de Corrupción'!C149,'[3]Riesgos de Corrupción'!$B$11:$B$100,0),62)-AK149&lt;=4),"Mayor",IF((INDEX('[3]Riesgos de Corrupción'!$B$11:$BN$100,MATCH('Controles de Corrupción'!C149,'[3]Riesgos de Corrupción'!$B$11:$B$100,0),62)-AK149&lt;=5),"Catastrófico")))," ")</f>
        <v xml:space="preserve"> </v>
      </c>
      <c r="AM149" s="22" t="str">
        <f t="shared" si="64"/>
        <v xml:space="preserve"> </v>
      </c>
      <c r="AN149" s="22" t="str">
        <f t="shared" si="65"/>
        <v xml:space="preserve"> </v>
      </c>
      <c r="AO149" s="76"/>
      <c r="AP149" s="76"/>
      <c r="AQ149" s="76"/>
      <c r="AR149" s="76"/>
      <c r="AS149" s="76"/>
      <c r="AT149" s="76"/>
      <c r="AU149" s="76"/>
      <c r="AV149" s="76"/>
      <c r="AW149" s="76"/>
      <c r="AX149" s="76"/>
      <c r="AY149" s="76"/>
      <c r="AZ149" s="76"/>
    </row>
    <row r="150" spans="2:52" ht="57.75" customHeight="1" x14ac:dyDescent="0.3">
      <c r="B150" s="123" t="str">
        <f t="shared" si="53"/>
        <v>-</v>
      </c>
      <c r="C150" s="18"/>
      <c r="D150" s="24"/>
      <c r="E150" s="23"/>
      <c r="F150" s="132"/>
      <c r="G150" s="131"/>
      <c r="H150" s="23"/>
      <c r="I150" s="18"/>
      <c r="J150" s="80">
        <f t="shared" si="54"/>
        <v>0</v>
      </c>
      <c r="K150" s="18"/>
      <c r="L150" s="80">
        <f t="shared" si="55"/>
        <v>0</v>
      </c>
      <c r="M150" s="18"/>
      <c r="N150" s="80">
        <f t="shared" si="56"/>
        <v>0</v>
      </c>
      <c r="O150" s="18"/>
      <c r="P150" s="80">
        <f t="shared" si="44"/>
        <v>0</v>
      </c>
      <c r="Q150" s="18"/>
      <c r="R150" s="80">
        <f t="shared" si="45"/>
        <v>0</v>
      </c>
      <c r="S150" s="18"/>
      <c r="T150" s="80">
        <f t="shared" si="46"/>
        <v>0</v>
      </c>
      <c r="U150" s="18"/>
      <c r="V150" s="80">
        <f t="shared" si="47"/>
        <v>0</v>
      </c>
      <c r="W150" s="19" t="str">
        <f t="shared" si="48"/>
        <v xml:space="preserve"> </v>
      </c>
      <c r="X150" s="19" t="str">
        <f t="shared" si="57"/>
        <v xml:space="preserve"> </v>
      </c>
      <c r="Y150" s="19" t="str">
        <f t="shared" si="49"/>
        <v/>
      </c>
      <c r="Z150" s="23"/>
      <c r="AA150" s="19" t="str">
        <f t="shared" si="58"/>
        <v/>
      </c>
      <c r="AB150" s="19" t="str">
        <f t="shared" si="59"/>
        <v xml:space="preserve"> </v>
      </c>
      <c r="AC150" s="19" t="str">
        <f t="shared" si="60"/>
        <v/>
      </c>
      <c r="AD150" s="19" t="str">
        <f t="shared" si="61"/>
        <v xml:space="preserve"> </v>
      </c>
      <c r="AE150" s="128" t="str">
        <f t="shared" si="50"/>
        <v xml:space="preserve"> </v>
      </c>
      <c r="AF150" s="19" t="str">
        <f t="shared" si="62"/>
        <v xml:space="preserve"> </v>
      </c>
      <c r="AG150" s="50">
        <f t="shared" si="63"/>
        <v>0</v>
      </c>
      <c r="AH150" s="50" t="str">
        <f t="shared" si="51"/>
        <v xml:space="preserve"> </v>
      </c>
      <c r="AI150" s="36" t="str">
        <f>IFERROR(IF((INDEX('[3]Riesgos de Corrupción'!$B$11:$V$100,MATCH('Controles de Corrupción'!C150,'[3]Riesgos de Corrupción'!$B$11:$B$100,0),17)-AH150&lt;=1),"Rara vez",IF((INDEX('[3]Riesgos de Corrupción'!$B$11:$V$100,MATCH('Controles de Corrupción'!C150,'[3]Riesgos de Corrupción'!$B$11:$B$100,0),17)-AH150&lt;=2),"Improbable",IF((INDEX('[3]Riesgos de Corrupción'!$B$11:$V$100,MATCH('Controles de Corrupción'!C150,'[3]Riesgos de Corrupción'!$B$11:$B$100,0),17)-AH150&lt;=3),"Posible",IF((INDEX('[3]Riesgos de Corrupción'!$B$11:$V$100,MATCH('Controles de Corrupción'!C150,'[3]Riesgos de Corrupción'!$B$11:$B$100,0),17)-AH150&lt;=4),"Probable",IF((INDEX('[3]Riesgos de Corrupción'!$B$11:$V$100,MATCH('Controles de Corrupción'!C150,'[3]Riesgos de Corrupción'!$B$11:$B$100,0),17)-AH150&lt;=5),"Casi seguro")))))," ")</f>
        <v xml:space="preserve"> </v>
      </c>
      <c r="AJ150" s="8" t="str">
        <f>IFERROR(IF(OR(AND(AF150="Fuerte",H150="No disminuye"),AND(AF150="Moderado",H150="Indirectamente"),AND(AF150="Moderado",H150="No disminuye"),AND(INDEX('[3]Riesgos de Corrupción'!$B$11:$BN$100,MATCH('Controles de Corrupción'!C150,'[3]Riesgos de Corrupción'!$B$11:$B$100,0),63)="Moderado")),0,IF(OR(AND(AF150="Fuerte",H150="Indirectamente"),AND(AF150="Moderado",H150="Directamente"),AND(INDEX('[3]Riesgos de Corrupción'!$B$11:$BN$100,MATCH('Controles de Corrupción'!C150,'[3]Riesgos de Corrupción'!$B$11:$B$100,0),63)="Mayor")),1,IF(AND(AF150="Fuerte",H150="Directamente",AND(INDEX('[3]Riesgos de Corrupción'!$B$11:$BN$100,MATCH('Controles de Corrupción'!C150,'[3]Riesgos de Corrupción'!$B$11:$B$100,0),63)="Catastrófico")),2)))," ")</f>
        <v xml:space="preserve"> </v>
      </c>
      <c r="AK150" s="435" t="str">
        <f t="shared" si="52"/>
        <v xml:space="preserve"> </v>
      </c>
      <c r="AL150" s="19" t="str">
        <f>IFERROR(IF((INDEX('[3]Riesgos de Corrupción'!$B$11:$BN$100,MATCH('Controles de Corrupción'!C150,'[3]Riesgos de Corrupción'!$B$11:$B$100,0),62)-AK150&lt;=3),"Moderado",IF((INDEX('[3]Riesgos de Corrupción'!$B$11:$BN$100,MATCH('Controles de Corrupción'!C150,'[3]Riesgos de Corrupción'!$B$11:$B$100,0),62)-AK150&lt;=4),"Mayor",IF((INDEX('[3]Riesgos de Corrupción'!$B$11:$BN$100,MATCH('Controles de Corrupción'!C150,'[3]Riesgos de Corrupción'!$B$11:$B$100,0),62)-AK150&lt;=5),"Catastrófico")))," ")</f>
        <v xml:space="preserve"> </v>
      </c>
      <c r="AM150" s="22" t="str">
        <f t="shared" si="64"/>
        <v xml:space="preserve"> </v>
      </c>
      <c r="AN150" s="22" t="str">
        <f t="shared" si="65"/>
        <v xml:space="preserve"> </v>
      </c>
      <c r="AO150" s="76"/>
      <c r="AP150" s="76"/>
      <c r="AQ150" s="76"/>
      <c r="AR150" s="76"/>
      <c r="AS150" s="76"/>
      <c r="AT150" s="76"/>
      <c r="AU150" s="76"/>
      <c r="AV150" s="76"/>
      <c r="AW150" s="76"/>
      <c r="AX150" s="76"/>
      <c r="AY150" s="76"/>
      <c r="AZ150" s="76"/>
    </row>
    <row r="151" spans="2:52" ht="57.75" customHeight="1" x14ac:dyDescent="0.3">
      <c r="B151" s="123" t="str">
        <f t="shared" si="53"/>
        <v>-</v>
      </c>
      <c r="C151" s="18"/>
      <c r="D151" s="24"/>
      <c r="E151" s="23"/>
      <c r="F151" s="132"/>
      <c r="G151" s="131"/>
      <c r="H151" s="23"/>
      <c r="I151" s="18"/>
      <c r="J151" s="80">
        <f t="shared" si="54"/>
        <v>0</v>
      </c>
      <c r="K151" s="18"/>
      <c r="L151" s="80">
        <f t="shared" si="55"/>
        <v>0</v>
      </c>
      <c r="M151" s="18"/>
      <c r="N151" s="80">
        <f t="shared" si="56"/>
        <v>0</v>
      </c>
      <c r="O151" s="18"/>
      <c r="P151" s="80">
        <f t="shared" si="44"/>
        <v>0</v>
      </c>
      <c r="Q151" s="18"/>
      <c r="R151" s="80">
        <f t="shared" si="45"/>
        <v>0</v>
      </c>
      <c r="S151" s="18"/>
      <c r="T151" s="80">
        <f t="shared" si="46"/>
        <v>0</v>
      </c>
      <c r="U151" s="18"/>
      <c r="V151" s="80">
        <f t="shared" si="47"/>
        <v>0</v>
      </c>
      <c r="W151" s="19" t="str">
        <f t="shared" si="48"/>
        <v xml:space="preserve"> </v>
      </c>
      <c r="X151" s="19" t="str">
        <f t="shared" si="57"/>
        <v xml:space="preserve"> </v>
      </c>
      <c r="Y151" s="19" t="str">
        <f t="shared" si="49"/>
        <v/>
      </c>
      <c r="Z151" s="23"/>
      <c r="AA151" s="19" t="str">
        <f t="shared" si="58"/>
        <v/>
      </c>
      <c r="AB151" s="19" t="str">
        <f t="shared" si="59"/>
        <v xml:space="preserve"> </v>
      </c>
      <c r="AC151" s="19" t="str">
        <f t="shared" si="60"/>
        <v/>
      </c>
      <c r="AD151" s="19" t="str">
        <f t="shared" si="61"/>
        <v xml:space="preserve"> </v>
      </c>
      <c r="AE151" s="128" t="str">
        <f t="shared" si="50"/>
        <v xml:space="preserve"> </v>
      </c>
      <c r="AF151" s="19" t="str">
        <f t="shared" si="62"/>
        <v xml:space="preserve"> </v>
      </c>
      <c r="AG151" s="50">
        <f t="shared" si="63"/>
        <v>0</v>
      </c>
      <c r="AH151" s="50" t="str">
        <f t="shared" si="51"/>
        <v xml:space="preserve"> </v>
      </c>
      <c r="AI151" s="36" t="str">
        <f>IFERROR(IF((INDEX('[3]Riesgos de Corrupción'!$B$11:$V$100,MATCH('Controles de Corrupción'!C151,'[3]Riesgos de Corrupción'!$B$11:$B$100,0),17)-AH151&lt;=1),"Rara vez",IF((INDEX('[3]Riesgos de Corrupción'!$B$11:$V$100,MATCH('Controles de Corrupción'!C151,'[3]Riesgos de Corrupción'!$B$11:$B$100,0),17)-AH151&lt;=2),"Improbable",IF((INDEX('[3]Riesgos de Corrupción'!$B$11:$V$100,MATCH('Controles de Corrupción'!C151,'[3]Riesgos de Corrupción'!$B$11:$B$100,0),17)-AH151&lt;=3),"Posible",IF((INDEX('[3]Riesgos de Corrupción'!$B$11:$V$100,MATCH('Controles de Corrupción'!C151,'[3]Riesgos de Corrupción'!$B$11:$B$100,0),17)-AH151&lt;=4),"Probable",IF((INDEX('[3]Riesgos de Corrupción'!$B$11:$V$100,MATCH('Controles de Corrupción'!C151,'[3]Riesgos de Corrupción'!$B$11:$B$100,0),17)-AH151&lt;=5),"Casi seguro")))))," ")</f>
        <v xml:space="preserve"> </v>
      </c>
      <c r="AJ151" s="8" t="str">
        <f>IFERROR(IF(OR(AND(AF151="Fuerte",H151="No disminuye"),AND(AF151="Moderado",H151="Indirectamente"),AND(AF151="Moderado",H151="No disminuye"),AND(INDEX('[3]Riesgos de Corrupción'!$B$11:$BN$100,MATCH('Controles de Corrupción'!C151,'[3]Riesgos de Corrupción'!$B$11:$B$100,0),63)="Moderado")),0,IF(OR(AND(AF151="Fuerte",H151="Indirectamente"),AND(AF151="Moderado",H151="Directamente"),AND(INDEX('[3]Riesgos de Corrupción'!$B$11:$BN$100,MATCH('Controles de Corrupción'!C151,'[3]Riesgos de Corrupción'!$B$11:$B$100,0),63)="Mayor")),1,IF(AND(AF151="Fuerte",H151="Directamente",AND(INDEX('[3]Riesgos de Corrupción'!$B$11:$BN$100,MATCH('Controles de Corrupción'!C151,'[3]Riesgos de Corrupción'!$B$11:$B$100,0),63)="Catastrófico")),2)))," ")</f>
        <v xml:space="preserve"> </v>
      </c>
      <c r="AK151" s="435" t="str">
        <f t="shared" si="52"/>
        <v xml:space="preserve"> </v>
      </c>
      <c r="AL151" s="19" t="str">
        <f>IFERROR(IF((INDEX('[3]Riesgos de Corrupción'!$B$11:$BN$100,MATCH('Controles de Corrupción'!C151,'[3]Riesgos de Corrupción'!$B$11:$B$100,0),62)-AK151&lt;=3),"Moderado",IF((INDEX('[3]Riesgos de Corrupción'!$B$11:$BN$100,MATCH('Controles de Corrupción'!C151,'[3]Riesgos de Corrupción'!$B$11:$B$100,0),62)-AK151&lt;=4),"Mayor",IF((INDEX('[3]Riesgos de Corrupción'!$B$11:$BN$100,MATCH('Controles de Corrupción'!C151,'[3]Riesgos de Corrupción'!$B$11:$B$100,0),62)-AK151&lt;=5),"Catastrófico")))," ")</f>
        <v xml:space="preserve"> </v>
      </c>
      <c r="AM151" s="22" t="str">
        <f t="shared" si="64"/>
        <v xml:space="preserve"> </v>
      </c>
      <c r="AN151" s="22" t="str">
        <f t="shared" si="65"/>
        <v xml:space="preserve"> </v>
      </c>
      <c r="AO151" s="76"/>
      <c r="AP151" s="76"/>
      <c r="AQ151" s="76"/>
      <c r="AR151" s="76"/>
      <c r="AS151" s="76"/>
      <c r="AT151" s="76"/>
      <c r="AU151" s="76"/>
      <c r="AV151" s="76"/>
      <c r="AW151" s="76"/>
      <c r="AX151" s="76"/>
      <c r="AY151" s="76"/>
      <c r="AZ151" s="76"/>
    </row>
    <row r="152" spans="2:52" ht="57.75" customHeight="1" x14ac:dyDescent="0.3">
      <c r="B152" s="123" t="str">
        <f t="shared" si="53"/>
        <v>-</v>
      </c>
      <c r="C152" s="18"/>
      <c r="D152" s="24"/>
      <c r="E152" s="23"/>
      <c r="F152" s="132"/>
      <c r="G152" s="131"/>
      <c r="H152" s="23"/>
      <c r="I152" s="18"/>
      <c r="J152" s="80">
        <f t="shared" si="54"/>
        <v>0</v>
      </c>
      <c r="K152" s="18"/>
      <c r="L152" s="80">
        <f t="shared" si="55"/>
        <v>0</v>
      </c>
      <c r="M152" s="18"/>
      <c r="N152" s="80">
        <f t="shared" si="56"/>
        <v>0</v>
      </c>
      <c r="O152" s="18"/>
      <c r="P152" s="80">
        <f t="shared" si="44"/>
        <v>0</v>
      </c>
      <c r="Q152" s="18"/>
      <c r="R152" s="80">
        <f t="shared" si="45"/>
        <v>0</v>
      </c>
      <c r="S152" s="18"/>
      <c r="T152" s="80">
        <f t="shared" si="46"/>
        <v>0</v>
      </c>
      <c r="U152" s="18"/>
      <c r="V152" s="80">
        <f t="shared" si="47"/>
        <v>0</v>
      </c>
      <c r="W152" s="19" t="str">
        <f t="shared" si="48"/>
        <v xml:space="preserve"> </v>
      </c>
      <c r="X152" s="19" t="str">
        <f t="shared" si="57"/>
        <v xml:space="preserve"> </v>
      </c>
      <c r="Y152" s="19" t="str">
        <f t="shared" si="49"/>
        <v/>
      </c>
      <c r="Z152" s="23"/>
      <c r="AA152" s="19" t="str">
        <f t="shared" si="58"/>
        <v/>
      </c>
      <c r="AB152" s="19" t="str">
        <f t="shared" si="59"/>
        <v xml:space="preserve"> </v>
      </c>
      <c r="AC152" s="19" t="str">
        <f t="shared" si="60"/>
        <v/>
      </c>
      <c r="AD152" s="19" t="str">
        <f t="shared" si="61"/>
        <v xml:space="preserve"> </v>
      </c>
      <c r="AE152" s="128" t="str">
        <f t="shared" si="50"/>
        <v xml:space="preserve"> </v>
      </c>
      <c r="AF152" s="19" t="str">
        <f t="shared" si="62"/>
        <v xml:space="preserve"> </v>
      </c>
      <c r="AG152" s="50">
        <f t="shared" si="63"/>
        <v>0</v>
      </c>
      <c r="AH152" s="50" t="str">
        <f t="shared" si="51"/>
        <v xml:space="preserve"> </v>
      </c>
      <c r="AI152" s="36" t="str">
        <f>IFERROR(IF((INDEX('[3]Riesgos de Corrupción'!$B$11:$V$100,MATCH('Controles de Corrupción'!C152,'[3]Riesgos de Corrupción'!$B$11:$B$100,0),17)-AH152&lt;=1),"Rara vez",IF((INDEX('[3]Riesgos de Corrupción'!$B$11:$V$100,MATCH('Controles de Corrupción'!C152,'[3]Riesgos de Corrupción'!$B$11:$B$100,0),17)-AH152&lt;=2),"Improbable",IF((INDEX('[3]Riesgos de Corrupción'!$B$11:$V$100,MATCH('Controles de Corrupción'!C152,'[3]Riesgos de Corrupción'!$B$11:$B$100,0),17)-AH152&lt;=3),"Posible",IF((INDEX('[3]Riesgos de Corrupción'!$B$11:$V$100,MATCH('Controles de Corrupción'!C152,'[3]Riesgos de Corrupción'!$B$11:$B$100,0),17)-AH152&lt;=4),"Probable",IF((INDEX('[3]Riesgos de Corrupción'!$B$11:$V$100,MATCH('Controles de Corrupción'!C152,'[3]Riesgos de Corrupción'!$B$11:$B$100,0),17)-AH152&lt;=5),"Casi seguro")))))," ")</f>
        <v xml:space="preserve"> </v>
      </c>
      <c r="AJ152" s="8" t="str">
        <f>IFERROR(IF(OR(AND(AF152="Fuerte",H152="No disminuye"),AND(AF152="Moderado",H152="Indirectamente"),AND(AF152="Moderado",H152="No disminuye"),AND(INDEX('[3]Riesgos de Corrupción'!$B$11:$BN$100,MATCH('Controles de Corrupción'!C152,'[3]Riesgos de Corrupción'!$B$11:$B$100,0),63)="Moderado")),0,IF(OR(AND(AF152="Fuerte",H152="Indirectamente"),AND(AF152="Moderado",H152="Directamente"),AND(INDEX('[3]Riesgos de Corrupción'!$B$11:$BN$100,MATCH('Controles de Corrupción'!C152,'[3]Riesgos de Corrupción'!$B$11:$B$100,0),63)="Mayor")),1,IF(AND(AF152="Fuerte",H152="Directamente",AND(INDEX('[3]Riesgos de Corrupción'!$B$11:$BN$100,MATCH('Controles de Corrupción'!C152,'[3]Riesgos de Corrupción'!$B$11:$B$100,0),63)="Catastrófico")),2)))," ")</f>
        <v xml:space="preserve"> </v>
      </c>
      <c r="AK152" s="435" t="str">
        <f t="shared" si="52"/>
        <v xml:space="preserve"> </v>
      </c>
      <c r="AL152" s="19" t="str">
        <f>IFERROR(IF((INDEX('[3]Riesgos de Corrupción'!$B$11:$BN$100,MATCH('Controles de Corrupción'!C152,'[3]Riesgos de Corrupción'!$B$11:$B$100,0),62)-AK152&lt;=3),"Moderado",IF((INDEX('[3]Riesgos de Corrupción'!$B$11:$BN$100,MATCH('Controles de Corrupción'!C152,'[3]Riesgos de Corrupción'!$B$11:$B$100,0),62)-AK152&lt;=4),"Mayor",IF((INDEX('[3]Riesgos de Corrupción'!$B$11:$BN$100,MATCH('Controles de Corrupción'!C152,'[3]Riesgos de Corrupción'!$B$11:$B$100,0),62)-AK152&lt;=5),"Catastrófico")))," ")</f>
        <v xml:space="preserve"> </v>
      </c>
      <c r="AM152" s="22" t="str">
        <f t="shared" si="64"/>
        <v xml:space="preserve"> </v>
      </c>
      <c r="AN152" s="22" t="str">
        <f t="shared" si="65"/>
        <v xml:space="preserve"> </v>
      </c>
      <c r="AO152" s="76"/>
      <c r="AP152" s="76"/>
      <c r="AQ152" s="76"/>
      <c r="AR152" s="76"/>
      <c r="AS152" s="76"/>
      <c r="AT152" s="76"/>
      <c r="AU152" s="76"/>
      <c r="AV152" s="76"/>
      <c r="AW152" s="76"/>
      <c r="AX152" s="76"/>
      <c r="AY152" s="76"/>
      <c r="AZ152" s="76"/>
    </row>
    <row r="153" spans="2:52" ht="57.75" customHeight="1" x14ac:dyDescent="0.3">
      <c r="B153" s="123" t="str">
        <f t="shared" si="53"/>
        <v>-</v>
      </c>
      <c r="C153" s="18"/>
      <c r="D153" s="24"/>
      <c r="E153" s="23"/>
      <c r="F153" s="132"/>
      <c r="G153" s="131"/>
      <c r="H153" s="23"/>
      <c r="I153" s="18"/>
      <c r="J153" s="80">
        <f t="shared" si="54"/>
        <v>0</v>
      </c>
      <c r="K153" s="18"/>
      <c r="L153" s="80">
        <f t="shared" si="55"/>
        <v>0</v>
      </c>
      <c r="M153" s="18"/>
      <c r="N153" s="80">
        <f t="shared" si="56"/>
        <v>0</v>
      </c>
      <c r="O153" s="18"/>
      <c r="P153" s="80">
        <f t="shared" si="44"/>
        <v>0</v>
      </c>
      <c r="Q153" s="18"/>
      <c r="R153" s="80">
        <f t="shared" si="45"/>
        <v>0</v>
      </c>
      <c r="S153" s="18"/>
      <c r="T153" s="80">
        <f t="shared" si="46"/>
        <v>0</v>
      </c>
      <c r="U153" s="18"/>
      <c r="V153" s="80">
        <f t="shared" si="47"/>
        <v>0</v>
      </c>
      <c r="W153" s="19" t="str">
        <f t="shared" si="48"/>
        <v xml:space="preserve"> </v>
      </c>
      <c r="X153" s="19" t="str">
        <f t="shared" si="57"/>
        <v xml:space="preserve"> </v>
      </c>
      <c r="Y153" s="19" t="str">
        <f t="shared" si="49"/>
        <v/>
      </c>
      <c r="Z153" s="23"/>
      <c r="AA153" s="19" t="str">
        <f t="shared" si="58"/>
        <v/>
      </c>
      <c r="AB153" s="19" t="str">
        <f t="shared" si="59"/>
        <v xml:space="preserve"> </v>
      </c>
      <c r="AC153" s="19" t="str">
        <f t="shared" si="60"/>
        <v/>
      </c>
      <c r="AD153" s="19" t="str">
        <f t="shared" si="61"/>
        <v xml:space="preserve"> </v>
      </c>
      <c r="AE153" s="128" t="str">
        <f t="shared" si="50"/>
        <v xml:space="preserve"> </v>
      </c>
      <c r="AF153" s="19" t="str">
        <f t="shared" si="62"/>
        <v xml:space="preserve"> </v>
      </c>
      <c r="AG153" s="50">
        <f t="shared" si="63"/>
        <v>0</v>
      </c>
      <c r="AH153" s="50" t="str">
        <f t="shared" si="51"/>
        <v xml:space="preserve"> </v>
      </c>
      <c r="AI153" s="36" t="str">
        <f>IFERROR(IF((INDEX('[3]Riesgos de Corrupción'!$B$11:$V$100,MATCH('Controles de Corrupción'!C153,'[3]Riesgos de Corrupción'!$B$11:$B$100,0),17)-AH153&lt;=1),"Rara vez",IF((INDEX('[3]Riesgos de Corrupción'!$B$11:$V$100,MATCH('Controles de Corrupción'!C153,'[3]Riesgos de Corrupción'!$B$11:$B$100,0),17)-AH153&lt;=2),"Improbable",IF((INDEX('[3]Riesgos de Corrupción'!$B$11:$V$100,MATCH('Controles de Corrupción'!C153,'[3]Riesgos de Corrupción'!$B$11:$B$100,0),17)-AH153&lt;=3),"Posible",IF((INDEX('[3]Riesgos de Corrupción'!$B$11:$V$100,MATCH('Controles de Corrupción'!C153,'[3]Riesgos de Corrupción'!$B$11:$B$100,0),17)-AH153&lt;=4),"Probable",IF((INDEX('[3]Riesgos de Corrupción'!$B$11:$V$100,MATCH('Controles de Corrupción'!C153,'[3]Riesgos de Corrupción'!$B$11:$B$100,0),17)-AH153&lt;=5),"Casi seguro")))))," ")</f>
        <v xml:space="preserve"> </v>
      </c>
      <c r="AJ153" s="8" t="str">
        <f>IFERROR(IF(OR(AND(AF153="Fuerte",H153="No disminuye"),AND(AF153="Moderado",H153="Indirectamente"),AND(AF153="Moderado",H153="No disminuye"),AND(INDEX('[3]Riesgos de Corrupción'!$B$11:$BN$100,MATCH('Controles de Corrupción'!C153,'[3]Riesgos de Corrupción'!$B$11:$B$100,0),63)="Moderado")),0,IF(OR(AND(AF153="Fuerte",H153="Indirectamente"),AND(AF153="Moderado",H153="Directamente"),AND(INDEX('[3]Riesgos de Corrupción'!$B$11:$BN$100,MATCH('Controles de Corrupción'!C153,'[3]Riesgos de Corrupción'!$B$11:$B$100,0),63)="Mayor")),1,IF(AND(AF153="Fuerte",H153="Directamente",AND(INDEX('[3]Riesgos de Corrupción'!$B$11:$BN$100,MATCH('Controles de Corrupción'!C153,'[3]Riesgos de Corrupción'!$B$11:$B$100,0),63)="Catastrófico")),2)))," ")</f>
        <v xml:space="preserve"> </v>
      </c>
      <c r="AK153" s="435" t="str">
        <f t="shared" si="52"/>
        <v xml:space="preserve"> </v>
      </c>
      <c r="AL153" s="19" t="str">
        <f>IFERROR(IF((INDEX('[3]Riesgos de Corrupción'!$B$11:$BN$100,MATCH('Controles de Corrupción'!C153,'[3]Riesgos de Corrupción'!$B$11:$B$100,0),62)-AK153&lt;=3),"Moderado",IF((INDEX('[3]Riesgos de Corrupción'!$B$11:$BN$100,MATCH('Controles de Corrupción'!C153,'[3]Riesgos de Corrupción'!$B$11:$B$100,0),62)-AK153&lt;=4),"Mayor",IF((INDEX('[3]Riesgos de Corrupción'!$B$11:$BN$100,MATCH('Controles de Corrupción'!C153,'[3]Riesgos de Corrupción'!$B$11:$B$100,0),62)-AK153&lt;=5),"Catastrófico")))," ")</f>
        <v xml:space="preserve"> </v>
      </c>
      <c r="AM153" s="22" t="str">
        <f t="shared" si="64"/>
        <v xml:space="preserve"> </v>
      </c>
      <c r="AN153" s="22" t="str">
        <f t="shared" si="65"/>
        <v xml:space="preserve"> </v>
      </c>
      <c r="AO153" s="76"/>
      <c r="AP153" s="76"/>
      <c r="AQ153" s="76"/>
      <c r="AR153" s="76"/>
      <c r="AS153" s="76"/>
      <c r="AT153" s="76"/>
      <c r="AU153" s="76"/>
      <c r="AV153" s="76"/>
      <c r="AW153" s="76"/>
      <c r="AX153" s="76"/>
      <c r="AY153" s="76"/>
      <c r="AZ153" s="76"/>
    </row>
    <row r="154" spans="2:52" ht="57.75" customHeight="1" x14ac:dyDescent="0.3">
      <c r="B154" s="123" t="str">
        <f t="shared" si="53"/>
        <v>-</v>
      </c>
      <c r="C154" s="18"/>
      <c r="D154" s="24"/>
      <c r="E154" s="23"/>
      <c r="F154" s="132"/>
      <c r="G154" s="131"/>
      <c r="H154" s="23"/>
      <c r="I154" s="18"/>
      <c r="J154" s="80">
        <f t="shared" si="54"/>
        <v>0</v>
      </c>
      <c r="K154" s="18"/>
      <c r="L154" s="80">
        <f t="shared" si="55"/>
        <v>0</v>
      </c>
      <c r="M154" s="18"/>
      <c r="N154" s="80">
        <f t="shared" si="56"/>
        <v>0</v>
      </c>
      <c r="O154" s="18"/>
      <c r="P154" s="80">
        <f t="shared" si="44"/>
        <v>0</v>
      </c>
      <c r="Q154" s="18"/>
      <c r="R154" s="80">
        <f t="shared" si="45"/>
        <v>0</v>
      </c>
      <c r="S154" s="18"/>
      <c r="T154" s="80">
        <f t="shared" si="46"/>
        <v>0</v>
      </c>
      <c r="U154" s="18"/>
      <c r="V154" s="80">
        <f t="shared" si="47"/>
        <v>0</v>
      </c>
      <c r="W154" s="19" t="str">
        <f t="shared" si="48"/>
        <v xml:space="preserve"> </v>
      </c>
      <c r="X154" s="19" t="str">
        <f t="shared" si="57"/>
        <v xml:space="preserve"> </v>
      </c>
      <c r="Y154" s="19" t="str">
        <f t="shared" si="49"/>
        <v/>
      </c>
      <c r="Z154" s="23"/>
      <c r="AA154" s="19" t="str">
        <f t="shared" si="58"/>
        <v/>
      </c>
      <c r="AB154" s="19" t="str">
        <f t="shared" si="59"/>
        <v xml:space="preserve"> </v>
      </c>
      <c r="AC154" s="19" t="str">
        <f t="shared" si="60"/>
        <v/>
      </c>
      <c r="AD154" s="19" t="str">
        <f t="shared" si="61"/>
        <v xml:space="preserve"> </v>
      </c>
      <c r="AE154" s="128" t="str">
        <f t="shared" si="50"/>
        <v xml:space="preserve"> </v>
      </c>
      <c r="AF154" s="19" t="str">
        <f t="shared" si="62"/>
        <v xml:space="preserve"> </v>
      </c>
      <c r="AG154" s="50">
        <f t="shared" si="63"/>
        <v>0</v>
      </c>
      <c r="AH154" s="50" t="str">
        <f t="shared" si="51"/>
        <v xml:space="preserve"> </v>
      </c>
      <c r="AI154" s="36" t="str">
        <f>IFERROR(IF((INDEX('[3]Riesgos de Corrupción'!$B$11:$V$100,MATCH('Controles de Corrupción'!C154,'[3]Riesgos de Corrupción'!$B$11:$B$100,0),17)-AH154&lt;=1),"Rara vez",IF((INDEX('[3]Riesgos de Corrupción'!$B$11:$V$100,MATCH('Controles de Corrupción'!C154,'[3]Riesgos de Corrupción'!$B$11:$B$100,0),17)-AH154&lt;=2),"Improbable",IF((INDEX('[3]Riesgos de Corrupción'!$B$11:$V$100,MATCH('Controles de Corrupción'!C154,'[3]Riesgos de Corrupción'!$B$11:$B$100,0),17)-AH154&lt;=3),"Posible",IF((INDEX('[3]Riesgos de Corrupción'!$B$11:$V$100,MATCH('Controles de Corrupción'!C154,'[3]Riesgos de Corrupción'!$B$11:$B$100,0),17)-AH154&lt;=4),"Probable",IF((INDEX('[3]Riesgos de Corrupción'!$B$11:$V$100,MATCH('Controles de Corrupción'!C154,'[3]Riesgos de Corrupción'!$B$11:$B$100,0),17)-AH154&lt;=5),"Casi seguro")))))," ")</f>
        <v xml:space="preserve"> </v>
      </c>
      <c r="AJ154" s="8" t="str">
        <f>IFERROR(IF(OR(AND(AF154="Fuerte",H154="No disminuye"),AND(AF154="Moderado",H154="Indirectamente"),AND(AF154="Moderado",H154="No disminuye"),AND(INDEX('[3]Riesgos de Corrupción'!$B$11:$BN$100,MATCH('Controles de Corrupción'!C154,'[3]Riesgos de Corrupción'!$B$11:$B$100,0),63)="Moderado")),0,IF(OR(AND(AF154="Fuerte",H154="Indirectamente"),AND(AF154="Moderado",H154="Directamente"),AND(INDEX('[3]Riesgos de Corrupción'!$B$11:$BN$100,MATCH('Controles de Corrupción'!C154,'[3]Riesgos de Corrupción'!$B$11:$B$100,0),63)="Mayor")),1,IF(AND(AF154="Fuerte",H154="Directamente",AND(INDEX('[3]Riesgos de Corrupción'!$B$11:$BN$100,MATCH('Controles de Corrupción'!C154,'[3]Riesgos de Corrupción'!$B$11:$B$100,0),63)="Catastrófico")),2)))," ")</f>
        <v xml:space="preserve"> </v>
      </c>
      <c r="AK154" s="435" t="str">
        <f t="shared" si="52"/>
        <v xml:space="preserve"> </v>
      </c>
      <c r="AL154" s="19" t="str">
        <f>IFERROR(IF((INDEX('[3]Riesgos de Corrupción'!$B$11:$BN$100,MATCH('Controles de Corrupción'!C154,'[3]Riesgos de Corrupción'!$B$11:$B$100,0),62)-AK154&lt;=3),"Moderado",IF((INDEX('[3]Riesgos de Corrupción'!$B$11:$BN$100,MATCH('Controles de Corrupción'!C154,'[3]Riesgos de Corrupción'!$B$11:$B$100,0),62)-AK154&lt;=4),"Mayor",IF((INDEX('[3]Riesgos de Corrupción'!$B$11:$BN$100,MATCH('Controles de Corrupción'!C154,'[3]Riesgos de Corrupción'!$B$11:$B$100,0),62)-AK154&lt;=5),"Catastrófico")))," ")</f>
        <v xml:space="preserve"> </v>
      </c>
      <c r="AM154" s="22" t="str">
        <f t="shared" si="64"/>
        <v xml:space="preserve"> </v>
      </c>
      <c r="AN154" s="22" t="str">
        <f t="shared" si="65"/>
        <v xml:space="preserve"> </v>
      </c>
      <c r="AO154" s="76"/>
      <c r="AP154" s="76"/>
      <c r="AQ154" s="76"/>
      <c r="AR154" s="76"/>
      <c r="AS154" s="76"/>
      <c r="AT154" s="76"/>
      <c r="AU154" s="76"/>
      <c r="AV154" s="76"/>
      <c r="AW154" s="76"/>
      <c r="AX154" s="76"/>
      <c r="AY154" s="76"/>
      <c r="AZ154" s="76"/>
    </row>
    <row r="155" spans="2:52" ht="57.75" customHeight="1" x14ac:dyDescent="0.3">
      <c r="B155" s="123" t="str">
        <f t="shared" si="53"/>
        <v>-</v>
      </c>
      <c r="C155" s="18"/>
      <c r="D155" s="24"/>
      <c r="E155" s="23"/>
      <c r="F155" s="132"/>
      <c r="G155" s="131"/>
      <c r="H155" s="23"/>
      <c r="I155" s="18"/>
      <c r="J155" s="80">
        <f t="shared" si="54"/>
        <v>0</v>
      </c>
      <c r="K155" s="18"/>
      <c r="L155" s="80">
        <f t="shared" si="55"/>
        <v>0</v>
      </c>
      <c r="M155" s="18"/>
      <c r="N155" s="80">
        <f t="shared" si="56"/>
        <v>0</v>
      </c>
      <c r="O155" s="18"/>
      <c r="P155" s="80">
        <f t="shared" si="44"/>
        <v>0</v>
      </c>
      <c r="Q155" s="18"/>
      <c r="R155" s="80">
        <f t="shared" si="45"/>
        <v>0</v>
      </c>
      <c r="S155" s="18"/>
      <c r="T155" s="80">
        <f t="shared" si="46"/>
        <v>0</v>
      </c>
      <c r="U155" s="18"/>
      <c r="V155" s="80">
        <f t="shared" si="47"/>
        <v>0</v>
      </c>
      <c r="W155" s="19" t="str">
        <f t="shared" si="48"/>
        <v xml:space="preserve"> </v>
      </c>
      <c r="X155" s="19" t="str">
        <f t="shared" si="57"/>
        <v xml:space="preserve"> </v>
      </c>
      <c r="Y155" s="19" t="str">
        <f t="shared" si="49"/>
        <v/>
      </c>
      <c r="Z155" s="23"/>
      <c r="AA155" s="19" t="str">
        <f t="shared" si="58"/>
        <v/>
      </c>
      <c r="AB155" s="19" t="str">
        <f t="shared" si="59"/>
        <v xml:space="preserve"> </v>
      </c>
      <c r="AC155" s="19" t="str">
        <f t="shared" si="60"/>
        <v/>
      </c>
      <c r="AD155" s="19" t="str">
        <f t="shared" si="61"/>
        <v xml:space="preserve"> </v>
      </c>
      <c r="AE155" s="128" t="str">
        <f t="shared" si="50"/>
        <v xml:space="preserve"> </v>
      </c>
      <c r="AF155" s="19" t="str">
        <f t="shared" si="62"/>
        <v xml:space="preserve"> </v>
      </c>
      <c r="AG155" s="50">
        <f t="shared" si="63"/>
        <v>0</v>
      </c>
      <c r="AH155" s="50" t="str">
        <f t="shared" si="51"/>
        <v xml:space="preserve"> </v>
      </c>
      <c r="AI155" s="36" t="str">
        <f>IFERROR(IF((INDEX('[3]Riesgos de Corrupción'!$B$11:$V$100,MATCH('Controles de Corrupción'!C155,'[3]Riesgos de Corrupción'!$B$11:$B$100,0),17)-AH155&lt;=1),"Rara vez",IF((INDEX('[3]Riesgos de Corrupción'!$B$11:$V$100,MATCH('Controles de Corrupción'!C155,'[3]Riesgos de Corrupción'!$B$11:$B$100,0),17)-AH155&lt;=2),"Improbable",IF((INDEX('[3]Riesgos de Corrupción'!$B$11:$V$100,MATCH('Controles de Corrupción'!C155,'[3]Riesgos de Corrupción'!$B$11:$B$100,0),17)-AH155&lt;=3),"Posible",IF((INDEX('[3]Riesgos de Corrupción'!$B$11:$V$100,MATCH('Controles de Corrupción'!C155,'[3]Riesgos de Corrupción'!$B$11:$B$100,0),17)-AH155&lt;=4),"Probable",IF((INDEX('[3]Riesgos de Corrupción'!$B$11:$V$100,MATCH('Controles de Corrupción'!C155,'[3]Riesgos de Corrupción'!$B$11:$B$100,0),17)-AH155&lt;=5),"Casi seguro")))))," ")</f>
        <v xml:space="preserve"> </v>
      </c>
      <c r="AJ155" s="8" t="str">
        <f>IFERROR(IF(OR(AND(AF155="Fuerte",H155="No disminuye"),AND(AF155="Moderado",H155="Indirectamente"),AND(AF155="Moderado",H155="No disminuye"),AND(INDEX('[3]Riesgos de Corrupción'!$B$11:$BN$100,MATCH('Controles de Corrupción'!C155,'[3]Riesgos de Corrupción'!$B$11:$B$100,0),63)="Moderado")),0,IF(OR(AND(AF155="Fuerte",H155="Indirectamente"),AND(AF155="Moderado",H155="Directamente"),AND(INDEX('[3]Riesgos de Corrupción'!$B$11:$BN$100,MATCH('Controles de Corrupción'!C155,'[3]Riesgos de Corrupción'!$B$11:$B$100,0),63)="Mayor")),1,IF(AND(AF155="Fuerte",H155="Directamente",AND(INDEX('[3]Riesgos de Corrupción'!$B$11:$BN$100,MATCH('Controles de Corrupción'!C155,'[3]Riesgos de Corrupción'!$B$11:$B$100,0),63)="Catastrófico")),2)))," ")</f>
        <v xml:space="preserve"> </v>
      </c>
      <c r="AK155" s="435" t="str">
        <f t="shared" si="52"/>
        <v xml:space="preserve"> </v>
      </c>
      <c r="AL155" s="19" t="str">
        <f>IFERROR(IF((INDEX('[3]Riesgos de Corrupción'!$B$11:$BN$100,MATCH('Controles de Corrupción'!C155,'[3]Riesgos de Corrupción'!$B$11:$B$100,0),62)-AK155&lt;=3),"Moderado",IF((INDEX('[3]Riesgos de Corrupción'!$B$11:$BN$100,MATCH('Controles de Corrupción'!C155,'[3]Riesgos de Corrupción'!$B$11:$B$100,0),62)-AK155&lt;=4),"Mayor",IF((INDEX('[3]Riesgos de Corrupción'!$B$11:$BN$100,MATCH('Controles de Corrupción'!C155,'[3]Riesgos de Corrupción'!$B$11:$B$100,0),62)-AK155&lt;=5),"Catastrófico")))," ")</f>
        <v xml:space="preserve"> </v>
      </c>
      <c r="AM155" s="22" t="str">
        <f t="shared" si="64"/>
        <v xml:space="preserve"> </v>
      </c>
      <c r="AN155" s="22" t="str">
        <f t="shared" si="65"/>
        <v xml:space="preserve"> </v>
      </c>
      <c r="AO155" s="76"/>
      <c r="AP155" s="76"/>
      <c r="AQ155" s="76"/>
      <c r="AR155" s="76"/>
      <c r="AS155" s="76"/>
      <c r="AT155" s="76"/>
      <c r="AU155" s="76"/>
      <c r="AV155" s="76"/>
      <c r="AW155" s="76"/>
      <c r="AX155" s="76"/>
      <c r="AY155" s="76"/>
      <c r="AZ155" s="76"/>
    </row>
    <row r="156" spans="2:52" ht="57.75" customHeight="1" x14ac:dyDescent="0.3">
      <c r="B156" s="123" t="str">
        <f t="shared" si="53"/>
        <v>-</v>
      </c>
      <c r="C156" s="18"/>
      <c r="D156" s="24"/>
      <c r="E156" s="23"/>
      <c r="F156" s="132"/>
      <c r="G156" s="131"/>
      <c r="H156" s="23"/>
      <c r="I156" s="18"/>
      <c r="J156" s="80">
        <f t="shared" si="54"/>
        <v>0</v>
      </c>
      <c r="K156" s="18"/>
      <c r="L156" s="80">
        <f t="shared" si="55"/>
        <v>0</v>
      </c>
      <c r="M156" s="18"/>
      <c r="N156" s="80">
        <f t="shared" si="56"/>
        <v>0</v>
      </c>
      <c r="O156" s="18"/>
      <c r="P156" s="80">
        <f t="shared" si="44"/>
        <v>0</v>
      </c>
      <c r="Q156" s="18"/>
      <c r="R156" s="80">
        <f t="shared" si="45"/>
        <v>0</v>
      </c>
      <c r="S156" s="18"/>
      <c r="T156" s="80">
        <f t="shared" si="46"/>
        <v>0</v>
      </c>
      <c r="U156" s="18"/>
      <c r="V156" s="80">
        <f t="shared" si="47"/>
        <v>0</v>
      </c>
      <c r="W156" s="19" t="str">
        <f t="shared" si="48"/>
        <v xml:space="preserve"> </v>
      </c>
      <c r="X156" s="19" t="str">
        <f t="shared" si="57"/>
        <v xml:space="preserve"> </v>
      </c>
      <c r="Y156" s="19" t="str">
        <f t="shared" si="49"/>
        <v/>
      </c>
      <c r="Z156" s="23"/>
      <c r="AA156" s="19" t="str">
        <f t="shared" si="58"/>
        <v/>
      </c>
      <c r="AB156" s="19" t="str">
        <f t="shared" si="59"/>
        <v xml:space="preserve"> </v>
      </c>
      <c r="AC156" s="19" t="str">
        <f t="shared" si="60"/>
        <v/>
      </c>
      <c r="AD156" s="19" t="str">
        <f t="shared" si="61"/>
        <v xml:space="preserve"> </v>
      </c>
      <c r="AE156" s="128" t="str">
        <f t="shared" si="50"/>
        <v xml:space="preserve"> </v>
      </c>
      <c r="AF156" s="19" t="str">
        <f t="shared" si="62"/>
        <v xml:space="preserve"> </v>
      </c>
      <c r="AG156" s="50">
        <f t="shared" si="63"/>
        <v>0</v>
      </c>
      <c r="AH156" s="50" t="str">
        <f t="shared" si="51"/>
        <v xml:space="preserve"> </v>
      </c>
      <c r="AI156" s="36" t="str">
        <f>IFERROR(IF((INDEX('[3]Riesgos de Corrupción'!$B$11:$V$100,MATCH('Controles de Corrupción'!C156,'[3]Riesgos de Corrupción'!$B$11:$B$100,0),17)-AH156&lt;=1),"Rara vez",IF((INDEX('[3]Riesgos de Corrupción'!$B$11:$V$100,MATCH('Controles de Corrupción'!C156,'[3]Riesgos de Corrupción'!$B$11:$B$100,0),17)-AH156&lt;=2),"Improbable",IF((INDEX('[3]Riesgos de Corrupción'!$B$11:$V$100,MATCH('Controles de Corrupción'!C156,'[3]Riesgos de Corrupción'!$B$11:$B$100,0),17)-AH156&lt;=3),"Posible",IF((INDEX('[3]Riesgos de Corrupción'!$B$11:$V$100,MATCH('Controles de Corrupción'!C156,'[3]Riesgos de Corrupción'!$B$11:$B$100,0),17)-AH156&lt;=4),"Probable",IF((INDEX('[3]Riesgos de Corrupción'!$B$11:$V$100,MATCH('Controles de Corrupción'!C156,'[3]Riesgos de Corrupción'!$B$11:$B$100,0),17)-AH156&lt;=5),"Casi seguro")))))," ")</f>
        <v xml:space="preserve"> </v>
      </c>
      <c r="AJ156" s="8" t="str">
        <f>IFERROR(IF(OR(AND(AF156="Fuerte",H156="No disminuye"),AND(AF156="Moderado",H156="Indirectamente"),AND(AF156="Moderado",H156="No disminuye"),AND(INDEX('[3]Riesgos de Corrupción'!$B$11:$BN$100,MATCH('Controles de Corrupción'!C156,'[3]Riesgos de Corrupción'!$B$11:$B$100,0),63)="Moderado")),0,IF(OR(AND(AF156="Fuerte",H156="Indirectamente"),AND(AF156="Moderado",H156="Directamente"),AND(INDEX('[3]Riesgos de Corrupción'!$B$11:$BN$100,MATCH('Controles de Corrupción'!C156,'[3]Riesgos de Corrupción'!$B$11:$B$100,0),63)="Mayor")),1,IF(AND(AF156="Fuerte",H156="Directamente",AND(INDEX('[3]Riesgos de Corrupción'!$B$11:$BN$100,MATCH('Controles de Corrupción'!C156,'[3]Riesgos de Corrupción'!$B$11:$B$100,0),63)="Catastrófico")),2)))," ")</f>
        <v xml:space="preserve"> </v>
      </c>
      <c r="AK156" s="435" t="str">
        <f t="shared" si="52"/>
        <v xml:space="preserve"> </v>
      </c>
      <c r="AL156" s="19" t="str">
        <f>IFERROR(IF((INDEX('[3]Riesgos de Corrupción'!$B$11:$BN$100,MATCH('Controles de Corrupción'!C156,'[3]Riesgos de Corrupción'!$B$11:$B$100,0),62)-AK156&lt;=3),"Moderado",IF((INDEX('[3]Riesgos de Corrupción'!$B$11:$BN$100,MATCH('Controles de Corrupción'!C156,'[3]Riesgos de Corrupción'!$B$11:$B$100,0),62)-AK156&lt;=4),"Mayor",IF((INDEX('[3]Riesgos de Corrupción'!$B$11:$BN$100,MATCH('Controles de Corrupción'!C156,'[3]Riesgos de Corrupción'!$B$11:$B$100,0),62)-AK156&lt;=5),"Catastrófico")))," ")</f>
        <v xml:space="preserve"> </v>
      </c>
      <c r="AM156" s="22" t="str">
        <f t="shared" si="64"/>
        <v xml:space="preserve"> </v>
      </c>
      <c r="AN156" s="22" t="str">
        <f t="shared" si="65"/>
        <v xml:space="preserve"> </v>
      </c>
      <c r="AO156" s="76"/>
      <c r="AP156" s="76"/>
      <c r="AQ156" s="76"/>
      <c r="AR156" s="76"/>
      <c r="AS156" s="76"/>
      <c r="AT156" s="76"/>
      <c r="AU156" s="76"/>
      <c r="AV156" s="76"/>
      <c r="AW156" s="76"/>
      <c r="AX156" s="76"/>
      <c r="AY156" s="76"/>
      <c r="AZ156" s="76"/>
    </row>
    <row r="157" spans="2:52" ht="57.75" customHeight="1" x14ac:dyDescent="0.3">
      <c r="B157" s="123" t="str">
        <f t="shared" si="53"/>
        <v>-</v>
      </c>
      <c r="C157" s="18"/>
      <c r="D157" s="24"/>
      <c r="E157" s="23"/>
      <c r="F157" s="132"/>
      <c r="G157" s="131"/>
      <c r="H157" s="23"/>
      <c r="I157" s="18"/>
      <c r="J157" s="80">
        <f t="shared" si="54"/>
        <v>0</v>
      </c>
      <c r="K157" s="18"/>
      <c r="L157" s="80">
        <f t="shared" si="55"/>
        <v>0</v>
      </c>
      <c r="M157" s="18"/>
      <c r="N157" s="80">
        <f t="shared" si="56"/>
        <v>0</v>
      </c>
      <c r="O157" s="18"/>
      <c r="P157" s="80">
        <f t="shared" si="44"/>
        <v>0</v>
      </c>
      <c r="Q157" s="18"/>
      <c r="R157" s="80">
        <f t="shared" si="45"/>
        <v>0</v>
      </c>
      <c r="S157" s="18"/>
      <c r="T157" s="80">
        <f t="shared" si="46"/>
        <v>0</v>
      </c>
      <c r="U157" s="18"/>
      <c r="V157" s="80">
        <f t="shared" si="47"/>
        <v>0</v>
      </c>
      <c r="W157" s="19" t="str">
        <f t="shared" si="48"/>
        <v xml:space="preserve"> </v>
      </c>
      <c r="X157" s="19" t="str">
        <f t="shared" si="57"/>
        <v xml:space="preserve"> </v>
      </c>
      <c r="Y157" s="19" t="str">
        <f t="shared" si="49"/>
        <v/>
      </c>
      <c r="Z157" s="23"/>
      <c r="AA157" s="19" t="str">
        <f t="shared" si="58"/>
        <v/>
      </c>
      <c r="AB157" s="19" t="str">
        <f t="shared" si="59"/>
        <v xml:space="preserve"> </v>
      </c>
      <c r="AC157" s="19" t="str">
        <f t="shared" si="60"/>
        <v/>
      </c>
      <c r="AD157" s="19" t="str">
        <f t="shared" si="61"/>
        <v xml:space="preserve"> </v>
      </c>
      <c r="AE157" s="128" t="str">
        <f t="shared" si="50"/>
        <v xml:space="preserve"> </v>
      </c>
      <c r="AF157" s="19" t="str">
        <f t="shared" si="62"/>
        <v xml:space="preserve"> </v>
      </c>
      <c r="AG157" s="50">
        <f t="shared" si="63"/>
        <v>0</v>
      </c>
      <c r="AH157" s="50" t="str">
        <f t="shared" si="51"/>
        <v xml:space="preserve"> </v>
      </c>
      <c r="AI157" s="36" t="str">
        <f>IFERROR(IF((INDEX('[3]Riesgos de Corrupción'!$B$11:$V$100,MATCH('Controles de Corrupción'!C157,'[3]Riesgos de Corrupción'!$B$11:$B$100,0),17)-AH157&lt;=1),"Rara vez",IF((INDEX('[3]Riesgos de Corrupción'!$B$11:$V$100,MATCH('Controles de Corrupción'!C157,'[3]Riesgos de Corrupción'!$B$11:$B$100,0),17)-AH157&lt;=2),"Improbable",IF((INDEX('[3]Riesgos de Corrupción'!$B$11:$V$100,MATCH('Controles de Corrupción'!C157,'[3]Riesgos de Corrupción'!$B$11:$B$100,0),17)-AH157&lt;=3),"Posible",IF((INDEX('[3]Riesgos de Corrupción'!$B$11:$V$100,MATCH('Controles de Corrupción'!C157,'[3]Riesgos de Corrupción'!$B$11:$B$100,0),17)-AH157&lt;=4),"Probable",IF((INDEX('[3]Riesgos de Corrupción'!$B$11:$V$100,MATCH('Controles de Corrupción'!C157,'[3]Riesgos de Corrupción'!$B$11:$B$100,0),17)-AH157&lt;=5),"Casi seguro")))))," ")</f>
        <v xml:space="preserve"> </v>
      </c>
      <c r="AJ157" s="8" t="str">
        <f>IFERROR(IF(OR(AND(AF157="Fuerte",H157="No disminuye"),AND(AF157="Moderado",H157="Indirectamente"),AND(AF157="Moderado",H157="No disminuye"),AND(INDEX('[3]Riesgos de Corrupción'!$B$11:$BN$100,MATCH('Controles de Corrupción'!C157,'[3]Riesgos de Corrupción'!$B$11:$B$100,0),63)="Moderado")),0,IF(OR(AND(AF157="Fuerte",H157="Indirectamente"),AND(AF157="Moderado",H157="Directamente"),AND(INDEX('[3]Riesgos de Corrupción'!$B$11:$BN$100,MATCH('Controles de Corrupción'!C157,'[3]Riesgos de Corrupción'!$B$11:$B$100,0),63)="Mayor")),1,IF(AND(AF157="Fuerte",H157="Directamente",AND(INDEX('[3]Riesgos de Corrupción'!$B$11:$BN$100,MATCH('Controles de Corrupción'!C157,'[3]Riesgos de Corrupción'!$B$11:$B$100,0),63)="Catastrófico")),2)))," ")</f>
        <v xml:space="preserve"> </v>
      </c>
      <c r="AK157" s="435" t="str">
        <f t="shared" si="52"/>
        <v xml:space="preserve"> </v>
      </c>
      <c r="AL157" s="19" t="str">
        <f>IFERROR(IF((INDEX('[3]Riesgos de Corrupción'!$B$11:$BN$100,MATCH('Controles de Corrupción'!C157,'[3]Riesgos de Corrupción'!$B$11:$B$100,0),62)-AK157&lt;=3),"Moderado",IF((INDEX('[3]Riesgos de Corrupción'!$B$11:$BN$100,MATCH('Controles de Corrupción'!C157,'[3]Riesgos de Corrupción'!$B$11:$B$100,0),62)-AK157&lt;=4),"Mayor",IF((INDEX('[3]Riesgos de Corrupción'!$B$11:$BN$100,MATCH('Controles de Corrupción'!C157,'[3]Riesgos de Corrupción'!$B$11:$B$100,0),62)-AK157&lt;=5),"Catastrófico")))," ")</f>
        <v xml:space="preserve"> </v>
      </c>
      <c r="AM157" s="22" t="str">
        <f t="shared" si="64"/>
        <v xml:space="preserve"> </v>
      </c>
      <c r="AN157" s="22" t="str">
        <f t="shared" si="65"/>
        <v xml:space="preserve"> </v>
      </c>
      <c r="AO157" s="76"/>
      <c r="AP157" s="76"/>
      <c r="AQ157" s="76"/>
      <c r="AR157" s="76"/>
      <c r="AS157" s="76"/>
      <c r="AT157" s="76"/>
      <c r="AU157" s="76"/>
      <c r="AV157" s="76"/>
      <c r="AW157" s="76"/>
      <c r="AX157" s="76"/>
      <c r="AY157" s="76"/>
      <c r="AZ157" s="76"/>
    </row>
    <row r="158" spans="2:52" ht="57.75" customHeight="1" x14ac:dyDescent="0.3">
      <c r="B158" s="123" t="str">
        <f t="shared" si="53"/>
        <v>-</v>
      </c>
      <c r="C158" s="18"/>
      <c r="D158" s="24"/>
      <c r="E158" s="23"/>
      <c r="F158" s="132"/>
      <c r="G158" s="131"/>
      <c r="H158" s="23"/>
      <c r="I158" s="18"/>
      <c r="J158" s="80">
        <f t="shared" si="54"/>
        <v>0</v>
      </c>
      <c r="K158" s="18"/>
      <c r="L158" s="80">
        <f t="shared" si="55"/>
        <v>0</v>
      </c>
      <c r="M158" s="18"/>
      <c r="N158" s="80">
        <f t="shared" si="56"/>
        <v>0</v>
      </c>
      <c r="O158" s="18"/>
      <c r="P158" s="80">
        <f t="shared" si="44"/>
        <v>0</v>
      </c>
      <c r="Q158" s="18"/>
      <c r="R158" s="80">
        <f t="shared" si="45"/>
        <v>0</v>
      </c>
      <c r="S158" s="18"/>
      <c r="T158" s="80">
        <f t="shared" si="46"/>
        <v>0</v>
      </c>
      <c r="U158" s="18"/>
      <c r="V158" s="80">
        <f t="shared" si="47"/>
        <v>0</v>
      </c>
      <c r="W158" s="19" t="str">
        <f t="shared" si="48"/>
        <v xml:space="preserve"> </v>
      </c>
      <c r="X158" s="19" t="str">
        <f t="shared" si="57"/>
        <v xml:space="preserve"> </v>
      </c>
      <c r="Y158" s="19" t="str">
        <f t="shared" si="49"/>
        <v/>
      </c>
      <c r="Z158" s="23"/>
      <c r="AA158" s="19" t="str">
        <f t="shared" si="58"/>
        <v/>
      </c>
      <c r="AB158" s="19" t="str">
        <f t="shared" si="59"/>
        <v xml:space="preserve"> </v>
      </c>
      <c r="AC158" s="19" t="str">
        <f t="shared" si="60"/>
        <v/>
      </c>
      <c r="AD158" s="19" t="str">
        <f t="shared" si="61"/>
        <v xml:space="preserve"> </v>
      </c>
      <c r="AE158" s="128" t="str">
        <f t="shared" si="50"/>
        <v xml:space="preserve"> </v>
      </c>
      <c r="AF158" s="19" t="str">
        <f t="shared" si="62"/>
        <v xml:space="preserve"> </v>
      </c>
      <c r="AG158" s="50">
        <f t="shared" si="63"/>
        <v>0</v>
      </c>
      <c r="AH158" s="50" t="str">
        <f t="shared" si="51"/>
        <v xml:space="preserve"> </v>
      </c>
      <c r="AI158" s="36" t="str">
        <f>IFERROR(IF((INDEX('[3]Riesgos de Corrupción'!$B$11:$V$100,MATCH('Controles de Corrupción'!C158,'[3]Riesgos de Corrupción'!$B$11:$B$100,0),17)-AH158&lt;=1),"Rara vez",IF((INDEX('[3]Riesgos de Corrupción'!$B$11:$V$100,MATCH('Controles de Corrupción'!C158,'[3]Riesgos de Corrupción'!$B$11:$B$100,0),17)-AH158&lt;=2),"Improbable",IF((INDEX('[3]Riesgos de Corrupción'!$B$11:$V$100,MATCH('Controles de Corrupción'!C158,'[3]Riesgos de Corrupción'!$B$11:$B$100,0),17)-AH158&lt;=3),"Posible",IF((INDEX('[3]Riesgos de Corrupción'!$B$11:$V$100,MATCH('Controles de Corrupción'!C158,'[3]Riesgos de Corrupción'!$B$11:$B$100,0),17)-AH158&lt;=4),"Probable",IF((INDEX('[3]Riesgos de Corrupción'!$B$11:$V$100,MATCH('Controles de Corrupción'!C158,'[3]Riesgos de Corrupción'!$B$11:$B$100,0),17)-AH158&lt;=5),"Casi seguro")))))," ")</f>
        <v xml:space="preserve"> </v>
      </c>
      <c r="AJ158" s="8" t="str">
        <f>IFERROR(IF(OR(AND(AF158="Fuerte",H158="No disminuye"),AND(AF158="Moderado",H158="Indirectamente"),AND(AF158="Moderado",H158="No disminuye"),AND(INDEX('[3]Riesgos de Corrupción'!$B$11:$BN$100,MATCH('Controles de Corrupción'!C158,'[3]Riesgos de Corrupción'!$B$11:$B$100,0),63)="Moderado")),0,IF(OR(AND(AF158="Fuerte",H158="Indirectamente"),AND(AF158="Moderado",H158="Directamente"),AND(INDEX('[3]Riesgos de Corrupción'!$B$11:$BN$100,MATCH('Controles de Corrupción'!C158,'[3]Riesgos de Corrupción'!$B$11:$B$100,0),63)="Mayor")),1,IF(AND(AF158="Fuerte",H158="Directamente",AND(INDEX('[3]Riesgos de Corrupción'!$B$11:$BN$100,MATCH('Controles de Corrupción'!C158,'[3]Riesgos de Corrupción'!$B$11:$B$100,0),63)="Catastrófico")),2)))," ")</f>
        <v xml:space="preserve"> </v>
      </c>
      <c r="AK158" s="435" t="str">
        <f t="shared" si="52"/>
        <v xml:space="preserve"> </v>
      </c>
      <c r="AL158" s="19" t="str">
        <f>IFERROR(IF((INDEX('[3]Riesgos de Corrupción'!$B$11:$BN$100,MATCH('Controles de Corrupción'!C158,'[3]Riesgos de Corrupción'!$B$11:$B$100,0),62)-AK158&lt;=3),"Moderado",IF((INDEX('[3]Riesgos de Corrupción'!$B$11:$BN$100,MATCH('Controles de Corrupción'!C158,'[3]Riesgos de Corrupción'!$B$11:$B$100,0),62)-AK158&lt;=4),"Mayor",IF((INDEX('[3]Riesgos de Corrupción'!$B$11:$BN$100,MATCH('Controles de Corrupción'!C158,'[3]Riesgos de Corrupción'!$B$11:$B$100,0),62)-AK158&lt;=5),"Catastrófico")))," ")</f>
        <v xml:space="preserve"> </v>
      </c>
      <c r="AM158" s="22" t="str">
        <f t="shared" si="64"/>
        <v xml:space="preserve"> </v>
      </c>
      <c r="AN158" s="22" t="str">
        <f t="shared" si="65"/>
        <v xml:space="preserve"> </v>
      </c>
      <c r="AO158" s="76"/>
      <c r="AP158" s="76"/>
      <c r="AQ158" s="76"/>
      <c r="AR158" s="76"/>
      <c r="AS158" s="76"/>
      <c r="AT158" s="76"/>
      <c r="AU158" s="76"/>
      <c r="AV158" s="76"/>
      <c r="AW158" s="76"/>
      <c r="AX158" s="76"/>
      <c r="AY158" s="76"/>
      <c r="AZ158" s="76"/>
    </row>
    <row r="159" spans="2:52" ht="57.75" customHeight="1" x14ac:dyDescent="0.3">
      <c r="B159" s="123" t="str">
        <f t="shared" si="53"/>
        <v>-</v>
      </c>
      <c r="C159" s="18"/>
      <c r="D159" s="24"/>
      <c r="E159" s="23"/>
      <c r="F159" s="132"/>
      <c r="G159" s="131"/>
      <c r="H159" s="23"/>
      <c r="I159" s="18"/>
      <c r="J159" s="80">
        <f t="shared" si="54"/>
        <v>0</v>
      </c>
      <c r="K159" s="18"/>
      <c r="L159" s="80">
        <f t="shared" si="55"/>
        <v>0</v>
      </c>
      <c r="M159" s="18"/>
      <c r="N159" s="80">
        <f t="shared" si="56"/>
        <v>0</v>
      </c>
      <c r="O159" s="18"/>
      <c r="P159" s="80">
        <f t="shared" si="44"/>
        <v>0</v>
      </c>
      <c r="Q159" s="18"/>
      <c r="R159" s="80">
        <f t="shared" si="45"/>
        <v>0</v>
      </c>
      <c r="S159" s="18"/>
      <c r="T159" s="80">
        <f t="shared" si="46"/>
        <v>0</v>
      </c>
      <c r="U159" s="18"/>
      <c r="V159" s="80">
        <f t="shared" si="47"/>
        <v>0</v>
      </c>
      <c r="W159" s="19" t="str">
        <f t="shared" si="48"/>
        <v xml:space="preserve"> </v>
      </c>
      <c r="X159" s="19" t="str">
        <f t="shared" si="57"/>
        <v xml:space="preserve"> </v>
      </c>
      <c r="Y159" s="19" t="str">
        <f t="shared" si="49"/>
        <v/>
      </c>
      <c r="Z159" s="23"/>
      <c r="AA159" s="19" t="str">
        <f t="shared" si="58"/>
        <v/>
      </c>
      <c r="AB159" s="19" t="str">
        <f t="shared" si="59"/>
        <v xml:space="preserve"> </v>
      </c>
      <c r="AC159" s="19" t="str">
        <f t="shared" si="60"/>
        <v/>
      </c>
      <c r="AD159" s="19" t="str">
        <f t="shared" si="61"/>
        <v xml:space="preserve"> </v>
      </c>
      <c r="AE159" s="128" t="str">
        <f t="shared" si="50"/>
        <v xml:space="preserve"> </v>
      </c>
      <c r="AF159" s="19" t="str">
        <f t="shared" si="62"/>
        <v xml:space="preserve"> </v>
      </c>
      <c r="AG159" s="50">
        <f t="shared" si="63"/>
        <v>0</v>
      </c>
      <c r="AH159" s="50" t="str">
        <f t="shared" si="51"/>
        <v xml:space="preserve"> </v>
      </c>
      <c r="AI159" s="36" t="str">
        <f>IFERROR(IF((INDEX('[3]Riesgos de Corrupción'!$B$11:$V$100,MATCH('Controles de Corrupción'!C159,'[3]Riesgos de Corrupción'!$B$11:$B$100,0),17)-AH159&lt;=1),"Rara vez",IF((INDEX('[3]Riesgos de Corrupción'!$B$11:$V$100,MATCH('Controles de Corrupción'!C159,'[3]Riesgos de Corrupción'!$B$11:$B$100,0),17)-AH159&lt;=2),"Improbable",IF((INDEX('[3]Riesgos de Corrupción'!$B$11:$V$100,MATCH('Controles de Corrupción'!C159,'[3]Riesgos de Corrupción'!$B$11:$B$100,0),17)-AH159&lt;=3),"Posible",IF((INDEX('[3]Riesgos de Corrupción'!$B$11:$V$100,MATCH('Controles de Corrupción'!C159,'[3]Riesgos de Corrupción'!$B$11:$B$100,0),17)-AH159&lt;=4),"Probable",IF((INDEX('[3]Riesgos de Corrupción'!$B$11:$V$100,MATCH('Controles de Corrupción'!C159,'[3]Riesgos de Corrupción'!$B$11:$B$100,0),17)-AH159&lt;=5),"Casi seguro")))))," ")</f>
        <v xml:space="preserve"> </v>
      </c>
      <c r="AJ159" s="8" t="str">
        <f>IFERROR(IF(OR(AND(AF159="Fuerte",H159="No disminuye"),AND(AF159="Moderado",H159="Indirectamente"),AND(AF159="Moderado",H159="No disminuye"),AND(INDEX('[3]Riesgos de Corrupción'!$B$11:$BN$100,MATCH('Controles de Corrupción'!C159,'[3]Riesgos de Corrupción'!$B$11:$B$100,0),63)="Moderado")),0,IF(OR(AND(AF159="Fuerte",H159="Indirectamente"),AND(AF159="Moderado",H159="Directamente"),AND(INDEX('[3]Riesgos de Corrupción'!$B$11:$BN$100,MATCH('Controles de Corrupción'!C159,'[3]Riesgos de Corrupción'!$B$11:$B$100,0),63)="Mayor")),1,IF(AND(AF159="Fuerte",H159="Directamente",AND(INDEX('[3]Riesgos de Corrupción'!$B$11:$BN$100,MATCH('Controles de Corrupción'!C159,'[3]Riesgos de Corrupción'!$B$11:$B$100,0),63)="Catastrófico")),2)))," ")</f>
        <v xml:space="preserve"> </v>
      </c>
      <c r="AK159" s="435" t="str">
        <f t="shared" si="52"/>
        <v xml:space="preserve"> </v>
      </c>
      <c r="AL159" s="19" t="str">
        <f>IFERROR(IF((INDEX('[3]Riesgos de Corrupción'!$B$11:$BN$100,MATCH('Controles de Corrupción'!C159,'[3]Riesgos de Corrupción'!$B$11:$B$100,0),62)-AK159&lt;=3),"Moderado",IF((INDEX('[3]Riesgos de Corrupción'!$B$11:$BN$100,MATCH('Controles de Corrupción'!C159,'[3]Riesgos de Corrupción'!$B$11:$B$100,0),62)-AK159&lt;=4),"Mayor",IF((INDEX('[3]Riesgos de Corrupción'!$B$11:$BN$100,MATCH('Controles de Corrupción'!C159,'[3]Riesgos de Corrupción'!$B$11:$B$100,0),62)-AK159&lt;=5),"Catastrófico")))," ")</f>
        <v xml:space="preserve"> </v>
      </c>
      <c r="AM159" s="22" t="str">
        <f t="shared" si="64"/>
        <v xml:space="preserve"> </v>
      </c>
      <c r="AN159" s="22" t="str">
        <f t="shared" si="65"/>
        <v xml:space="preserve"> </v>
      </c>
      <c r="AO159" s="76"/>
      <c r="AP159" s="76"/>
      <c r="AQ159" s="76"/>
      <c r="AR159" s="76"/>
      <c r="AS159" s="76"/>
      <c r="AT159" s="76"/>
      <c r="AU159" s="76"/>
      <c r="AV159" s="76"/>
      <c r="AW159" s="76"/>
      <c r="AX159" s="76"/>
      <c r="AY159" s="76"/>
      <c r="AZ159" s="76"/>
    </row>
    <row r="160" spans="2:52" ht="57.75" customHeight="1" x14ac:dyDescent="0.3">
      <c r="B160" s="123" t="str">
        <f t="shared" si="53"/>
        <v>-</v>
      </c>
      <c r="C160" s="18"/>
      <c r="D160" s="24"/>
      <c r="E160" s="23"/>
      <c r="F160" s="132"/>
      <c r="G160" s="131"/>
      <c r="H160" s="23"/>
      <c r="I160" s="18"/>
      <c r="J160" s="80">
        <f t="shared" si="54"/>
        <v>0</v>
      </c>
      <c r="K160" s="18"/>
      <c r="L160" s="80">
        <f t="shared" si="55"/>
        <v>0</v>
      </c>
      <c r="M160" s="18"/>
      <c r="N160" s="80">
        <f t="shared" si="56"/>
        <v>0</v>
      </c>
      <c r="O160" s="18"/>
      <c r="P160" s="80">
        <f t="shared" si="44"/>
        <v>0</v>
      </c>
      <c r="Q160" s="18"/>
      <c r="R160" s="80">
        <f t="shared" si="45"/>
        <v>0</v>
      </c>
      <c r="S160" s="18"/>
      <c r="T160" s="80">
        <f t="shared" si="46"/>
        <v>0</v>
      </c>
      <c r="U160" s="18"/>
      <c r="V160" s="80">
        <f t="shared" si="47"/>
        <v>0</v>
      </c>
      <c r="W160" s="19" t="str">
        <f t="shared" si="48"/>
        <v xml:space="preserve"> </v>
      </c>
      <c r="X160" s="19" t="str">
        <f t="shared" si="57"/>
        <v xml:space="preserve"> </v>
      </c>
      <c r="Y160" s="19" t="str">
        <f t="shared" si="49"/>
        <v/>
      </c>
      <c r="Z160" s="23"/>
      <c r="AA160" s="19" t="str">
        <f t="shared" si="58"/>
        <v/>
      </c>
      <c r="AB160" s="19" t="str">
        <f t="shared" si="59"/>
        <v xml:space="preserve"> </v>
      </c>
      <c r="AC160" s="19" t="str">
        <f t="shared" si="60"/>
        <v/>
      </c>
      <c r="AD160" s="19" t="str">
        <f t="shared" si="61"/>
        <v xml:space="preserve"> </v>
      </c>
      <c r="AE160" s="128" t="str">
        <f t="shared" si="50"/>
        <v xml:space="preserve"> </v>
      </c>
      <c r="AF160" s="19" t="str">
        <f t="shared" si="62"/>
        <v xml:space="preserve"> </v>
      </c>
      <c r="AG160" s="50">
        <f t="shared" si="63"/>
        <v>0</v>
      </c>
      <c r="AH160" s="50" t="str">
        <f t="shared" si="51"/>
        <v xml:space="preserve"> </v>
      </c>
      <c r="AI160" s="36" t="str">
        <f>IFERROR(IF((INDEX('[3]Riesgos de Corrupción'!$B$11:$V$100,MATCH('Controles de Corrupción'!C160,'[3]Riesgos de Corrupción'!$B$11:$B$100,0),17)-AH160&lt;=1),"Rara vez",IF((INDEX('[3]Riesgos de Corrupción'!$B$11:$V$100,MATCH('Controles de Corrupción'!C160,'[3]Riesgos de Corrupción'!$B$11:$B$100,0),17)-AH160&lt;=2),"Improbable",IF((INDEX('[3]Riesgos de Corrupción'!$B$11:$V$100,MATCH('Controles de Corrupción'!C160,'[3]Riesgos de Corrupción'!$B$11:$B$100,0),17)-AH160&lt;=3),"Posible",IF((INDEX('[3]Riesgos de Corrupción'!$B$11:$V$100,MATCH('Controles de Corrupción'!C160,'[3]Riesgos de Corrupción'!$B$11:$B$100,0),17)-AH160&lt;=4),"Probable",IF((INDEX('[3]Riesgos de Corrupción'!$B$11:$V$100,MATCH('Controles de Corrupción'!C160,'[3]Riesgos de Corrupción'!$B$11:$B$100,0),17)-AH160&lt;=5),"Casi seguro")))))," ")</f>
        <v xml:space="preserve"> </v>
      </c>
      <c r="AJ160" s="8" t="str">
        <f>IFERROR(IF(OR(AND(AF160="Fuerte",H160="No disminuye"),AND(AF160="Moderado",H160="Indirectamente"),AND(AF160="Moderado",H160="No disminuye"),AND(INDEX('[3]Riesgos de Corrupción'!$B$11:$BN$100,MATCH('Controles de Corrupción'!C160,'[3]Riesgos de Corrupción'!$B$11:$B$100,0),63)="Moderado")),0,IF(OR(AND(AF160="Fuerte",H160="Indirectamente"),AND(AF160="Moderado",H160="Directamente"),AND(INDEX('[3]Riesgos de Corrupción'!$B$11:$BN$100,MATCH('Controles de Corrupción'!C160,'[3]Riesgos de Corrupción'!$B$11:$B$100,0),63)="Mayor")),1,IF(AND(AF160="Fuerte",H160="Directamente",AND(INDEX('[3]Riesgos de Corrupción'!$B$11:$BN$100,MATCH('Controles de Corrupción'!C160,'[3]Riesgos de Corrupción'!$B$11:$B$100,0),63)="Catastrófico")),2)))," ")</f>
        <v xml:space="preserve"> </v>
      </c>
      <c r="AK160" s="435" t="str">
        <f t="shared" si="52"/>
        <v xml:space="preserve"> </v>
      </c>
      <c r="AL160" s="19" t="str">
        <f>IFERROR(IF((INDEX('[3]Riesgos de Corrupción'!$B$11:$BN$100,MATCH('Controles de Corrupción'!C160,'[3]Riesgos de Corrupción'!$B$11:$B$100,0),62)-AK160&lt;=3),"Moderado",IF((INDEX('[3]Riesgos de Corrupción'!$B$11:$BN$100,MATCH('Controles de Corrupción'!C160,'[3]Riesgos de Corrupción'!$B$11:$B$100,0),62)-AK160&lt;=4),"Mayor",IF((INDEX('[3]Riesgos de Corrupción'!$B$11:$BN$100,MATCH('Controles de Corrupción'!C160,'[3]Riesgos de Corrupción'!$B$11:$B$100,0),62)-AK160&lt;=5),"Catastrófico")))," ")</f>
        <v xml:space="preserve"> </v>
      </c>
      <c r="AM160" s="22" t="str">
        <f t="shared" si="64"/>
        <v xml:space="preserve"> </v>
      </c>
      <c r="AN160" s="22" t="str">
        <f t="shared" si="65"/>
        <v xml:space="preserve"> </v>
      </c>
      <c r="AO160" s="76"/>
      <c r="AP160" s="76"/>
      <c r="AQ160" s="76"/>
      <c r="AR160" s="76"/>
      <c r="AS160" s="76"/>
      <c r="AT160" s="76"/>
      <c r="AU160" s="76"/>
      <c r="AV160" s="76"/>
      <c r="AW160" s="76"/>
      <c r="AX160" s="76"/>
      <c r="AY160" s="76"/>
      <c r="AZ160" s="76"/>
    </row>
    <row r="161" spans="2:52" ht="57.75" customHeight="1" x14ac:dyDescent="0.3">
      <c r="B161" s="123" t="str">
        <f t="shared" si="53"/>
        <v>-</v>
      </c>
      <c r="C161" s="18"/>
      <c r="D161" s="24"/>
      <c r="E161" s="23"/>
      <c r="F161" s="132"/>
      <c r="G161" s="131"/>
      <c r="H161" s="23"/>
      <c r="I161" s="18"/>
      <c r="J161" s="80">
        <f t="shared" si="54"/>
        <v>0</v>
      </c>
      <c r="K161" s="18"/>
      <c r="L161" s="80">
        <f t="shared" si="55"/>
        <v>0</v>
      </c>
      <c r="M161" s="18"/>
      <c r="N161" s="80">
        <f t="shared" si="56"/>
        <v>0</v>
      </c>
      <c r="O161" s="18"/>
      <c r="P161" s="80">
        <f t="shared" si="44"/>
        <v>0</v>
      </c>
      <c r="Q161" s="18"/>
      <c r="R161" s="80">
        <f t="shared" si="45"/>
        <v>0</v>
      </c>
      <c r="S161" s="18"/>
      <c r="T161" s="80">
        <f t="shared" si="46"/>
        <v>0</v>
      </c>
      <c r="U161" s="18"/>
      <c r="V161" s="80">
        <f t="shared" si="47"/>
        <v>0</v>
      </c>
      <c r="W161" s="19" t="str">
        <f t="shared" si="48"/>
        <v xml:space="preserve"> </v>
      </c>
      <c r="X161" s="19" t="str">
        <f t="shared" si="57"/>
        <v xml:space="preserve"> </v>
      </c>
      <c r="Y161" s="19" t="str">
        <f t="shared" si="49"/>
        <v/>
      </c>
      <c r="Z161" s="23"/>
      <c r="AA161" s="19" t="str">
        <f t="shared" si="58"/>
        <v/>
      </c>
      <c r="AB161" s="19" t="str">
        <f t="shared" si="59"/>
        <v xml:space="preserve"> </v>
      </c>
      <c r="AC161" s="19" t="str">
        <f t="shared" si="60"/>
        <v/>
      </c>
      <c r="AD161" s="19" t="str">
        <f t="shared" si="61"/>
        <v xml:space="preserve"> </v>
      </c>
      <c r="AE161" s="128" t="str">
        <f t="shared" si="50"/>
        <v xml:space="preserve"> </v>
      </c>
      <c r="AF161" s="19" t="str">
        <f t="shared" si="62"/>
        <v xml:space="preserve"> </v>
      </c>
      <c r="AG161" s="50">
        <f t="shared" si="63"/>
        <v>0</v>
      </c>
      <c r="AH161" s="50" t="str">
        <f t="shared" si="51"/>
        <v xml:space="preserve"> </v>
      </c>
      <c r="AI161" s="36" t="str">
        <f>IFERROR(IF((INDEX('[3]Riesgos de Corrupción'!$B$11:$V$100,MATCH('Controles de Corrupción'!C161,'[3]Riesgos de Corrupción'!$B$11:$B$100,0),17)-AH161&lt;=1),"Rara vez",IF((INDEX('[3]Riesgos de Corrupción'!$B$11:$V$100,MATCH('Controles de Corrupción'!C161,'[3]Riesgos de Corrupción'!$B$11:$B$100,0),17)-AH161&lt;=2),"Improbable",IF((INDEX('[3]Riesgos de Corrupción'!$B$11:$V$100,MATCH('Controles de Corrupción'!C161,'[3]Riesgos de Corrupción'!$B$11:$B$100,0),17)-AH161&lt;=3),"Posible",IF((INDEX('[3]Riesgos de Corrupción'!$B$11:$V$100,MATCH('Controles de Corrupción'!C161,'[3]Riesgos de Corrupción'!$B$11:$B$100,0),17)-AH161&lt;=4),"Probable",IF((INDEX('[3]Riesgos de Corrupción'!$B$11:$V$100,MATCH('Controles de Corrupción'!C161,'[3]Riesgos de Corrupción'!$B$11:$B$100,0),17)-AH161&lt;=5),"Casi seguro")))))," ")</f>
        <v xml:space="preserve"> </v>
      </c>
      <c r="AJ161" s="8" t="str">
        <f>IFERROR(IF(OR(AND(AF161="Fuerte",H161="No disminuye"),AND(AF161="Moderado",H161="Indirectamente"),AND(AF161="Moderado",H161="No disminuye"),AND(INDEX('[3]Riesgos de Corrupción'!$B$11:$BN$100,MATCH('Controles de Corrupción'!C161,'[3]Riesgos de Corrupción'!$B$11:$B$100,0),63)="Moderado")),0,IF(OR(AND(AF161="Fuerte",H161="Indirectamente"),AND(AF161="Moderado",H161="Directamente"),AND(INDEX('[3]Riesgos de Corrupción'!$B$11:$BN$100,MATCH('Controles de Corrupción'!C161,'[3]Riesgos de Corrupción'!$B$11:$B$100,0),63)="Mayor")),1,IF(AND(AF161="Fuerte",H161="Directamente",AND(INDEX('[3]Riesgos de Corrupción'!$B$11:$BN$100,MATCH('Controles de Corrupción'!C161,'[3]Riesgos de Corrupción'!$B$11:$B$100,0),63)="Catastrófico")),2)))," ")</f>
        <v xml:space="preserve"> </v>
      </c>
      <c r="AK161" s="435" t="str">
        <f t="shared" si="52"/>
        <v xml:space="preserve"> </v>
      </c>
      <c r="AL161" s="19" t="str">
        <f>IFERROR(IF((INDEX('[3]Riesgos de Corrupción'!$B$11:$BN$100,MATCH('Controles de Corrupción'!C161,'[3]Riesgos de Corrupción'!$B$11:$B$100,0),62)-AK161&lt;=3),"Moderado",IF((INDEX('[3]Riesgos de Corrupción'!$B$11:$BN$100,MATCH('Controles de Corrupción'!C161,'[3]Riesgos de Corrupción'!$B$11:$B$100,0),62)-AK161&lt;=4),"Mayor",IF((INDEX('[3]Riesgos de Corrupción'!$B$11:$BN$100,MATCH('Controles de Corrupción'!C161,'[3]Riesgos de Corrupción'!$B$11:$B$100,0),62)-AK161&lt;=5),"Catastrófico")))," ")</f>
        <v xml:space="preserve"> </v>
      </c>
      <c r="AM161" s="22" t="str">
        <f t="shared" si="64"/>
        <v xml:space="preserve"> </v>
      </c>
      <c r="AN161" s="22" t="str">
        <f t="shared" si="65"/>
        <v xml:space="preserve"> </v>
      </c>
      <c r="AO161" s="76"/>
      <c r="AP161" s="76"/>
      <c r="AQ161" s="76"/>
      <c r="AR161" s="76"/>
      <c r="AS161" s="76"/>
      <c r="AT161" s="76"/>
      <c r="AU161" s="76"/>
      <c r="AV161" s="76"/>
      <c r="AW161" s="76"/>
      <c r="AX161" s="76"/>
      <c r="AY161" s="76"/>
      <c r="AZ161" s="76"/>
    </row>
    <row r="162" spans="2:52" ht="57.75" customHeight="1" x14ac:dyDescent="0.3">
      <c r="B162" s="123" t="str">
        <f t="shared" si="53"/>
        <v>-</v>
      </c>
      <c r="C162" s="18"/>
      <c r="D162" s="24"/>
      <c r="E162" s="23"/>
      <c r="F162" s="132"/>
      <c r="G162" s="131"/>
      <c r="H162" s="23"/>
      <c r="I162" s="18"/>
      <c r="J162" s="80">
        <f t="shared" si="54"/>
        <v>0</v>
      </c>
      <c r="K162" s="18"/>
      <c r="L162" s="80">
        <f t="shared" si="55"/>
        <v>0</v>
      </c>
      <c r="M162" s="18"/>
      <c r="N162" s="80">
        <f t="shared" si="56"/>
        <v>0</v>
      </c>
      <c r="O162" s="18"/>
      <c r="P162" s="80">
        <f t="shared" si="44"/>
        <v>0</v>
      </c>
      <c r="Q162" s="18"/>
      <c r="R162" s="80">
        <f t="shared" si="45"/>
        <v>0</v>
      </c>
      <c r="S162" s="18"/>
      <c r="T162" s="80">
        <f t="shared" si="46"/>
        <v>0</v>
      </c>
      <c r="U162" s="18"/>
      <c r="V162" s="80">
        <f t="shared" si="47"/>
        <v>0</v>
      </c>
      <c r="W162" s="19" t="str">
        <f t="shared" si="48"/>
        <v xml:space="preserve"> </v>
      </c>
      <c r="X162" s="19" t="str">
        <f t="shared" si="57"/>
        <v xml:space="preserve"> </v>
      </c>
      <c r="Y162" s="19" t="str">
        <f t="shared" si="49"/>
        <v/>
      </c>
      <c r="Z162" s="23"/>
      <c r="AA162" s="19" t="str">
        <f t="shared" si="58"/>
        <v/>
      </c>
      <c r="AB162" s="19" t="str">
        <f t="shared" si="59"/>
        <v xml:space="preserve"> </v>
      </c>
      <c r="AC162" s="19" t="str">
        <f t="shared" si="60"/>
        <v/>
      </c>
      <c r="AD162" s="19" t="str">
        <f t="shared" si="61"/>
        <v xml:space="preserve"> </v>
      </c>
      <c r="AE162" s="128" t="str">
        <f t="shared" si="50"/>
        <v xml:space="preserve"> </v>
      </c>
      <c r="AF162" s="19" t="str">
        <f t="shared" si="62"/>
        <v xml:space="preserve"> </v>
      </c>
      <c r="AG162" s="50">
        <f t="shared" si="63"/>
        <v>0</v>
      </c>
      <c r="AH162" s="50" t="str">
        <f t="shared" si="51"/>
        <v xml:space="preserve"> </v>
      </c>
      <c r="AI162" s="36" t="str">
        <f>IFERROR(IF((INDEX('[3]Riesgos de Corrupción'!$B$11:$V$100,MATCH('Controles de Corrupción'!C162,'[3]Riesgos de Corrupción'!$B$11:$B$100,0),17)-AH162&lt;=1),"Rara vez",IF((INDEX('[3]Riesgos de Corrupción'!$B$11:$V$100,MATCH('Controles de Corrupción'!C162,'[3]Riesgos de Corrupción'!$B$11:$B$100,0),17)-AH162&lt;=2),"Improbable",IF((INDEX('[3]Riesgos de Corrupción'!$B$11:$V$100,MATCH('Controles de Corrupción'!C162,'[3]Riesgos de Corrupción'!$B$11:$B$100,0),17)-AH162&lt;=3),"Posible",IF((INDEX('[3]Riesgos de Corrupción'!$B$11:$V$100,MATCH('Controles de Corrupción'!C162,'[3]Riesgos de Corrupción'!$B$11:$B$100,0),17)-AH162&lt;=4),"Probable",IF((INDEX('[3]Riesgos de Corrupción'!$B$11:$V$100,MATCH('Controles de Corrupción'!C162,'[3]Riesgos de Corrupción'!$B$11:$B$100,0),17)-AH162&lt;=5),"Casi seguro")))))," ")</f>
        <v xml:space="preserve"> </v>
      </c>
      <c r="AJ162" s="8" t="str">
        <f>IFERROR(IF(OR(AND(AF162="Fuerte",H162="No disminuye"),AND(AF162="Moderado",H162="Indirectamente"),AND(AF162="Moderado",H162="No disminuye"),AND(INDEX('[3]Riesgos de Corrupción'!$B$11:$BN$100,MATCH('Controles de Corrupción'!C162,'[3]Riesgos de Corrupción'!$B$11:$B$100,0),63)="Moderado")),0,IF(OR(AND(AF162="Fuerte",H162="Indirectamente"),AND(AF162="Moderado",H162="Directamente"),AND(INDEX('[3]Riesgos de Corrupción'!$B$11:$BN$100,MATCH('Controles de Corrupción'!C162,'[3]Riesgos de Corrupción'!$B$11:$B$100,0),63)="Mayor")),1,IF(AND(AF162="Fuerte",H162="Directamente",AND(INDEX('[3]Riesgos de Corrupción'!$B$11:$BN$100,MATCH('Controles de Corrupción'!C162,'[3]Riesgos de Corrupción'!$B$11:$B$100,0),63)="Catastrófico")),2)))," ")</f>
        <v xml:space="preserve"> </v>
      </c>
      <c r="AK162" s="435" t="str">
        <f t="shared" si="52"/>
        <v xml:space="preserve"> </v>
      </c>
      <c r="AL162" s="19" t="str">
        <f>IFERROR(IF((INDEX('[3]Riesgos de Corrupción'!$B$11:$BN$100,MATCH('Controles de Corrupción'!C162,'[3]Riesgos de Corrupción'!$B$11:$B$100,0),62)-AK162&lt;=3),"Moderado",IF((INDEX('[3]Riesgos de Corrupción'!$B$11:$BN$100,MATCH('Controles de Corrupción'!C162,'[3]Riesgos de Corrupción'!$B$11:$B$100,0),62)-AK162&lt;=4),"Mayor",IF((INDEX('[3]Riesgos de Corrupción'!$B$11:$BN$100,MATCH('Controles de Corrupción'!C162,'[3]Riesgos de Corrupción'!$B$11:$B$100,0),62)-AK162&lt;=5),"Catastrófico")))," ")</f>
        <v xml:space="preserve"> </v>
      </c>
      <c r="AM162" s="22" t="str">
        <f t="shared" si="64"/>
        <v xml:space="preserve"> </v>
      </c>
      <c r="AN162" s="22" t="str">
        <f t="shared" si="65"/>
        <v xml:space="preserve"> </v>
      </c>
      <c r="AO162" s="76"/>
      <c r="AP162" s="76"/>
      <c r="AQ162" s="76"/>
      <c r="AR162" s="76"/>
      <c r="AS162" s="76"/>
      <c r="AT162" s="76"/>
      <c r="AU162" s="76"/>
      <c r="AV162" s="76"/>
      <c r="AW162" s="76"/>
      <c r="AX162" s="76"/>
      <c r="AY162" s="76"/>
      <c r="AZ162" s="76"/>
    </row>
    <row r="163" spans="2:52" ht="57.75" customHeight="1" x14ac:dyDescent="0.3">
      <c r="B163" s="123" t="str">
        <f t="shared" si="53"/>
        <v>-</v>
      </c>
      <c r="C163" s="18"/>
      <c r="D163" s="24"/>
      <c r="E163" s="23"/>
      <c r="F163" s="132"/>
      <c r="G163" s="131"/>
      <c r="H163" s="23"/>
      <c r="I163" s="18"/>
      <c r="J163" s="80">
        <f t="shared" si="54"/>
        <v>0</v>
      </c>
      <c r="K163" s="18"/>
      <c r="L163" s="80">
        <f t="shared" si="55"/>
        <v>0</v>
      </c>
      <c r="M163" s="18"/>
      <c r="N163" s="80">
        <f t="shared" si="56"/>
        <v>0</v>
      </c>
      <c r="O163" s="18"/>
      <c r="P163" s="80">
        <f t="shared" si="44"/>
        <v>0</v>
      </c>
      <c r="Q163" s="18"/>
      <c r="R163" s="80">
        <f t="shared" si="45"/>
        <v>0</v>
      </c>
      <c r="S163" s="18"/>
      <c r="T163" s="80">
        <f t="shared" si="46"/>
        <v>0</v>
      </c>
      <c r="U163" s="18"/>
      <c r="V163" s="80">
        <f t="shared" si="47"/>
        <v>0</v>
      </c>
      <c r="W163" s="19" t="str">
        <f t="shared" si="48"/>
        <v xml:space="preserve"> </v>
      </c>
      <c r="X163" s="19" t="str">
        <f t="shared" si="57"/>
        <v xml:space="preserve"> </v>
      </c>
      <c r="Y163" s="19" t="str">
        <f t="shared" si="49"/>
        <v/>
      </c>
      <c r="Z163" s="23"/>
      <c r="AA163" s="19" t="str">
        <f t="shared" si="58"/>
        <v/>
      </c>
      <c r="AB163" s="19" t="str">
        <f t="shared" si="59"/>
        <v xml:space="preserve"> </v>
      </c>
      <c r="AC163" s="19" t="str">
        <f t="shared" si="60"/>
        <v/>
      </c>
      <c r="AD163" s="19" t="str">
        <f t="shared" si="61"/>
        <v xml:space="preserve"> </v>
      </c>
      <c r="AE163" s="128" t="str">
        <f t="shared" si="50"/>
        <v xml:space="preserve"> </v>
      </c>
      <c r="AF163" s="19" t="str">
        <f t="shared" si="62"/>
        <v xml:space="preserve"> </v>
      </c>
      <c r="AG163" s="50">
        <f t="shared" si="63"/>
        <v>0</v>
      </c>
      <c r="AH163" s="50" t="str">
        <f t="shared" si="51"/>
        <v xml:space="preserve"> </v>
      </c>
      <c r="AI163" s="36" t="str">
        <f>IFERROR(IF((INDEX('[3]Riesgos de Corrupción'!$B$11:$V$100,MATCH('Controles de Corrupción'!C163,'[3]Riesgos de Corrupción'!$B$11:$B$100,0),17)-AH163&lt;=1),"Rara vez",IF((INDEX('[3]Riesgos de Corrupción'!$B$11:$V$100,MATCH('Controles de Corrupción'!C163,'[3]Riesgos de Corrupción'!$B$11:$B$100,0),17)-AH163&lt;=2),"Improbable",IF((INDEX('[3]Riesgos de Corrupción'!$B$11:$V$100,MATCH('Controles de Corrupción'!C163,'[3]Riesgos de Corrupción'!$B$11:$B$100,0),17)-AH163&lt;=3),"Posible",IF((INDEX('[3]Riesgos de Corrupción'!$B$11:$V$100,MATCH('Controles de Corrupción'!C163,'[3]Riesgos de Corrupción'!$B$11:$B$100,0),17)-AH163&lt;=4),"Probable",IF((INDEX('[3]Riesgos de Corrupción'!$B$11:$V$100,MATCH('Controles de Corrupción'!C163,'[3]Riesgos de Corrupción'!$B$11:$B$100,0),17)-AH163&lt;=5),"Casi seguro")))))," ")</f>
        <v xml:space="preserve"> </v>
      </c>
      <c r="AJ163" s="8" t="str">
        <f>IFERROR(IF(OR(AND(AF163="Fuerte",H163="No disminuye"),AND(AF163="Moderado",H163="Indirectamente"),AND(AF163="Moderado",H163="No disminuye"),AND(INDEX('[3]Riesgos de Corrupción'!$B$11:$BN$100,MATCH('Controles de Corrupción'!C163,'[3]Riesgos de Corrupción'!$B$11:$B$100,0),63)="Moderado")),0,IF(OR(AND(AF163="Fuerte",H163="Indirectamente"),AND(AF163="Moderado",H163="Directamente"),AND(INDEX('[3]Riesgos de Corrupción'!$B$11:$BN$100,MATCH('Controles de Corrupción'!C163,'[3]Riesgos de Corrupción'!$B$11:$B$100,0),63)="Mayor")),1,IF(AND(AF163="Fuerte",H163="Directamente",AND(INDEX('[3]Riesgos de Corrupción'!$B$11:$BN$100,MATCH('Controles de Corrupción'!C163,'[3]Riesgos de Corrupción'!$B$11:$B$100,0),63)="Catastrófico")),2)))," ")</f>
        <v xml:space="preserve"> </v>
      </c>
      <c r="AK163" s="435" t="str">
        <f t="shared" si="52"/>
        <v xml:space="preserve"> </v>
      </c>
      <c r="AL163" s="19" t="str">
        <f>IFERROR(IF((INDEX('[3]Riesgos de Corrupción'!$B$11:$BN$100,MATCH('Controles de Corrupción'!C163,'[3]Riesgos de Corrupción'!$B$11:$B$100,0),62)-AK163&lt;=3),"Moderado",IF((INDEX('[3]Riesgos de Corrupción'!$B$11:$BN$100,MATCH('Controles de Corrupción'!C163,'[3]Riesgos de Corrupción'!$B$11:$B$100,0),62)-AK163&lt;=4),"Mayor",IF((INDEX('[3]Riesgos de Corrupción'!$B$11:$BN$100,MATCH('Controles de Corrupción'!C163,'[3]Riesgos de Corrupción'!$B$11:$B$100,0),62)-AK163&lt;=5),"Catastrófico")))," ")</f>
        <v xml:space="preserve"> </v>
      </c>
      <c r="AM163" s="22" t="str">
        <f t="shared" si="64"/>
        <v xml:space="preserve"> </v>
      </c>
      <c r="AN163" s="22" t="str">
        <f t="shared" si="65"/>
        <v xml:space="preserve"> </v>
      </c>
      <c r="AO163" s="76"/>
      <c r="AP163" s="76"/>
      <c r="AQ163" s="76"/>
      <c r="AR163" s="76"/>
      <c r="AS163" s="76"/>
      <c r="AT163" s="76"/>
      <c r="AU163" s="76"/>
      <c r="AV163" s="76"/>
      <c r="AW163" s="76"/>
      <c r="AX163" s="76"/>
      <c r="AY163" s="76"/>
      <c r="AZ163" s="76"/>
    </row>
    <row r="164" spans="2:52" ht="57.75" customHeight="1" x14ac:dyDescent="0.3">
      <c r="B164" s="123" t="str">
        <f t="shared" si="53"/>
        <v>-</v>
      </c>
      <c r="C164" s="18"/>
      <c r="D164" s="24"/>
      <c r="E164" s="23"/>
      <c r="F164" s="132"/>
      <c r="G164" s="131"/>
      <c r="H164" s="23"/>
      <c r="I164" s="18"/>
      <c r="J164" s="80">
        <f t="shared" si="54"/>
        <v>0</v>
      </c>
      <c r="K164" s="18"/>
      <c r="L164" s="80">
        <f t="shared" si="55"/>
        <v>0</v>
      </c>
      <c r="M164" s="18"/>
      <c r="N164" s="80">
        <f t="shared" si="56"/>
        <v>0</v>
      </c>
      <c r="O164" s="18"/>
      <c r="P164" s="80">
        <f t="shared" si="44"/>
        <v>0</v>
      </c>
      <c r="Q164" s="18"/>
      <c r="R164" s="80">
        <f t="shared" si="45"/>
        <v>0</v>
      </c>
      <c r="S164" s="18"/>
      <c r="T164" s="80">
        <f t="shared" si="46"/>
        <v>0</v>
      </c>
      <c r="U164" s="18"/>
      <c r="V164" s="80">
        <f t="shared" si="47"/>
        <v>0</v>
      </c>
      <c r="W164" s="19" t="str">
        <f t="shared" si="48"/>
        <v xml:space="preserve"> </v>
      </c>
      <c r="X164" s="19" t="str">
        <f t="shared" si="57"/>
        <v xml:space="preserve"> </v>
      </c>
      <c r="Y164" s="19" t="str">
        <f t="shared" si="49"/>
        <v/>
      </c>
      <c r="Z164" s="23"/>
      <c r="AA164" s="19" t="str">
        <f t="shared" si="58"/>
        <v/>
      </c>
      <c r="AB164" s="19" t="str">
        <f t="shared" si="59"/>
        <v xml:space="preserve"> </v>
      </c>
      <c r="AC164" s="19" t="str">
        <f t="shared" si="60"/>
        <v/>
      </c>
      <c r="AD164" s="19" t="str">
        <f t="shared" si="61"/>
        <v xml:space="preserve"> </v>
      </c>
      <c r="AE164" s="128" t="str">
        <f t="shared" si="50"/>
        <v xml:space="preserve"> </v>
      </c>
      <c r="AF164" s="19" t="str">
        <f t="shared" si="62"/>
        <v xml:space="preserve"> </v>
      </c>
      <c r="AG164" s="50">
        <f t="shared" si="63"/>
        <v>0</v>
      </c>
      <c r="AH164" s="50" t="str">
        <f t="shared" si="51"/>
        <v xml:space="preserve"> </v>
      </c>
      <c r="AI164" s="36" t="str">
        <f>IFERROR(IF((INDEX('[3]Riesgos de Corrupción'!$B$11:$V$100,MATCH('Controles de Corrupción'!C164,'[3]Riesgos de Corrupción'!$B$11:$B$100,0),17)-AH164&lt;=1),"Rara vez",IF((INDEX('[3]Riesgos de Corrupción'!$B$11:$V$100,MATCH('Controles de Corrupción'!C164,'[3]Riesgos de Corrupción'!$B$11:$B$100,0),17)-AH164&lt;=2),"Improbable",IF((INDEX('[3]Riesgos de Corrupción'!$B$11:$V$100,MATCH('Controles de Corrupción'!C164,'[3]Riesgos de Corrupción'!$B$11:$B$100,0),17)-AH164&lt;=3),"Posible",IF((INDEX('[3]Riesgos de Corrupción'!$B$11:$V$100,MATCH('Controles de Corrupción'!C164,'[3]Riesgos de Corrupción'!$B$11:$B$100,0),17)-AH164&lt;=4),"Probable",IF((INDEX('[3]Riesgos de Corrupción'!$B$11:$V$100,MATCH('Controles de Corrupción'!C164,'[3]Riesgos de Corrupción'!$B$11:$B$100,0),17)-AH164&lt;=5),"Casi seguro")))))," ")</f>
        <v xml:space="preserve"> </v>
      </c>
      <c r="AJ164" s="8" t="str">
        <f>IFERROR(IF(OR(AND(AF164="Fuerte",H164="No disminuye"),AND(AF164="Moderado",H164="Indirectamente"),AND(AF164="Moderado",H164="No disminuye"),AND(INDEX('[3]Riesgos de Corrupción'!$B$11:$BN$100,MATCH('Controles de Corrupción'!C164,'[3]Riesgos de Corrupción'!$B$11:$B$100,0),63)="Moderado")),0,IF(OR(AND(AF164="Fuerte",H164="Indirectamente"),AND(AF164="Moderado",H164="Directamente"),AND(INDEX('[3]Riesgos de Corrupción'!$B$11:$BN$100,MATCH('Controles de Corrupción'!C164,'[3]Riesgos de Corrupción'!$B$11:$B$100,0),63)="Mayor")),1,IF(AND(AF164="Fuerte",H164="Directamente",AND(INDEX('[3]Riesgos de Corrupción'!$B$11:$BN$100,MATCH('Controles de Corrupción'!C164,'[3]Riesgos de Corrupción'!$B$11:$B$100,0),63)="Catastrófico")),2)))," ")</f>
        <v xml:space="preserve"> </v>
      </c>
      <c r="AK164" s="435" t="str">
        <f t="shared" si="52"/>
        <v xml:space="preserve"> </v>
      </c>
      <c r="AL164" s="19" t="str">
        <f>IFERROR(IF((INDEX('[3]Riesgos de Corrupción'!$B$11:$BN$100,MATCH('Controles de Corrupción'!C164,'[3]Riesgos de Corrupción'!$B$11:$B$100,0),62)-AK164&lt;=3),"Moderado",IF((INDEX('[3]Riesgos de Corrupción'!$B$11:$BN$100,MATCH('Controles de Corrupción'!C164,'[3]Riesgos de Corrupción'!$B$11:$B$100,0),62)-AK164&lt;=4),"Mayor",IF((INDEX('[3]Riesgos de Corrupción'!$B$11:$BN$100,MATCH('Controles de Corrupción'!C164,'[3]Riesgos de Corrupción'!$B$11:$B$100,0),62)-AK164&lt;=5),"Catastrófico")))," ")</f>
        <v xml:space="preserve"> </v>
      </c>
      <c r="AM164" s="22" t="str">
        <f t="shared" si="64"/>
        <v xml:space="preserve"> </v>
      </c>
      <c r="AN164" s="22" t="str">
        <f t="shared" si="65"/>
        <v xml:space="preserve"> </v>
      </c>
      <c r="AO164" s="76"/>
      <c r="AP164" s="76"/>
      <c r="AQ164" s="76"/>
      <c r="AR164" s="76"/>
      <c r="AS164" s="76"/>
      <c r="AT164" s="76"/>
      <c r="AU164" s="76"/>
      <c r="AV164" s="76"/>
      <c r="AW164" s="76"/>
      <c r="AX164" s="76"/>
      <c r="AY164" s="76"/>
      <c r="AZ164" s="76"/>
    </row>
    <row r="165" spans="2:52" ht="57.75" customHeight="1" x14ac:dyDescent="0.3">
      <c r="B165" s="123" t="str">
        <f t="shared" si="53"/>
        <v>-</v>
      </c>
      <c r="C165" s="18"/>
      <c r="D165" s="24"/>
      <c r="E165" s="23"/>
      <c r="F165" s="132"/>
      <c r="G165" s="131"/>
      <c r="H165" s="23"/>
      <c r="I165" s="18"/>
      <c r="J165" s="80">
        <f t="shared" si="54"/>
        <v>0</v>
      </c>
      <c r="K165" s="18"/>
      <c r="L165" s="80">
        <f t="shared" si="55"/>
        <v>0</v>
      </c>
      <c r="M165" s="18"/>
      <c r="N165" s="80">
        <f t="shared" si="56"/>
        <v>0</v>
      </c>
      <c r="O165" s="18"/>
      <c r="P165" s="80">
        <f t="shared" si="44"/>
        <v>0</v>
      </c>
      <c r="Q165" s="18"/>
      <c r="R165" s="80">
        <f t="shared" si="45"/>
        <v>0</v>
      </c>
      <c r="S165" s="18"/>
      <c r="T165" s="80">
        <f t="shared" si="46"/>
        <v>0</v>
      </c>
      <c r="U165" s="18"/>
      <c r="V165" s="80">
        <f t="shared" si="47"/>
        <v>0</v>
      </c>
      <c r="W165" s="19" t="str">
        <f t="shared" si="48"/>
        <v xml:space="preserve"> </v>
      </c>
      <c r="X165" s="19" t="str">
        <f t="shared" si="57"/>
        <v xml:space="preserve"> </v>
      </c>
      <c r="Y165" s="19" t="str">
        <f t="shared" si="49"/>
        <v/>
      </c>
      <c r="Z165" s="23"/>
      <c r="AA165" s="19" t="str">
        <f t="shared" si="58"/>
        <v/>
      </c>
      <c r="AB165" s="19" t="str">
        <f t="shared" si="59"/>
        <v xml:space="preserve"> </v>
      </c>
      <c r="AC165" s="19" t="str">
        <f t="shared" si="60"/>
        <v/>
      </c>
      <c r="AD165" s="19" t="str">
        <f t="shared" si="61"/>
        <v xml:space="preserve"> </v>
      </c>
      <c r="AE165" s="128" t="str">
        <f t="shared" si="50"/>
        <v xml:space="preserve"> </v>
      </c>
      <c r="AF165" s="19" t="str">
        <f t="shared" si="62"/>
        <v xml:space="preserve"> </v>
      </c>
      <c r="AG165" s="50">
        <f t="shared" si="63"/>
        <v>0</v>
      </c>
      <c r="AH165" s="50" t="str">
        <f t="shared" si="51"/>
        <v xml:space="preserve"> </v>
      </c>
      <c r="AI165" s="36" t="str">
        <f>IFERROR(IF((INDEX('[3]Riesgos de Corrupción'!$B$11:$V$100,MATCH('Controles de Corrupción'!C165,'[3]Riesgos de Corrupción'!$B$11:$B$100,0),17)-AH165&lt;=1),"Rara vez",IF((INDEX('[3]Riesgos de Corrupción'!$B$11:$V$100,MATCH('Controles de Corrupción'!C165,'[3]Riesgos de Corrupción'!$B$11:$B$100,0),17)-AH165&lt;=2),"Improbable",IF((INDEX('[3]Riesgos de Corrupción'!$B$11:$V$100,MATCH('Controles de Corrupción'!C165,'[3]Riesgos de Corrupción'!$B$11:$B$100,0),17)-AH165&lt;=3),"Posible",IF((INDEX('[3]Riesgos de Corrupción'!$B$11:$V$100,MATCH('Controles de Corrupción'!C165,'[3]Riesgos de Corrupción'!$B$11:$B$100,0),17)-AH165&lt;=4),"Probable",IF((INDEX('[3]Riesgos de Corrupción'!$B$11:$V$100,MATCH('Controles de Corrupción'!C165,'[3]Riesgos de Corrupción'!$B$11:$B$100,0),17)-AH165&lt;=5),"Casi seguro")))))," ")</f>
        <v xml:space="preserve"> </v>
      </c>
      <c r="AJ165" s="8" t="str">
        <f>IFERROR(IF(OR(AND(AF165="Fuerte",H165="No disminuye"),AND(AF165="Moderado",H165="Indirectamente"),AND(AF165="Moderado",H165="No disminuye"),AND(INDEX('[3]Riesgos de Corrupción'!$B$11:$BN$100,MATCH('Controles de Corrupción'!C165,'[3]Riesgos de Corrupción'!$B$11:$B$100,0),63)="Moderado")),0,IF(OR(AND(AF165="Fuerte",H165="Indirectamente"),AND(AF165="Moderado",H165="Directamente"),AND(INDEX('[3]Riesgos de Corrupción'!$B$11:$BN$100,MATCH('Controles de Corrupción'!C165,'[3]Riesgos de Corrupción'!$B$11:$B$100,0),63)="Mayor")),1,IF(AND(AF165="Fuerte",H165="Directamente",AND(INDEX('[3]Riesgos de Corrupción'!$B$11:$BN$100,MATCH('Controles de Corrupción'!C165,'[3]Riesgos de Corrupción'!$B$11:$B$100,0),63)="Catastrófico")),2)))," ")</f>
        <v xml:space="preserve"> </v>
      </c>
      <c r="AK165" s="435" t="str">
        <f t="shared" si="52"/>
        <v xml:space="preserve"> </v>
      </c>
      <c r="AL165" s="19" t="str">
        <f>IFERROR(IF((INDEX('[3]Riesgos de Corrupción'!$B$11:$BN$100,MATCH('Controles de Corrupción'!C165,'[3]Riesgos de Corrupción'!$B$11:$B$100,0),62)-AK165&lt;=3),"Moderado",IF((INDEX('[3]Riesgos de Corrupción'!$B$11:$BN$100,MATCH('Controles de Corrupción'!C165,'[3]Riesgos de Corrupción'!$B$11:$B$100,0),62)-AK165&lt;=4),"Mayor",IF((INDEX('[3]Riesgos de Corrupción'!$B$11:$BN$100,MATCH('Controles de Corrupción'!C165,'[3]Riesgos de Corrupción'!$B$11:$B$100,0),62)-AK165&lt;=5),"Catastrófico")))," ")</f>
        <v xml:space="preserve"> </v>
      </c>
      <c r="AM165" s="22" t="str">
        <f t="shared" si="64"/>
        <v xml:space="preserve"> </v>
      </c>
      <c r="AN165" s="22" t="str">
        <f t="shared" si="65"/>
        <v xml:space="preserve"> </v>
      </c>
      <c r="AO165" s="76"/>
      <c r="AP165" s="76"/>
      <c r="AQ165" s="76"/>
      <c r="AR165" s="76"/>
      <c r="AS165" s="76"/>
      <c r="AT165" s="76"/>
      <c r="AU165" s="76"/>
      <c r="AV165" s="76"/>
      <c r="AW165" s="76"/>
      <c r="AX165" s="76"/>
      <c r="AY165" s="76"/>
      <c r="AZ165" s="76"/>
    </row>
    <row r="166" spans="2:52" ht="57.75" customHeight="1" x14ac:dyDescent="0.3">
      <c r="B166" s="123" t="str">
        <f t="shared" si="53"/>
        <v>-</v>
      </c>
      <c r="C166" s="18"/>
      <c r="D166" s="24"/>
      <c r="E166" s="23"/>
      <c r="F166" s="132"/>
      <c r="G166" s="131"/>
      <c r="H166" s="23"/>
      <c r="I166" s="18"/>
      <c r="J166" s="80">
        <f t="shared" si="54"/>
        <v>0</v>
      </c>
      <c r="K166" s="18"/>
      <c r="L166" s="80">
        <f t="shared" si="55"/>
        <v>0</v>
      </c>
      <c r="M166" s="18"/>
      <c r="N166" s="80">
        <f t="shared" si="56"/>
        <v>0</v>
      </c>
      <c r="O166" s="18"/>
      <c r="P166" s="80">
        <f t="shared" si="44"/>
        <v>0</v>
      </c>
      <c r="Q166" s="18"/>
      <c r="R166" s="80">
        <f t="shared" si="45"/>
        <v>0</v>
      </c>
      <c r="S166" s="18"/>
      <c r="T166" s="80">
        <f t="shared" si="46"/>
        <v>0</v>
      </c>
      <c r="U166" s="18"/>
      <c r="V166" s="80">
        <f t="shared" si="47"/>
        <v>0</v>
      </c>
      <c r="W166" s="19" t="str">
        <f t="shared" si="48"/>
        <v xml:space="preserve"> </v>
      </c>
      <c r="X166" s="19" t="str">
        <f t="shared" si="57"/>
        <v xml:space="preserve"> </v>
      </c>
      <c r="Y166" s="19" t="str">
        <f t="shared" si="49"/>
        <v/>
      </c>
      <c r="Z166" s="23"/>
      <c r="AA166" s="19" t="str">
        <f t="shared" si="58"/>
        <v/>
      </c>
      <c r="AB166" s="19" t="str">
        <f t="shared" si="59"/>
        <v xml:space="preserve"> </v>
      </c>
      <c r="AC166" s="19" t="str">
        <f t="shared" si="60"/>
        <v/>
      </c>
      <c r="AD166" s="19" t="str">
        <f t="shared" si="61"/>
        <v xml:space="preserve"> </v>
      </c>
      <c r="AE166" s="128" t="str">
        <f t="shared" si="50"/>
        <v xml:space="preserve"> </v>
      </c>
      <c r="AF166" s="19" t="str">
        <f t="shared" si="62"/>
        <v xml:space="preserve"> </v>
      </c>
      <c r="AG166" s="50">
        <f t="shared" si="63"/>
        <v>0</v>
      </c>
      <c r="AH166" s="50" t="str">
        <f t="shared" si="51"/>
        <v xml:space="preserve"> </v>
      </c>
      <c r="AI166" s="36" t="str">
        <f>IFERROR(IF((INDEX('[3]Riesgos de Corrupción'!$B$11:$V$100,MATCH('Controles de Corrupción'!C166,'[3]Riesgos de Corrupción'!$B$11:$B$100,0),17)-AH166&lt;=1),"Rara vez",IF((INDEX('[3]Riesgos de Corrupción'!$B$11:$V$100,MATCH('Controles de Corrupción'!C166,'[3]Riesgos de Corrupción'!$B$11:$B$100,0),17)-AH166&lt;=2),"Improbable",IF((INDEX('[3]Riesgos de Corrupción'!$B$11:$V$100,MATCH('Controles de Corrupción'!C166,'[3]Riesgos de Corrupción'!$B$11:$B$100,0),17)-AH166&lt;=3),"Posible",IF((INDEX('[3]Riesgos de Corrupción'!$B$11:$V$100,MATCH('Controles de Corrupción'!C166,'[3]Riesgos de Corrupción'!$B$11:$B$100,0),17)-AH166&lt;=4),"Probable",IF((INDEX('[3]Riesgos de Corrupción'!$B$11:$V$100,MATCH('Controles de Corrupción'!C166,'[3]Riesgos de Corrupción'!$B$11:$B$100,0),17)-AH166&lt;=5),"Casi seguro")))))," ")</f>
        <v xml:space="preserve"> </v>
      </c>
      <c r="AJ166" s="8" t="str">
        <f>IFERROR(IF(OR(AND(AF166="Fuerte",H166="No disminuye"),AND(AF166="Moderado",H166="Indirectamente"),AND(AF166="Moderado",H166="No disminuye"),AND(INDEX('[3]Riesgos de Corrupción'!$B$11:$BN$100,MATCH('Controles de Corrupción'!C166,'[3]Riesgos de Corrupción'!$B$11:$B$100,0),63)="Moderado")),0,IF(OR(AND(AF166="Fuerte",H166="Indirectamente"),AND(AF166="Moderado",H166="Directamente"),AND(INDEX('[3]Riesgos de Corrupción'!$B$11:$BN$100,MATCH('Controles de Corrupción'!C166,'[3]Riesgos de Corrupción'!$B$11:$B$100,0),63)="Mayor")),1,IF(AND(AF166="Fuerte",H166="Directamente",AND(INDEX('[3]Riesgos de Corrupción'!$B$11:$BN$100,MATCH('Controles de Corrupción'!C166,'[3]Riesgos de Corrupción'!$B$11:$B$100,0),63)="Catastrófico")),2)))," ")</f>
        <v xml:space="preserve"> </v>
      </c>
      <c r="AK166" s="435" t="str">
        <f t="shared" si="52"/>
        <v xml:space="preserve"> </v>
      </c>
      <c r="AL166" s="19" t="str">
        <f>IFERROR(IF((INDEX('[3]Riesgos de Corrupción'!$B$11:$BN$100,MATCH('Controles de Corrupción'!C166,'[3]Riesgos de Corrupción'!$B$11:$B$100,0),62)-AK166&lt;=3),"Moderado",IF((INDEX('[3]Riesgos de Corrupción'!$B$11:$BN$100,MATCH('Controles de Corrupción'!C166,'[3]Riesgos de Corrupción'!$B$11:$B$100,0),62)-AK166&lt;=4),"Mayor",IF((INDEX('[3]Riesgos de Corrupción'!$B$11:$BN$100,MATCH('Controles de Corrupción'!C166,'[3]Riesgos de Corrupción'!$B$11:$B$100,0),62)-AK166&lt;=5),"Catastrófico")))," ")</f>
        <v xml:space="preserve"> </v>
      </c>
      <c r="AM166" s="22" t="str">
        <f t="shared" si="64"/>
        <v xml:space="preserve"> </v>
      </c>
      <c r="AN166" s="22" t="str">
        <f t="shared" si="65"/>
        <v xml:space="preserve"> </v>
      </c>
      <c r="AO166" s="76"/>
      <c r="AP166" s="76"/>
      <c r="AQ166" s="76"/>
      <c r="AR166" s="76"/>
      <c r="AS166" s="76"/>
      <c r="AT166" s="76"/>
      <c r="AU166" s="76"/>
      <c r="AV166" s="76"/>
      <c r="AW166" s="76"/>
      <c r="AX166" s="76"/>
      <c r="AY166" s="76"/>
      <c r="AZ166" s="76"/>
    </row>
    <row r="167" spans="2:52" ht="57.75" customHeight="1" x14ac:dyDescent="0.3">
      <c r="B167" s="123" t="str">
        <f t="shared" si="53"/>
        <v>-</v>
      </c>
      <c r="C167" s="18"/>
      <c r="D167" s="24"/>
      <c r="E167" s="23"/>
      <c r="F167" s="132"/>
      <c r="G167" s="131"/>
      <c r="H167" s="23"/>
      <c r="I167" s="18"/>
      <c r="J167" s="80">
        <f t="shared" si="54"/>
        <v>0</v>
      </c>
      <c r="K167" s="18"/>
      <c r="L167" s="80">
        <f t="shared" si="55"/>
        <v>0</v>
      </c>
      <c r="M167" s="18"/>
      <c r="N167" s="80">
        <f t="shared" si="56"/>
        <v>0</v>
      </c>
      <c r="O167" s="18"/>
      <c r="P167" s="80">
        <f t="shared" si="44"/>
        <v>0</v>
      </c>
      <c r="Q167" s="18"/>
      <c r="R167" s="80">
        <f t="shared" si="45"/>
        <v>0</v>
      </c>
      <c r="S167" s="18"/>
      <c r="T167" s="80">
        <f t="shared" si="46"/>
        <v>0</v>
      </c>
      <c r="U167" s="18"/>
      <c r="V167" s="80">
        <f t="shared" si="47"/>
        <v>0</v>
      </c>
      <c r="W167" s="19" t="str">
        <f t="shared" si="48"/>
        <v xml:space="preserve"> </v>
      </c>
      <c r="X167" s="19" t="str">
        <f t="shared" si="57"/>
        <v xml:space="preserve"> </v>
      </c>
      <c r="Y167" s="19" t="str">
        <f t="shared" si="49"/>
        <v/>
      </c>
      <c r="Z167" s="23"/>
      <c r="AA167" s="19" t="str">
        <f t="shared" si="58"/>
        <v/>
      </c>
      <c r="AB167" s="19" t="str">
        <f t="shared" si="59"/>
        <v xml:space="preserve"> </v>
      </c>
      <c r="AC167" s="19" t="str">
        <f t="shared" si="60"/>
        <v/>
      </c>
      <c r="AD167" s="19" t="str">
        <f t="shared" si="61"/>
        <v xml:space="preserve"> </v>
      </c>
      <c r="AE167" s="128" t="str">
        <f t="shared" si="50"/>
        <v xml:space="preserve"> </v>
      </c>
      <c r="AF167" s="19" t="str">
        <f t="shared" si="62"/>
        <v xml:space="preserve"> </v>
      </c>
      <c r="AG167" s="50">
        <f t="shared" si="63"/>
        <v>0</v>
      </c>
      <c r="AH167" s="50" t="str">
        <f t="shared" si="51"/>
        <v xml:space="preserve"> </v>
      </c>
      <c r="AI167" s="36" t="str">
        <f>IFERROR(IF((INDEX('[3]Riesgos de Corrupción'!$B$11:$V$100,MATCH('Controles de Corrupción'!C167,'[3]Riesgos de Corrupción'!$B$11:$B$100,0),17)-AH167&lt;=1),"Rara vez",IF((INDEX('[3]Riesgos de Corrupción'!$B$11:$V$100,MATCH('Controles de Corrupción'!C167,'[3]Riesgos de Corrupción'!$B$11:$B$100,0),17)-AH167&lt;=2),"Improbable",IF((INDEX('[3]Riesgos de Corrupción'!$B$11:$V$100,MATCH('Controles de Corrupción'!C167,'[3]Riesgos de Corrupción'!$B$11:$B$100,0),17)-AH167&lt;=3),"Posible",IF((INDEX('[3]Riesgos de Corrupción'!$B$11:$V$100,MATCH('Controles de Corrupción'!C167,'[3]Riesgos de Corrupción'!$B$11:$B$100,0),17)-AH167&lt;=4),"Probable",IF((INDEX('[3]Riesgos de Corrupción'!$B$11:$V$100,MATCH('Controles de Corrupción'!C167,'[3]Riesgos de Corrupción'!$B$11:$B$100,0),17)-AH167&lt;=5),"Casi seguro")))))," ")</f>
        <v xml:space="preserve"> </v>
      </c>
      <c r="AJ167" s="8" t="str">
        <f>IFERROR(IF(OR(AND(AF167="Fuerte",H167="No disminuye"),AND(AF167="Moderado",H167="Indirectamente"),AND(AF167="Moderado",H167="No disminuye"),AND(INDEX('[3]Riesgos de Corrupción'!$B$11:$BN$100,MATCH('Controles de Corrupción'!C167,'[3]Riesgos de Corrupción'!$B$11:$B$100,0),63)="Moderado")),0,IF(OR(AND(AF167="Fuerte",H167="Indirectamente"),AND(AF167="Moderado",H167="Directamente"),AND(INDEX('[3]Riesgos de Corrupción'!$B$11:$BN$100,MATCH('Controles de Corrupción'!C167,'[3]Riesgos de Corrupción'!$B$11:$B$100,0),63)="Mayor")),1,IF(AND(AF167="Fuerte",H167="Directamente",AND(INDEX('[3]Riesgos de Corrupción'!$B$11:$BN$100,MATCH('Controles de Corrupción'!C167,'[3]Riesgos de Corrupción'!$B$11:$B$100,0),63)="Catastrófico")),2)))," ")</f>
        <v xml:space="preserve"> </v>
      </c>
      <c r="AK167" s="435" t="str">
        <f t="shared" si="52"/>
        <v xml:space="preserve"> </v>
      </c>
      <c r="AL167" s="19" t="str">
        <f>IFERROR(IF((INDEX('[3]Riesgos de Corrupción'!$B$11:$BN$100,MATCH('Controles de Corrupción'!C167,'[3]Riesgos de Corrupción'!$B$11:$B$100,0),62)-AK167&lt;=3),"Moderado",IF((INDEX('[3]Riesgos de Corrupción'!$B$11:$BN$100,MATCH('Controles de Corrupción'!C167,'[3]Riesgos de Corrupción'!$B$11:$B$100,0),62)-AK167&lt;=4),"Mayor",IF((INDEX('[3]Riesgos de Corrupción'!$B$11:$BN$100,MATCH('Controles de Corrupción'!C167,'[3]Riesgos de Corrupción'!$B$11:$B$100,0),62)-AK167&lt;=5),"Catastrófico")))," ")</f>
        <v xml:space="preserve"> </v>
      </c>
      <c r="AM167" s="22" t="str">
        <f t="shared" si="64"/>
        <v xml:space="preserve"> </v>
      </c>
      <c r="AN167" s="22" t="str">
        <f t="shared" si="65"/>
        <v xml:space="preserve"> </v>
      </c>
      <c r="AO167" s="76"/>
      <c r="AP167" s="76"/>
      <c r="AQ167" s="76"/>
      <c r="AR167" s="76"/>
      <c r="AS167" s="76"/>
      <c r="AT167" s="76"/>
      <c r="AU167" s="76"/>
      <c r="AV167" s="76"/>
      <c r="AW167" s="76"/>
      <c r="AX167" s="76"/>
      <c r="AY167" s="76"/>
      <c r="AZ167" s="76"/>
    </row>
    <row r="168" spans="2:52" ht="57.75" customHeight="1" x14ac:dyDescent="0.3">
      <c r="B168" s="123" t="str">
        <f t="shared" si="53"/>
        <v>-</v>
      </c>
      <c r="C168" s="18"/>
      <c r="D168" s="24"/>
      <c r="E168" s="23"/>
      <c r="F168" s="132"/>
      <c r="G168" s="131"/>
      <c r="H168" s="23"/>
      <c r="I168" s="18"/>
      <c r="J168" s="80">
        <f t="shared" si="54"/>
        <v>0</v>
      </c>
      <c r="K168" s="18"/>
      <c r="L168" s="80">
        <f t="shared" si="55"/>
        <v>0</v>
      </c>
      <c r="M168" s="18"/>
      <c r="N168" s="80">
        <f t="shared" si="56"/>
        <v>0</v>
      </c>
      <c r="O168" s="18"/>
      <c r="P168" s="80">
        <f t="shared" si="44"/>
        <v>0</v>
      </c>
      <c r="Q168" s="18"/>
      <c r="R168" s="80">
        <f t="shared" si="45"/>
        <v>0</v>
      </c>
      <c r="S168" s="18"/>
      <c r="T168" s="80">
        <f t="shared" si="46"/>
        <v>0</v>
      </c>
      <c r="U168" s="18"/>
      <c r="V168" s="80">
        <f t="shared" si="47"/>
        <v>0</v>
      </c>
      <c r="W168" s="19" t="str">
        <f t="shared" si="48"/>
        <v xml:space="preserve"> </v>
      </c>
      <c r="X168" s="19" t="str">
        <f t="shared" si="57"/>
        <v xml:space="preserve"> </v>
      </c>
      <c r="Y168" s="19" t="str">
        <f t="shared" si="49"/>
        <v/>
      </c>
      <c r="Z168" s="23"/>
      <c r="AA168" s="19" t="str">
        <f t="shared" si="58"/>
        <v/>
      </c>
      <c r="AB168" s="19" t="str">
        <f t="shared" si="59"/>
        <v xml:space="preserve"> </v>
      </c>
      <c r="AC168" s="19" t="str">
        <f t="shared" si="60"/>
        <v/>
      </c>
      <c r="AD168" s="19" t="str">
        <f t="shared" si="61"/>
        <v xml:space="preserve"> </v>
      </c>
      <c r="AE168" s="128" t="str">
        <f t="shared" si="50"/>
        <v xml:space="preserve"> </v>
      </c>
      <c r="AF168" s="19" t="str">
        <f t="shared" si="62"/>
        <v xml:space="preserve"> </v>
      </c>
      <c r="AG168" s="50">
        <f t="shared" si="63"/>
        <v>0</v>
      </c>
      <c r="AH168" s="50" t="str">
        <f t="shared" si="51"/>
        <v xml:space="preserve"> </v>
      </c>
      <c r="AI168" s="36" t="str">
        <f>IFERROR(IF((INDEX('[3]Riesgos de Corrupción'!$B$11:$V$100,MATCH('Controles de Corrupción'!C168,'[3]Riesgos de Corrupción'!$B$11:$B$100,0),17)-AH168&lt;=1),"Rara vez",IF((INDEX('[3]Riesgos de Corrupción'!$B$11:$V$100,MATCH('Controles de Corrupción'!C168,'[3]Riesgos de Corrupción'!$B$11:$B$100,0),17)-AH168&lt;=2),"Improbable",IF((INDEX('[3]Riesgos de Corrupción'!$B$11:$V$100,MATCH('Controles de Corrupción'!C168,'[3]Riesgos de Corrupción'!$B$11:$B$100,0),17)-AH168&lt;=3),"Posible",IF((INDEX('[3]Riesgos de Corrupción'!$B$11:$V$100,MATCH('Controles de Corrupción'!C168,'[3]Riesgos de Corrupción'!$B$11:$B$100,0),17)-AH168&lt;=4),"Probable",IF((INDEX('[3]Riesgos de Corrupción'!$B$11:$V$100,MATCH('Controles de Corrupción'!C168,'[3]Riesgos de Corrupción'!$B$11:$B$100,0),17)-AH168&lt;=5),"Casi seguro")))))," ")</f>
        <v xml:space="preserve"> </v>
      </c>
      <c r="AJ168" s="8" t="str">
        <f>IFERROR(IF(OR(AND(AF168="Fuerte",H168="No disminuye"),AND(AF168="Moderado",H168="Indirectamente"),AND(AF168="Moderado",H168="No disminuye"),AND(INDEX('[3]Riesgos de Corrupción'!$B$11:$BN$100,MATCH('Controles de Corrupción'!C168,'[3]Riesgos de Corrupción'!$B$11:$B$100,0),63)="Moderado")),0,IF(OR(AND(AF168="Fuerte",H168="Indirectamente"),AND(AF168="Moderado",H168="Directamente"),AND(INDEX('[3]Riesgos de Corrupción'!$B$11:$BN$100,MATCH('Controles de Corrupción'!C168,'[3]Riesgos de Corrupción'!$B$11:$B$100,0),63)="Mayor")),1,IF(AND(AF168="Fuerte",H168="Directamente",AND(INDEX('[3]Riesgos de Corrupción'!$B$11:$BN$100,MATCH('Controles de Corrupción'!C168,'[3]Riesgos de Corrupción'!$B$11:$B$100,0),63)="Catastrófico")),2)))," ")</f>
        <v xml:space="preserve"> </v>
      </c>
      <c r="AK168" s="435" t="str">
        <f t="shared" si="52"/>
        <v xml:space="preserve"> </v>
      </c>
      <c r="AL168" s="19" t="str">
        <f>IFERROR(IF((INDEX('[3]Riesgos de Corrupción'!$B$11:$BN$100,MATCH('Controles de Corrupción'!C168,'[3]Riesgos de Corrupción'!$B$11:$B$100,0),62)-AK168&lt;=3),"Moderado",IF((INDEX('[3]Riesgos de Corrupción'!$B$11:$BN$100,MATCH('Controles de Corrupción'!C168,'[3]Riesgos de Corrupción'!$B$11:$B$100,0),62)-AK168&lt;=4),"Mayor",IF((INDEX('[3]Riesgos de Corrupción'!$B$11:$BN$100,MATCH('Controles de Corrupción'!C168,'[3]Riesgos de Corrupción'!$B$11:$B$100,0),62)-AK168&lt;=5),"Catastrófico")))," ")</f>
        <v xml:space="preserve"> </v>
      </c>
      <c r="AM168" s="22" t="str">
        <f t="shared" si="64"/>
        <v xml:space="preserve"> </v>
      </c>
      <c r="AN168" s="22" t="str">
        <f t="shared" si="65"/>
        <v xml:space="preserve"> </v>
      </c>
      <c r="AO168" s="76"/>
      <c r="AP168" s="76"/>
      <c r="AQ168" s="76"/>
      <c r="AR168" s="76"/>
      <c r="AS168" s="76"/>
      <c r="AT168" s="76"/>
      <c r="AU168" s="76"/>
      <c r="AV168" s="76"/>
      <c r="AW168" s="76"/>
      <c r="AX168" s="76"/>
      <c r="AY168" s="76"/>
      <c r="AZ168" s="76"/>
    </row>
    <row r="169" spans="2:52" ht="57.75" customHeight="1" x14ac:dyDescent="0.3">
      <c r="B169" s="123" t="str">
        <f t="shared" si="53"/>
        <v>-</v>
      </c>
      <c r="C169" s="18"/>
      <c r="D169" s="24"/>
      <c r="E169" s="23"/>
      <c r="F169" s="132"/>
      <c r="G169" s="131"/>
      <c r="H169" s="23"/>
      <c r="I169" s="18"/>
      <c r="J169" s="80">
        <f t="shared" si="54"/>
        <v>0</v>
      </c>
      <c r="K169" s="18"/>
      <c r="L169" s="80">
        <f t="shared" si="55"/>
        <v>0</v>
      </c>
      <c r="M169" s="18"/>
      <c r="N169" s="80">
        <f t="shared" si="56"/>
        <v>0</v>
      </c>
      <c r="O169" s="18"/>
      <c r="P169" s="80">
        <f t="shared" si="44"/>
        <v>0</v>
      </c>
      <c r="Q169" s="18"/>
      <c r="R169" s="80">
        <f t="shared" si="45"/>
        <v>0</v>
      </c>
      <c r="S169" s="18"/>
      <c r="T169" s="80">
        <f t="shared" si="46"/>
        <v>0</v>
      </c>
      <c r="U169" s="18"/>
      <c r="V169" s="80">
        <f t="shared" si="47"/>
        <v>0</v>
      </c>
      <c r="W169" s="19" t="str">
        <f t="shared" si="48"/>
        <v xml:space="preserve"> </v>
      </c>
      <c r="X169" s="19" t="str">
        <f t="shared" si="57"/>
        <v xml:space="preserve"> </v>
      </c>
      <c r="Y169" s="19" t="str">
        <f t="shared" si="49"/>
        <v/>
      </c>
      <c r="Z169" s="23"/>
      <c r="AA169" s="19" t="str">
        <f t="shared" si="58"/>
        <v/>
      </c>
      <c r="AB169" s="19" t="str">
        <f t="shared" si="59"/>
        <v xml:space="preserve"> </v>
      </c>
      <c r="AC169" s="19" t="str">
        <f t="shared" si="60"/>
        <v/>
      </c>
      <c r="AD169" s="19" t="str">
        <f t="shared" si="61"/>
        <v xml:space="preserve"> </v>
      </c>
      <c r="AE169" s="128" t="str">
        <f t="shared" si="50"/>
        <v xml:space="preserve"> </v>
      </c>
      <c r="AF169" s="19" t="str">
        <f t="shared" si="62"/>
        <v xml:space="preserve"> </v>
      </c>
      <c r="AG169" s="50">
        <f t="shared" si="63"/>
        <v>0</v>
      </c>
      <c r="AH169" s="50" t="str">
        <f t="shared" si="51"/>
        <v xml:space="preserve"> </v>
      </c>
      <c r="AI169" s="36" t="str">
        <f>IFERROR(IF((INDEX('[3]Riesgos de Corrupción'!$B$11:$V$100,MATCH('Controles de Corrupción'!C169,'[3]Riesgos de Corrupción'!$B$11:$B$100,0),17)-AH169&lt;=1),"Rara vez",IF((INDEX('[3]Riesgos de Corrupción'!$B$11:$V$100,MATCH('Controles de Corrupción'!C169,'[3]Riesgos de Corrupción'!$B$11:$B$100,0),17)-AH169&lt;=2),"Improbable",IF((INDEX('[3]Riesgos de Corrupción'!$B$11:$V$100,MATCH('Controles de Corrupción'!C169,'[3]Riesgos de Corrupción'!$B$11:$B$100,0),17)-AH169&lt;=3),"Posible",IF((INDEX('[3]Riesgos de Corrupción'!$B$11:$V$100,MATCH('Controles de Corrupción'!C169,'[3]Riesgos de Corrupción'!$B$11:$B$100,0),17)-AH169&lt;=4),"Probable",IF((INDEX('[3]Riesgos de Corrupción'!$B$11:$V$100,MATCH('Controles de Corrupción'!C169,'[3]Riesgos de Corrupción'!$B$11:$B$100,0),17)-AH169&lt;=5),"Casi seguro")))))," ")</f>
        <v xml:space="preserve"> </v>
      </c>
      <c r="AJ169" s="8" t="str">
        <f>IFERROR(IF(OR(AND(AF169="Fuerte",H169="No disminuye"),AND(AF169="Moderado",H169="Indirectamente"),AND(AF169="Moderado",H169="No disminuye"),AND(INDEX('[3]Riesgos de Corrupción'!$B$11:$BN$100,MATCH('Controles de Corrupción'!C169,'[3]Riesgos de Corrupción'!$B$11:$B$100,0),63)="Moderado")),0,IF(OR(AND(AF169="Fuerte",H169="Indirectamente"),AND(AF169="Moderado",H169="Directamente"),AND(INDEX('[3]Riesgos de Corrupción'!$B$11:$BN$100,MATCH('Controles de Corrupción'!C169,'[3]Riesgos de Corrupción'!$B$11:$B$100,0),63)="Mayor")),1,IF(AND(AF169="Fuerte",H169="Directamente",AND(INDEX('[3]Riesgos de Corrupción'!$B$11:$BN$100,MATCH('Controles de Corrupción'!C169,'[3]Riesgos de Corrupción'!$B$11:$B$100,0),63)="Catastrófico")),2)))," ")</f>
        <v xml:space="preserve"> </v>
      </c>
      <c r="AK169" s="435" t="str">
        <f t="shared" si="52"/>
        <v xml:space="preserve"> </v>
      </c>
      <c r="AL169" s="19" t="str">
        <f>IFERROR(IF((INDEX('[3]Riesgos de Corrupción'!$B$11:$BN$100,MATCH('Controles de Corrupción'!C169,'[3]Riesgos de Corrupción'!$B$11:$B$100,0),62)-AK169&lt;=3),"Moderado",IF((INDEX('[3]Riesgos de Corrupción'!$B$11:$BN$100,MATCH('Controles de Corrupción'!C169,'[3]Riesgos de Corrupción'!$B$11:$B$100,0),62)-AK169&lt;=4),"Mayor",IF((INDEX('[3]Riesgos de Corrupción'!$B$11:$BN$100,MATCH('Controles de Corrupción'!C169,'[3]Riesgos de Corrupción'!$B$11:$B$100,0),62)-AK169&lt;=5),"Catastrófico")))," ")</f>
        <v xml:space="preserve"> </v>
      </c>
      <c r="AM169" s="22" t="str">
        <f t="shared" si="64"/>
        <v xml:space="preserve"> </v>
      </c>
      <c r="AN169" s="22" t="str">
        <f t="shared" si="65"/>
        <v xml:space="preserve"> </v>
      </c>
      <c r="AO169" s="76"/>
      <c r="AP169" s="76"/>
      <c r="AQ169" s="76"/>
      <c r="AR169" s="76"/>
      <c r="AS169" s="76"/>
      <c r="AT169" s="76"/>
      <c r="AU169" s="76"/>
      <c r="AV169" s="76"/>
      <c r="AW169" s="76"/>
      <c r="AX169" s="76"/>
      <c r="AY169" s="76"/>
      <c r="AZ169" s="76"/>
    </row>
    <row r="170" spans="2:52" ht="57.75" customHeight="1" x14ac:dyDescent="0.3">
      <c r="B170" s="123" t="str">
        <f t="shared" si="53"/>
        <v>-</v>
      </c>
      <c r="C170" s="18"/>
      <c r="D170" s="24"/>
      <c r="E170" s="23"/>
      <c r="F170" s="132"/>
      <c r="G170" s="131"/>
      <c r="H170" s="23"/>
      <c r="I170" s="18"/>
      <c r="J170" s="80">
        <f t="shared" si="54"/>
        <v>0</v>
      </c>
      <c r="K170" s="18"/>
      <c r="L170" s="80">
        <f t="shared" si="55"/>
        <v>0</v>
      </c>
      <c r="M170" s="18"/>
      <c r="N170" s="80">
        <f t="shared" si="56"/>
        <v>0</v>
      </c>
      <c r="O170" s="18"/>
      <c r="P170" s="80">
        <f t="shared" si="44"/>
        <v>0</v>
      </c>
      <c r="Q170" s="18"/>
      <c r="R170" s="80">
        <f t="shared" si="45"/>
        <v>0</v>
      </c>
      <c r="S170" s="18"/>
      <c r="T170" s="80">
        <f t="shared" si="46"/>
        <v>0</v>
      </c>
      <c r="U170" s="18"/>
      <c r="V170" s="80">
        <f t="shared" si="47"/>
        <v>0</v>
      </c>
      <c r="W170" s="19" t="str">
        <f t="shared" si="48"/>
        <v xml:space="preserve"> </v>
      </c>
      <c r="X170" s="19" t="str">
        <f t="shared" si="57"/>
        <v xml:space="preserve"> </v>
      </c>
      <c r="Y170" s="19" t="str">
        <f t="shared" si="49"/>
        <v/>
      </c>
      <c r="Z170" s="23"/>
      <c r="AA170" s="19" t="str">
        <f t="shared" si="58"/>
        <v/>
      </c>
      <c r="AB170" s="19" t="str">
        <f t="shared" si="59"/>
        <v xml:space="preserve"> </v>
      </c>
      <c r="AC170" s="19" t="str">
        <f t="shared" si="60"/>
        <v/>
      </c>
      <c r="AD170" s="19" t="str">
        <f t="shared" si="61"/>
        <v xml:space="preserve"> </v>
      </c>
      <c r="AE170" s="128" t="str">
        <f t="shared" si="50"/>
        <v xml:space="preserve"> </v>
      </c>
      <c r="AF170" s="19" t="str">
        <f t="shared" si="62"/>
        <v xml:space="preserve"> </v>
      </c>
      <c r="AG170" s="50">
        <f t="shared" si="63"/>
        <v>0</v>
      </c>
      <c r="AH170" s="50" t="str">
        <f t="shared" si="51"/>
        <v xml:space="preserve"> </v>
      </c>
      <c r="AI170" s="36" t="str">
        <f>IFERROR(IF((INDEX('[3]Riesgos de Corrupción'!$B$11:$V$100,MATCH('Controles de Corrupción'!C170,'[3]Riesgos de Corrupción'!$B$11:$B$100,0),17)-AH170&lt;=1),"Rara vez",IF((INDEX('[3]Riesgos de Corrupción'!$B$11:$V$100,MATCH('Controles de Corrupción'!C170,'[3]Riesgos de Corrupción'!$B$11:$B$100,0),17)-AH170&lt;=2),"Improbable",IF((INDEX('[3]Riesgos de Corrupción'!$B$11:$V$100,MATCH('Controles de Corrupción'!C170,'[3]Riesgos de Corrupción'!$B$11:$B$100,0),17)-AH170&lt;=3),"Posible",IF((INDEX('[3]Riesgos de Corrupción'!$B$11:$V$100,MATCH('Controles de Corrupción'!C170,'[3]Riesgos de Corrupción'!$B$11:$B$100,0),17)-AH170&lt;=4),"Probable",IF((INDEX('[3]Riesgos de Corrupción'!$B$11:$V$100,MATCH('Controles de Corrupción'!C170,'[3]Riesgos de Corrupción'!$B$11:$B$100,0),17)-AH170&lt;=5),"Casi seguro")))))," ")</f>
        <v xml:space="preserve"> </v>
      </c>
      <c r="AJ170" s="8" t="str">
        <f>IFERROR(IF(OR(AND(AF170="Fuerte",H170="No disminuye"),AND(AF170="Moderado",H170="Indirectamente"),AND(AF170="Moderado",H170="No disminuye"),AND(INDEX('[3]Riesgos de Corrupción'!$B$11:$BN$100,MATCH('Controles de Corrupción'!C170,'[3]Riesgos de Corrupción'!$B$11:$B$100,0),63)="Moderado")),0,IF(OR(AND(AF170="Fuerte",H170="Indirectamente"),AND(AF170="Moderado",H170="Directamente"),AND(INDEX('[3]Riesgos de Corrupción'!$B$11:$BN$100,MATCH('Controles de Corrupción'!C170,'[3]Riesgos de Corrupción'!$B$11:$B$100,0),63)="Mayor")),1,IF(AND(AF170="Fuerte",H170="Directamente",AND(INDEX('[3]Riesgos de Corrupción'!$B$11:$BN$100,MATCH('Controles de Corrupción'!C170,'[3]Riesgos de Corrupción'!$B$11:$B$100,0),63)="Catastrófico")),2)))," ")</f>
        <v xml:space="preserve"> </v>
      </c>
      <c r="AK170" s="435" t="str">
        <f t="shared" si="52"/>
        <v xml:space="preserve"> </v>
      </c>
      <c r="AL170" s="19" t="str">
        <f>IFERROR(IF((INDEX('[3]Riesgos de Corrupción'!$B$11:$BN$100,MATCH('Controles de Corrupción'!C170,'[3]Riesgos de Corrupción'!$B$11:$B$100,0),62)-AK170&lt;=3),"Moderado",IF((INDEX('[3]Riesgos de Corrupción'!$B$11:$BN$100,MATCH('Controles de Corrupción'!C170,'[3]Riesgos de Corrupción'!$B$11:$B$100,0),62)-AK170&lt;=4),"Mayor",IF((INDEX('[3]Riesgos de Corrupción'!$B$11:$BN$100,MATCH('Controles de Corrupción'!C170,'[3]Riesgos de Corrupción'!$B$11:$B$100,0),62)-AK170&lt;=5),"Catastrófico")))," ")</f>
        <v xml:space="preserve"> </v>
      </c>
      <c r="AM170" s="22" t="str">
        <f t="shared" si="64"/>
        <v xml:space="preserve"> </v>
      </c>
      <c r="AN170" s="22" t="str">
        <f t="shared" si="65"/>
        <v xml:space="preserve"> </v>
      </c>
      <c r="AO170" s="76"/>
      <c r="AP170" s="76"/>
      <c r="AQ170" s="76"/>
      <c r="AR170" s="76"/>
      <c r="AS170" s="76"/>
      <c r="AT170" s="76"/>
      <c r="AU170" s="76"/>
      <c r="AV170" s="76"/>
      <c r="AW170" s="76"/>
      <c r="AX170" s="76"/>
      <c r="AY170" s="76"/>
      <c r="AZ170" s="76"/>
    </row>
    <row r="171" spans="2:52" ht="57.75" customHeight="1" x14ac:dyDescent="0.3">
      <c r="B171" s="123" t="str">
        <f t="shared" si="53"/>
        <v>-</v>
      </c>
      <c r="C171" s="18"/>
      <c r="D171" s="24"/>
      <c r="E171" s="23"/>
      <c r="F171" s="132"/>
      <c r="G171" s="131"/>
      <c r="H171" s="23"/>
      <c r="I171" s="18"/>
      <c r="J171" s="80">
        <f t="shared" si="54"/>
        <v>0</v>
      </c>
      <c r="K171" s="18"/>
      <c r="L171" s="80">
        <f t="shared" si="55"/>
        <v>0</v>
      </c>
      <c r="M171" s="18"/>
      <c r="N171" s="80">
        <f t="shared" si="56"/>
        <v>0</v>
      </c>
      <c r="O171" s="18"/>
      <c r="P171" s="80">
        <f t="shared" si="44"/>
        <v>0</v>
      </c>
      <c r="Q171" s="18"/>
      <c r="R171" s="80">
        <f t="shared" si="45"/>
        <v>0</v>
      </c>
      <c r="S171" s="18"/>
      <c r="T171" s="80">
        <f t="shared" si="46"/>
        <v>0</v>
      </c>
      <c r="U171" s="18"/>
      <c r="V171" s="80">
        <f t="shared" si="47"/>
        <v>0</v>
      </c>
      <c r="W171" s="19" t="str">
        <f t="shared" si="48"/>
        <v xml:space="preserve"> </v>
      </c>
      <c r="X171" s="19" t="str">
        <f t="shared" si="57"/>
        <v xml:space="preserve"> </v>
      </c>
      <c r="Y171" s="19" t="str">
        <f t="shared" si="49"/>
        <v/>
      </c>
      <c r="Z171" s="23"/>
      <c r="AA171" s="19" t="str">
        <f t="shared" si="58"/>
        <v/>
      </c>
      <c r="AB171" s="19" t="str">
        <f t="shared" si="59"/>
        <v xml:space="preserve"> </v>
      </c>
      <c r="AC171" s="19" t="str">
        <f t="shared" si="60"/>
        <v/>
      </c>
      <c r="AD171" s="19" t="str">
        <f t="shared" si="61"/>
        <v xml:space="preserve"> </v>
      </c>
      <c r="AE171" s="128" t="str">
        <f t="shared" si="50"/>
        <v xml:space="preserve"> </v>
      </c>
      <c r="AF171" s="19" t="str">
        <f t="shared" si="62"/>
        <v xml:space="preserve"> </v>
      </c>
      <c r="AG171" s="50">
        <f t="shared" si="63"/>
        <v>0</v>
      </c>
      <c r="AH171" s="50" t="str">
        <f t="shared" si="51"/>
        <v xml:space="preserve"> </v>
      </c>
      <c r="AI171" s="36" t="str">
        <f>IFERROR(IF((INDEX('[3]Riesgos de Corrupción'!$B$11:$V$100,MATCH('Controles de Corrupción'!C171,'[3]Riesgos de Corrupción'!$B$11:$B$100,0),17)-AH171&lt;=1),"Rara vez",IF((INDEX('[3]Riesgos de Corrupción'!$B$11:$V$100,MATCH('Controles de Corrupción'!C171,'[3]Riesgos de Corrupción'!$B$11:$B$100,0),17)-AH171&lt;=2),"Improbable",IF((INDEX('[3]Riesgos de Corrupción'!$B$11:$V$100,MATCH('Controles de Corrupción'!C171,'[3]Riesgos de Corrupción'!$B$11:$B$100,0),17)-AH171&lt;=3),"Posible",IF((INDEX('[3]Riesgos de Corrupción'!$B$11:$V$100,MATCH('Controles de Corrupción'!C171,'[3]Riesgos de Corrupción'!$B$11:$B$100,0),17)-AH171&lt;=4),"Probable",IF((INDEX('[3]Riesgos de Corrupción'!$B$11:$V$100,MATCH('Controles de Corrupción'!C171,'[3]Riesgos de Corrupción'!$B$11:$B$100,0),17)-AH171&lt;=5),"Casi seguro")))))," ")</f>
        <v xml:space="preserve"> </v>
      </c>
      <c r="AJ171" s="8" t="str">
        <f>IFERROR(IF(OR(AND(AF171="Fuerte",H171="No disminuye"),AND(AF171="Moderado",H171="Indirectamente"),AND(AF171="Moderado",H171="No disminuye"),AND(INDEX('[3]Riesgos de Corrupción'!$B$11:$BN$100,MATCH('Controles de Corrupción'!C171,'[3]Riesgos de Corrupción'!$B$11:$B$100,0),63)="Moderado")),0,IF(OR(AND(AF171="Fuerte",H171="Indirectamente"),AND(AF171="Moderado",H171="Directamente"),AND(INDEX('[3]Riesgos de Corrupción'!$B$11:$BN$100,MATCH('Controles de Corrupción'!C171,'[3]Riesgos de Corrupción'!$B$11:$B$100,0),63)="Mayor")),1,IF(AND(AF171="Fuerte",H171="Directamente",AND(INDEX('[3]Riesgos de Corrupción'!$B$11:$BN$100,MATCH('Controles de Corrupción'!C171,'[3]Riesgos de Corrupción'!$B$11:$B$100,0),63)="Catastrófico")),2)))," ")</f>
        <v xml:space="preserve"> </v>
      </c>
      <c r="AK171" s="435" t="str">
        <f t="shared" si="52"/>
        <v xml:space="preserve"> </v>
      </c>
      <c r="AL171" s="19" t="str">
        <f>IFERROR(IF((INDEX('[3]Riesgos de Corrupción'!$B$11:$BN$100,MATCH('Controles de Corrupción'!C171,'[3]Riesgos de Corrupción'!$B$11:$B$100,0),62)-AK171&lt;=3),"Moderado",IF((INDEX('[3]Riesgos de Corrupción'!$B$11:$BN$100,MATCH('Controles de Corrupción'!C171,'[3]Riesgos de Corrupción'!$B$11:$B$100,0),62)-AK171&lt;=4),"Mayor",IF((INDEX('[3]Riesgos de Corrupción'!$B$11:$BN$100,MATCH('Controles de Corrupción'!C171,'[3]Riesgos de Corrupción'!$B$11:$B$100,0),62)-AK171&lt;=5),"Catastrófico")))," ")</f>
        <v xml:space="preserve"> </v>
      </c>
      <c r="AM171" s="22" t="str">
        <f t="shared" si="64"/>
        <v xml:space="preserve"> </v>
      </c>
      <c r="AN171" s="22" t="str">
        <f t="shared" si="65"/>
        <v xml:space="preserve"> </v>
      </c>
      <c r="AO171" s="76"/>
      <c r="AP171" s="76"/>
      <c r="AQ171" s="76"/>
      <c r="AR171" s="76"/>
      <c r="AS171" s="76"/>
      <c r="AT171" s="76"/>
      <c r="AU171" s="76"/>
      <c r="AV171" s="76"/>
      <c r="AW171" s="76"/>
      <c r="AX171" s="76"/>
      <c r="AY171" s="76"/>
      <c r="AZ171" s="76"/>
    </row>
    <row r="172" spans="2:52" ht="57.75" customHeight="1" x14ac:dyDescent="0.3">
      <c r="B172" s="123" t="str">
        <f t="shared" si="53"/>
        <v>-</v>
      </c>
      <c r="C172" s="18"/>
      <c r="D172" s="24"/>
      <c r="E172" s="23"/>
      <c r="F172" s="132"/>
      <c r="G172" s="131"/>
      <c r="H172" s="23"/>
      <c r="I172" s="18"/>
      <c r="J172" s="80">
        <f t="shared" si="54"/>
        <v>0</v>
      </c>
      <c r="K172" s="18"/>
      <c r="L172" s="80">
        <f t="shared" si="55"/>
        <v>0</v>
      </c>
      <c r="M172" s="18"/>
      <c r="N172" s="80">
        <f t="shared" si="56"/>
        <v>0</v>
      </c>
      <c r="O172" s="18"/>
      <c r="P172" s="80">
        <f t="shared" si="44"/>
        <v>0</v>
      </c>
      <c r="Q172" s="18"/>
      <c r="R172" s="80">
        <f t="shared" si="45"/>
        <v>0</v>
      </c>
      <c r="S172" s="18"/>
      <c r="T172" s="80">
        <f t="shared" si="46"/>
        <v>0</v>
      </c>
      <c r="U172" s="18"/>
      <c r="V172" s="80">
        <f t="shared" si="47"/>
        <v>0</v>
      </c>
      <c r="W172" s="19" t="str">
        <f t="shared" si="48"/>
        <v xml:space="preserve"> </v>
      </c>
      <c r="X172" s="19" t="str">
        <f t="shared" si="57"/>
        <v xml:space="preserve"> </v>
      </c>
      <c r="Y172" s="19" t="str">
        <f t="shared" si="49"/>
        <v/>
      </c>
      <c r="Z172" s="23"/>
      <c r="AA172" s="19" t="str">
        <f t="shared" si="58"/>
        <v/>
      </c>
      <c r="AB172" s="19" t="str">
        <f t="shared" si="59"/>
        <v xml:space="preserve"> </v>
      </c>
      <c r="AC172" s="19" t="str">
        <f t="shared" si="60"/>
        <v/>
      </c>
      <c r="AD172" s="19" t="str">
        <f t="shared" si="61"/>
        <v xml:space="preserve"> </v>
      </c>
      <c r="AE172" s="128" t="str">
        <f t="shared" si="50"/>
        <v xml:space="preserve"> </v>
      </c>
      <c r="AF172" s="19" t="str">
        <f t="shared" si="62"/>
        <v xml:space="preserve"> </v>
      </c>
      <c r="AG172" s="50">
        <f t="shared" si="63"/>
        <v>0</v>
      </c>
      <c r="AH172" s="50" t="str">
        <f t="shared" si="51"/>
        <v xml:space="preserve"> </v>
      </c>
      <c r="AI172" s="36" t="str">
        <f>IFERROR(IF((INDEX('[3]Riesgos de Corrupción'!$B$11:$V$100,MATCH('Controles de Corrupción'!C172,'[3]Riesgos de Corrupción'!$B$11:$B$100,0),17)-AH172&lt;=1),"Rara vez",IF((INDEX('[3]Riesgos de Corrupción'!$B$11:$V$100,MATCH('Controles de Corrupción'!C172,'[3]Riesgos de Corrupción'!$B$11:$B$100,0),17)-AH172&lt;=2),"Improbable",IF((INDEX('[3]Riesgos de Corrupción'!$B$11:$V$100,MATCH('Controles de Corrupción'!C172,'[3]Riesgos de Corrupción'!$B$11:$B$100,0),17)-AH172&lt;=3),"Posible",IF((INDEX('[3]Riesgos de Corrupción'!$B$11:$V$100,MATCH('Controles de Corrupción'!C172,'[3]Riesgos de Corrupción'!$B$11:$B$100,0),17)-AH172&lt;=4),"Probable",IF((INDEX('[3]Riesgos de Corrupción'!$B$11:$V$100,MATCH('Controles de Corrupción'!C172,'[3]Riesgos de Corrupción'!$B$11:$B$100,0),17)-AH172&lt;=5),"Casi seguro")))))," ")</f>
        <v xml:space="preserve"> </v>
      </c>
      <c r="AJ172" s="8" t="str">
        <f>IFERROR(IF(OR(AND(AF172="Fuerte",H172="No disminuye"),AND(AF172="Moderado",H172="Indirectamente"),AND(AF172="Moderado",H172="No disminuye"),AND(INDEX('[3]Riesgos de Corrupción'!$B$11:$BN$100,MATCH('Controles de Corrupción'!C172,'[3]Riesgos de Corrupción'!$B$11:$B$100,0),63)="Moderado")),0,IF(OR(AND(AF172="Fuerte",H172="Indirectamente"),AND(AF172="Moderado",H172="Directamente"),AND(INDEX('[3]Riesgos de Corrupción'!$B$11:$BN$100,MATCH('Controles de Corrupción'!C172,'[3]Riesgos de Corrupción'!$B$11:$B$100,0),63)="Mayor")),1,IF(AND(AF172="Fuerte",H172="Directamente",AND(INDEX('[3]Riesgos de Corrupción'!$B$11:$BN$100,MATCH('Controles de Corrupción'!C172,'[3]Riesgos de Corrupción'!$B$11:$B$100,0),63)="Catastrófico")),2)))," ")</f>
        <v xml:space="preserve"> </v>
      </c>
      <c r="AK172" s="435" t="str">
        <f t="shared" si="52"/>
        <v xml:space="preserve"> </v>
      </c>
      <c r="AL172" s="19" t="str">
        <f>IFERROR(IF((INDEX('[3]Riesgos de Corrupción'!$B$11:$BN$100,MATCH('Controles de Corrupción'!C172,'[3]Riesgos de Corrupción'!$B$11:$B$100,0),62)-AK172&lt;=3),"Moderado",IF((INDEX('[3]Riesgos de Corrupción'!$B$11:$BN$100,MATCH('Controles de Corrupción'!C172,'[3]Riesgos de Corrupción'!$B$11:$B$100,0),62)-AK172&lt;=4),"Mayor",IF((INDEX('[3]Riesgos de Corrupción'!$B$11:$BN$100,MATCH('Controles de Corrupción'!C172,'[3]Riesgos de Corrupción'!$B$11:$B$100,0),62)-AK172&lt;=5),"Catastrófico")))," ")</f>
        <v xml:space="preserve"> </v>
      </c>
      <c r="AM172" s="22" t="str">
        <f t="shared" si="64"/>
        <v xml:space="preserve"> </v>
      </c>
      <c r="AN172" s="22" t="str">
        <f t="shared" si="65"/>
        <v xml:space="preserve"> </v>
      </c>
      <c r="AO172" s="76"/>
      <c r="AP172" s="76"/>
      <c r="AQ172" s="76"/>
      <c r="AR172" s="76"/>
      <c r="AS172" s="76"/>
      <c r="AT172" s="76"/>
      <c r="AU172" s="76"/>
      <c r="AV172" s="76"/>
      <c r="AW172" s="76"/>
      <c r="AX172" s="76"/>
      <c r="AY172" s="76"/>
      <c r="AZ172" s="76"/>
    </row>
    <row r="173" spans="2:52" ht="57.75" customHeight="1" x14ac:dyDescent="0.3">
      <c r="B173" s="123" t="str">
        <f t="shared" si="53"/>
        <v>-</v>
      </c>
      <c r="C173" s="18"/>
      <c r="D173" s="24"/>
      <c r="E173" s="23"/>
      <c r="F173" s="132"/>
      <c r="G173" s="131"/>
      <c r="H173" s="23"/>
      <c r="I173" s="18"/>
      <c r="J173" s="80">
        <f t="shared" si="54"/>
        <v>0</v>
      </c>
      <c r="K173" s="18"/>
      <c r="L173" s="80">
        <f t="shared" si="55"/>
        <v>0</v>
      </c>
      <c r="M173" s="18"/>
      <c r="N173" s="80">
        <f t="shared" si="56"/>
        <v>0</v>
      </c>
      <c r="O173" s="18"/>
      <c r="P173" s="80">
        <f t="shared" si="44"/>
        <v>0</v>
      </c>
      <c r="Q173" s="18"/>
      <c r="R173" s="80">
        <f t="shared" si="45"/>
        <v>0</v>
      </c>
      <c r="S173" s="18"/>
      <c r="T173" s="80">
        <f t="shared" si="46"/>
        <v>0</v>
      </c>
      <c r="U173" s="18"/>
      <c r="V173" s="80">
        <f t="shared" si="47"/>
        <v>0</v>
      </c>
      <c r="W173" s="19" t="str">
        <f t="shared" si="48"/>
        <v xml:space="preserve"> </v>
      </c>
      <c r="X173" s="19" t="str">
        <f t="shared" si="57"/>
        <v xml:space="preserve"> </v>
      </c>
      <c r="Y173" s="19" t="str">
        <f t="shared" si="49"/>
        <v/>
      </c>
      <c r="Z173" s="23"/>
      <c r="AA173" s="19" t="str">
        <f t="shared" si="58"/>
        <v/>
      </c>
      <c r="AB173" s="19" t="str">
        <f t="shared" si="59"/>
        <v xml:space="preserve"> </v>
      </c>
      <c r="AC173" s="19" t="str">
        <f t="shared" si="60"/>
        <v/>
      </c>
      <c r="AD173" s="19" t="str">
        <f t="shared" si="61"/>
        <v xml:space="preserve"> </v>
      </c>
      <c r="AE173" s="128" t="str">
        <f t="shared" si="50"/>
        <v xml:space="preserve"> </v>
      </c>
      <c r="AF173" s="19" t="str">
        <f t="shared" si="62"/>
        <v xml:space="preserve"> </v>
      </c>
      <c r="AG173" s="50">
        <f t="shared" si="63"/>
        <v>0</v>
      </c>
      <c r="AH173" s="50" t="str">
        <f t="shared" si="51"/>
        <v xml:space="preserve"> </v>
      </c>
      <c r="AI173" s="36" t="str">
        <f>IFERROR(IF((INDEX('[3]Riesgos de Corrupción'!$B$11:$V$100,MATCH('Controles de Corrupción'!C173,'[3]Riesgos de Corrupción'!$B$11:$B$100,0),17)-AH173&lt;=1),"Rara vez",IF((INDEX('[3]Riesgos de Corrupción'!$B$11:$V$100,MATCH('Controles de Corrupción'!C173,'[3]Riesgos de Corrupción'!$B$11:$B$100,0),17)-AH173&lt;=2),"Improbable",IF((INDEX('[3]Riesgos de Corrupción'!$B$11:$V$100,MATCH('Controles de Corrupción'!C173,'[3]Riesgos de Corrupción'!$B$11:$B$100,0),17)-AH173&lt;=3),"Posible",IF((INDEX('[3]Riesgos de Corrupción'!$B$11:$V$100,MATCH('Controles de Corrupción'!C173,'[3]Riesgos de Corrupción'!$B$11:$B$100,0),17)-AH173&lt;=4),"Probable",IF((INDEX('[3]Riesgos de Corrupción'!$B$11:$V$100,MATCH('Controles de Corrupción'!C173,'[3]Riesgos de Corrupción'!$B$11:$B$100,0),17)-AH173&lt;=5),"Casi seguro")))))," ")</f>
        <v xml:space="preserve"> </v>
      </c>
      <c r="AJ173" s="8" t="str">
        <f>IFERROR(IF(OR(AND(AF173="Fuerte",H173="No disminuye"),AND(AF173="Moderado",H173="Indirectamente"),AND(AF173="Moderado",H173="No disminuye"),AND(INDEX('[3]Riesgos de Corrupción'!$B$11:$BN$100,MATCH('Controles de Corrupción'!C173,'[3]Riesgos de Corrupción'!$B$11:$B$100,0),63)="Moderado")),0,IF(OR(AND(AF173="Fuerte",H173="Indirectamente"),AND(AF173="Moderado",H173="Directamente"),AND(INDEX('[3]Riesgos de Corrupción'!$B$11:$BN$100,MATCH('Controles de Corrupción'!C173,'[3]Riesgos de Corrupción'!$B$11:$B$100,0),63)="Mayor")),1,IF(AND(AF173="Fuerte",H173="Directamente",AND(INDEX('[3]Riesgos de Corrupción'!$B$11:$BN$100,MATCH('Controles de Corrupción'!C173,'[3]Riesgos de Corrupción'!$B$11:$B$100,0),63)="Catastrófico")),2)))," ")</f>
        <v xml:space="preserve"> </v>
      </c>
      <c r="AK173" s="435" t="str">
        <f t="shared" si="52"/>
        <v xml:space="preserve"> </v>
      </c>
      <c r="AL173" s="19" t="str">
        <f>IFERROR(IF((INDEX('[3]Riesgos de Corrupción'!$B$11:$BN$100,MATCH('Controles de Corrupción'!C173,'[3]Riesgos de Corrupción'!$B$11:$B$100,0),62)-AK173&lt;=3),"Moderado",IF((INDEX('[3]Riesgos de Corrupción'!$B$11:$BN$100,MATCH('Controles de Corrupción'!C173,'[3]Riesgos de Corrupción'!$B$11:$B$100,0),62)-AK173&lt;=4),"Mayor",IF((INDEX('[3]Riesgos de Corrupción'!$B$11:$BN$100,MATCH('Controles de Corrupción'!C173,'[3]Riesgos de Corrupción'!$B$11:$B$100,0),62)-AK173&lt;=5),"Catastrófico")))," ")</f>
        <v xml:space="preserve"> </v>
      </c>
      <c r="AM173" s="22" t="str">
        <f t="shared" si="64"/>
        <v xml:space="preserve"> </v>
      </c>
      <c r="AN173" s="22" t="str">
        <f t="shared" si="65"/>
        <v xml:space="preserve"> </v>
      </c>
      <c r="AO173" s="76"/>
      <c r="AP173" s="76"/>
      <c r="AQ173" s="76"/>
      <c r="AR173" s="76"/>
      <c r="AS173" s="76"/>
      <c r="AT173" s="76"/>
      <c r="AU173" s="76"/>
      <c r="AV173" s="76"/>
      <c r="AW173" s="76"/>
      <c r="AX173" s="76"/>
      <c r="AY173" s="76"/>
      <c r="AZ173" s="76"/>
    </row>
    <row r="174" spans="2:52" ht="57.75" customHeight="1" x14ac:dyDescent="0.3">
      <c r="B174" s="123" t="str">
        <f t="shared" si="53"/>
        <v>-</v>
      </c>
      <c r="C174" s="18"/>
      <c r="D174" s="24"/>
      <c r="E174" s="23"/>
      <c r="F174" s="132"/>
      <c r="G174" s="131"/>
      <c r="H174" s="23"/>
      <c r="I174" s="18"/>
      <c r="J174" s="80">
        <f t="shared" si="54"/>
        <v>0</v>
      </c>
      <c r="K174" s="18"/>
      <c r="L174" s="80">
        <f t="shared" si="55"/>
        <v>0</v>
      </c>
      <c r="M174" s="18"/>
      <c r="N174" s="80">
        <f t="shared" si="56"/>
        <v>0</v>
      </c>
      <c r="O174" s="18"/>
      <c r="P174" s="80">
        <f t="shared" si="44"/>
        <v>0</v>
      </c>
      <c r="Q174" s="18"/>
      <c r="R174" s="80">
        <f t="shared" si="45"/>
        <v>0</v>
      </c>
      <c r="S174" s="18"/>
      <c r="T174" s="80">
        <f t="shared" si="46"/>
        <v>0</v>
      </c>
      <c r="U174" s="18"/>
      <c r="V174" s="80">
        <f t="shared" si="47"/>
        <v>0</v>
      </c>
      <c r="W174" s="19" t="str">
        <f t="shared" si="48"/>
        <v xml:space="preserve"> </v>
      </c>
      <c r="X174" s="19" t="str">
        <f t="shared" si="57"/>
        <v xml:space="preserve"> </v>
      </c>
      <c r="Y174" s="19" t="str">
        <f t="shared" si="49"/>
        <v/>
      </c>
      <c r="Z174" s="23"/>
      <c r="AA174" s="19" t="str">
        <f t="shared" si="58"/>
        <v/>
      </c>
      <c r="AB174" s="19" t="str">
        <f t="shared" si="59"/>
        <v xml:space="preserve"> </v>
      </c>
      <c r="AC174" s="19" t="str">
        <f t="shared" si="60"/>
        <v/>
      </c>
      <c r="AD174" s="19" t="str">
        <f t="shared" si="61"/>
        <v xml:space="preserve"> </v>
      </c>
      <c r="AE174" s="128" t="str">
        <f t="shared" si="50"/>
        <v xml:space="preserve"> </v>
      </c>
      <c r="AF174" s="19" t="str">
        <f t="shared" si="62"/>
        <v xml:space="preserve"> </v>
      </c>
      <c r="AG174" s="50">
        <f t="shared" si="63"/>
        <v>0</v>
      </c>
      <c r="AH174" s="50" t="str">
        <f t="shared" si="51"/>
        <v xml:space="preserve"> </v>
      </c>
      <c r="AI174" s="36" t="str">
        <f>IFERROR(IF((INDEX('[3]Riesgos de Corrupción'!$B$11:$V$100,MATCH('Controles de Corrupción'!C174,'[3]Riesgos de Corrupción'!$B$11:$B$100,0),17)-AH174&lt;=1),"Rara vez",IF((INDEX('[3]Riesgos de Corrupción'!$B$11:$V$100,MATCH('Controles de Corrupción'!C174,'[3]Riesgos de Corrupción'!$B$11:$B$100,0),17)-AH174&lt;=2),"Improbable",IF((INDEX('[3]Riesgos de Corrupción'!$B$11:$V$100,MATCH('Controles de Corrupción'!C174,'[3]Riesgos de Corrupción'!$B$11:$B$100,0),17)-AH174&lt;=3),"Posible",IF((INDEX('[3]Riesgos de Corrupción'!$B$11:$V$100,MATCH('Controles de Corrupción'!C174,'[3]Riesgos de Corrupción'!$B$11:$B$100,0),17)-AH174&lt;=4),"Probable",IF((INDEX('[3]Riesgos de Corrupción'!$B$11:$V$100,MATCH('Controles de Corrupción'!C174,'[3]Riesgos de Corrupción'!$B$11:$B$100,0),17)-AH174&lt;=5),"Casi seguro")))))," ")</f>
        <v xml:space="preserve"> </v>
      </c>
      <c r="AJ174" s="8" t="str">
        <f>IFERROR(IF(OR(AND(AF174="Fuerte",H174="No disminuye"),AND(AF174="Moderado",H174="Indirectamente"),AND(AF174="Moderado",H174="No disminuye"),AND(INDEX('[3]Riesgos de Corrupción'!$B$11:$BN$100,MATCH('Controles de Corrupción'!C174,'[3]Riesgos de Corrupción'!$B$11:$B$100,0),63)="Moderado")),0,IF(OR(AND(AF174="Fuerte",H174="Indirectamente"),AND(AF174="Moderado",H174="Directamente"),AND(INDEX('[3]Riesgos de Corrupción'!$B$11:$BN$100,MATCH('Controles de Corrupción'!C174,'[3]Riesgos de Corrupción'!$B$11:$B$100,0),63)="Mayor")),1,IF(AND(AF174="Fuerte",H174="Directamente",AND(INDEX('[3]Riesgos de Corrupción'!$B$11:$BN$100,MATCH('Controles de Corrupción'!C174,'[3]Riesgos de Corrupción'!$B$11:$B$100,0),63)="Catastrófico")),2)))," ")</f>
        <v xml:space="preserve"> </v>
      </c>
      <c r="AK174" s="435" t="str">
        <f t="shared" si="52"/>
        <v xml:space="preserve"> </v>
      </c>
      <c r="AL174" s="19" t="str">
        <f>IFERROR(IF((INDEX('[3]Riesgos de Corrupción'!$B$11:$BN$100,MATCH('Controles de Corrupción'!C174,'[3]Riesgos de Corrupción'!$B$11:$B$100,0),62)-AK174&lt;=3),"Moderado",IF((INDEX('[3]Riesgos de Corrupción'!$B$11:$BN$100,MATCH('Controles de Corrupción'!C174,'[3]Riesgos de Corrupción'!$B$11:$B$100,0),62)-AK174&lt;=4),"Mayor",IF((INDEX('[3]Riesgos de Corrupción'!$B$11:$BN$100,MATCH('Controles de Corrupción'!C174,'[3]Riesgos de Corrupción'!$B$11:$B$100,0),62)-AK174&lt;=5),"Catastrófico")))," ")</f>
        <v xml:space="preserve"> </v>
      </c>
      <c r="AM174" s="22" t="str">
        <f t="shared" si="64"/>
        <v xml:space="preserve"> </v>
      </c>
      <c r="AN174" s="22" t="str">
        <f t="shared" si="65"/>
        <v xml:space="preserve"> </v>
      </c>
      <c r="AO174" s="76"/>
      <c r="AP174" s="76"/>
      <c r="AQ174" s="76"/>
      <c r="AR174" s="76"/>
      <c r="AS174" s="76"/>
      <c r="AT174" s="76"/>
      <c r="AU174" s="76"/>
      <c r="AV174" s="76"/>
      <c r="AW174" s="76"/>
      <c r="AX174" s="76"/>
      <c r="AY174" s="76"/>
      <c r="AZ174" s="76"/>
    </row>
    <row r="175" spans="2:52" ht="57.75" customHeight="1" x14ac:dyDescent="0.3">
      <c r="B175" s="123" t="str">
        <f t="shared" si="53"/>
        <v>-</v>
      </c>
      <c r="C175" s="18"/>
      <c r="D175" s="24"/>
      <c r="E175" s="23"/>
      <c r="F175" s="132"/>
      <c r="G175" s="131"/>
      <c r="H175" s="23"/>
      <c r="I175" s="18"/>
      <c r="J175" s="80">
        <f t="shared" si="54"/>
        <v>0</v>
      </c>
      <c r="K175" s="18"/>
      <c r="L175" s="80">
        <f t="shared" si="55"/>
        <v>0</v>
      </c>
      <c r="M175" s="18"/>
      <c r="N175" s="80">
        <f t="shared" si="56"/>
        <v>0</v>
      </c>
      <c r="O175" s="18"/>
      <c r="P175" s="80">
        <f t="shared" si="44"/>
        <v>0</v>
      </c>
      <c r="Q175" s="18"/>
      <c r="R175" s="80">
        <f t="shared" si="45"/>
        <v>0</v>
      </c>
      <c r="S175" s="18"/>
      <c r="T175" s="80">
        <f t="shared" si="46"/>
        <v>0</v>
      </c>
      <c r="U175" s="18"/>
      <c r="V175" s="80">
        <f t="shared" si="47"/>
        <v>0</v>
      </c>
      <c r="W175" s="19" t="str">
        <f t="shared" si="48"/>
        <v xml:space="preserve"> </v>
      </c>
      <c r="X175" s="19" t="str">
        <f t="shared" si="57"/>
        <v xml:space="preserve"> </v>
      </c>
      <c r="Y175" s="19" t="str">
        <f t="shared" si="49"/>
        <v/>
      </c>
      <c r="Z175" s="23"/>
      <c r="AA175" s="19" t="str">
        <f t="shared" si="58"/>
        <v/>
      </c>
      <c r="AB175" s="19" t="str">
        <f t="shared" si="59"/>
        <v xml:space="preserve"> </v>
      </c>
      <c r="AC175" s="19" t="str">
        <f t="shared" si="60"/>
        <v/>
      </c>
      <c r="AD175" s="19" t="str">
        <f t="shared" si="61"/>
        <v xml:space="preserve"> </v>
      </c>
      <c r="AE175" s="128" t="str">
        <f t="shared" si="50"/>
        <v xml:space="preserve"> </v>
      </c>
      <c r="AF175" s="19" t="str">
        <f t="shared" si="62"/>
        <v xml:space="preserve"> </v>
      </c>
      <c r="AG175" s="50">
        <f t="shared" si="63"/>
        <v>0</v>
      </c>
      <c r="AH175" s="50" t="str">
        <f t="shared" si="51"/>
        <v xml:space="preserve"> </v>
      </c>
      <c r="AI175" s="36" t="str">
        <f>IFERROR(IF((INDEX('[3]Riesgos de Corrupción'!$B$11:$V$100,MATCH('Controles de Corrupción'!C175,'[3]Riesgos de Corrupción'!$B$11:$B$100,0),17)-AH175&lt;=1),"Rara vez",IF((INDEX('[3]Riesgos de Corrupción'!$B$11:$V$100,MATCH('Controles de Corrupción'!C175,'[3]Riesgos de Corrupción'!$B$11:$B$100,0),17)-AH175&lt;=2),"Improbable",IF((INDEX('[3]Riesgos de Corrupción'!$B$11:$V$100,MATCH('Controles de Corrupción'!C175,'[3]Riesgos de Corrupción'!$B$11:$B$100,0),17)-AH175&lt;=3),"Posible",IF((INDEX('[3]Riesgos de Corrupción'!$B$11:$V$100,MATCH('Controles de Corrupción'!C175,'[3]Riesgos de Corrupción'!$B$11:$B$100,0),17)-AH175&lt;=4),"Probable",IF((INDEX('[3]Riesgos de Corrupción'!$B$11:$V$100,MATCH('Controles de Corrupción'!C175,'[3]Riesgos de Corrupción'!$B$11:$B$100,0),17)-AH175&lt;=5),"Casi seguro")))))," ")</f>
        <v xml:space="preserve"> </v>
      </c>
      <c r="AJ175" s="8" t="str">
        <f>IFERROR(IF(OR(AND(AF175="Fuerte",H175="No disminuye"),AND(AF175="Moderado",H175="Indirectamente"),AND(AF175="Moderado",H175="No disminuye"),AND(INDEX('[3]Riesgos de Corrupción'!$B$11:$BN$100,MATCH('Controles de Corrupción'!C175,'[3]Riesgos de Corrupción'!$B$11:$B$100,0),63)="Moderado")),0,IF(OR(AND(AF175="Fuerte",H175="Indirectamente"),AND(AF175="Moderado",H175="Directamente"),AND(INDEX('[3]Riesgos de Corrupción'!$B$11:$BN$100,MATCH('Controles de Corrupción'!C175,'[3]Riesgos de Corrupción'!$B$11:$B$100,0),63)="Mayor")),1,IF(AND(AF175="Fuerte",H175="Directamente",AND(INDEX('[3]Riesgos de Corrupción'!$B$11:$BN$100,MATCH('Controles de Corrupción'!C175,'[3]Riesgos de Corrupción'!$B$11:$B$100,0),63)="Catastrófico")),2)))," ")</f>
        <v xml:space="preserve"> </v>
      </c>
      <c r="AK175" s="435" t="str">
        <f t="shared" si="52"/>
        <v xml:space="preserve"> </v>
      </c>
      <c r="AL175" s="19" t="str">
        <f>IFERROR(IF((INDEX('[3]Riesgos de Corrupción'!$B$11:$BN$100,MATCH('Controles de Corrupción'!C175,'[3]Riesgos de Corrupción'!$B$11:$B$100,0),62)-AK175&lt;=3),"Moderado",IF((INDEX('[3]Riesgos de Corrupción'!$B$11:$BN$100,MATCH('Controles de Corrupción'!C175,'[3]Riesgos de Corrupción'!$B$11:$B$100,0),62)-AK175&lt;=4),"Mayor",IF((INDEX('[3]Riesgos de Corrupción'!$B$11:$BN$100,MATCH('Controles de Corrupción'!C175,'[3]Riesgos de Corrupción'!$B$11:$B$100,0),62)-AK175&lt;=5),"Catastrófico")))," ")</f>
        <v xml:space="preserve"> </v>
      </c>
      <c r="AM175" s="22" t="str">
        <f t="shared" si="64"/>
        <v xml:space="preserve"> </v>
      </c>
      <c r="AN175" s="22" t="str">
        <f t="shared" si="65"/>
        <v xml:space="preserve"> </v>
      </c>
      <c r="AO175" s="76"/>
      <c r="AP175" s="76"/>
      <c r="AQ175" s="76"/>
      <c r="AR175" s="76"/>
      <c r="AS175" s="76"/>
      <c r="AT175" s="76"/>
      <c r="AU175" s="76"/>
      <c r="AV175" s="76"/>
      <c r="AW175" s="76"/>
      <c r="AX175" s="76"/>
      <c r="AY175" s="76"/>
      <c r="AZ175" s="76"/>
    </row>
    <row r="176" spans="2:52" ht="57.75" customHeight="1" x14ac:dyDescent="0.3">
      <c r="B176" s="123" t="str">
        <f t="shared" si="53"/>
        <v>-</v>
      </c>
      <c r="C176" s="18"/>
      <c r="D176" s="24"/>
      <c r="E176" s="23"/>
      <c r="F176" s="132"/>
      <c r="G176" s="131"/>
      <c r="H176" s="23"/>
      <c r="I176" s="18"/>
      <c r="J176" s="80">
        <f t="shared" si="54"/>
        <v>0</v>
      </c>
      <c r="K176" s="18"/>
      <c r="L176" s="80">
        <f t="shared" si="55"/>
        <v>0</v>
      </c>
      <c r="M176" s="18"/>
      <c r="N176" s="80">
        <f t="shared" si="56"/>
        <v>0</v>
      </c>
      <c r="O176" s="18"/>
      <c r="P176" s="80">
        <f t="shared" si="44"/>
        <v>0</v>
      </c>
      <c r="Q176" s="18"/>
      <c r="R176" s="80">
        <f t="shared" si="45"/>
        <v>0</v>
      </c>
      <c r="S176" s="18"/>
      <c r="T176" s="80">
        <f t="shared" si="46"/>
        <v>0</v>
      </c>
      <c r="U176" s="18"/>
      <c r="V176" s="80">
        <f t="shared" si="47"/>
        <v>0</v>
      </c>
      <c r="W176" s="19" t="str">
        <f t="shared" si="48"/>
        <v xml:space="preserve"> </v>
      </c>
      <c r="X176" s="19" t="str">
        <f t="shared" si="57"/>
        <v xml:space="preserve"> </v>
      </c>
      <c r="Y176" s="19" t="str">
        <f t="shared" si="49"/>
        <v/>
      </c>
      <c r="Z176" s="23"/>
      <c r="AA176" s="19" t="str">
        <f t="shared" si="58"/>
        <v/>
      </c>
      <c r="AB176" s="19" t="str">
        <f t="shared" si="59"/>
        <v xml:space="preserve"> </v>
      </c>
      <c r="AC176" s="19" t="str">
        <f t="shared" si="60"/>
        <v/>
      </c>
      <c r="AD176" s="19" t="str">
        <f t="shared" si="61"/>
        <v xml:space="preserve"> </v>
      </c>
      <c r="AE176" s="128" t="str">
        <f t="shared" si="50"/>
        <v xml:space="preserve"> </v>
      </c>
      <c r="AF176" s="19" t="str">
        <f t="shared" si="62"/>
        <v xml:space="preserve"> </v>
      </c>
      <c r="AG176" s="50">
        <f t="shared" si="63"/>
        <v>0</v>
      </c>
      <c r="AH176" s="50" t="str">
        <f t="shared" si="51"/>
        <v xml:space="preserve"> </v>
      </c>
      <c r="AI176" s="36" t="str">
        <f>IFERROR(IF((INDEX('[3]Riesgos de Corrupción'!$B$11:$V$100,MATCH('Controles de Corrupción'!C176,'[3]Riesgos de Corrupción'!$B$11:$B$100,0),17)-AH176&lt;=1),"Rara vez",IF((INDEX('[3]Riesgos de Corrupción'!$B$11:$V$100,MATCH('Controles de Corrupción'!C176,'[3]Riesgos de Corrupción'!$B$11:$B$100,0),17)-AH176&lt;=2),"Improbable",IF((INDEX('[3]Riesgos de Corrupción'!$B$11:$V$100,MATCH('Controles de Corrupción'!C176,'[3]Riesgos de Corrupción'!$B$11:$B$100,0),17)-AH176&lt;=3),"Posible",IF((INDEX('[3]Riesgos de Corrupción'!$B$11:$V$100,MATCH('Controles de Corrupción'!C176,'[3]Riesgos de Corrupción'!$B$11:$B$100,0),17)-AH176&lt;=4),"Probable",IF((INDEX('[3]Riesgos de Corrupción'!$B$11:$V$100,MATCH('Controles de Corrupción'!C176,'[3]Riesgos de Corrupción'!$B$11:$B$100,0),17)-AH176&lt;=5),"Casi seguro")))))," ")</f>
        <v xml:space="preserve"> </v>
      </c>
      <c r="AJ176" s="8" t="str">
        <f>IFERROR(IF(OR(AND(AF176="Fuerte",H176="No disminuye"),AND(AF176="Moderado",H176="Indirectamente"),AND(AF176="Moderado",H176="No disminuye"),AND(INDEX('[3]Riesgos de Corrupción'!$B$11:$BN$100,MATCH('Controles de Corrupción'!C176,'[3]Riesgos de Corrupción'!$B$11:$B$100,0),63)="Moderado")),0,IF(OR(AND(AF176="Fuerte",H176="Indirectamente"),AND(AF176="Moderado",H176="Directamente"),AND(INDEX('[3]Riesgos de Corrupción'!$B$11:$BN$100,MATCH('Controles de Corrupción'!C176,'[3]Riesgos de Corrupción'!$B$11:$B$100,0),63)="Mayor")),1,IF(AND(AF176="Fuerte",H176="Directamente",AND(INDEX('[3]Riesgos de Corrupción'!$B$11:$BN$100,MATCH('Controles de Corrupción'!C176,'[3]Riesgos de Corrupción'!$B$11:$B$100,0),63)="Catastrófico")),2)))," ")</f>
        <v xml:space="preserve"> </v>
      </c>
      <c r="AK176" s="435" t="str">
        <f t="shared" si="52"/>
        <v xml:space="preserve"> </v>
      </c>
      <c r="AL176" s="19" t="str">
        <f>IFERROR(IF((INDEX('[3]Riesgos de Corrupción'!$B$11:$BN$100,MATCH('Controles de Corrupción'!C176,'[3]Riesgos de Corrupción'!$B$11:$B$100,0),62)-AK176&lt;=3),"Moderado",IF((INDEX('[3]Riesgos de Corrupción'!$B$11:$BN$100,MATCH('Controles de Corrupción'!C176,'[3]Riesgos de Corrupción'!$B$11:$B$100,0),62)-AK176&lt;=4),"Mayor",IF((INDEX('[3]Riesgos de Corrupción'!$B$11:$BN$100,MATCH('Controles de Corrupción'!C176,'[3]Riesgos de Corrupción'!$B$11:$B$100,0),62)-AK176&lt;=5),"Catastrófico")))," ")</f>
        <v xml:space="preserve"> </v>
      </c>
      <c r="AM176" s="22" t="str">
        <f t="shared" si="64"/>
        <v xml:space="preserve"> </v>
      </c>
      <c r="AN176" s="22" t="str">
        <f t="shared" si="65"/>
        <v xml:space="preserve"> </v>
      </c>
      <c r="AO176" s="76"/>
      <c r="AP176" s="76"/>
      <c r="AQ176" s="76"/>
      <c r="AR176" s="76"/>
      <c r="AS176" s="76"/>
      <c r="AT176" s="76"/>
      <c r="AU176" s="76"/>
      <c r="AV176" s="76"/>
      <c r="AW176" s="76"/>
      <c r="AX176" s="76"/>
      <c r="AY176" s="76"/>
      <c r="AZ176" s="76"/>
    </row>
    <row r="177" spans="2:52" ht="57.75" customHeight="1" x14ac:dyDescent="0.3">
      <c r="B177" s="123" t="str">
        <f t="shared" si="53"/>
        <v>-</v>
      </c>
      <c r="C177" s="18"/>
      <c r="D177" s="24"/>
      <c r="E177" s="23"/>
      <c r="F177" s="132"/>
      <c r="G177" s="131"/>
      <c r="H177" s="23"/>
      <c r="I177" s="18"/>
      <c r="J177" s="80">
        <f t="shared" si="54"/>
        <v>0</v>
      </c>
      <c r="K177" s="18"/>
      <c r="L177" s="80">
        <f t="shared" si="55"/>
        <v>0</v>
      </c>
      <c r="M177" s="18"/>
      <c r="N177" s="80">
        <f t="shared" si="56"/>
        <v>0</v>
      </c>
      <c r="O177" s="18"/>
      <c r="P177" s="80">
        <f t="shared" si="44"/>
        <v>0</v>
      </c>
      <c r="Q177" s="18"/>
      <c r="R177" s="80">
        <f t="shared" si="45"/>
        <v>0</v>
      </c>
      <c r="S177" s="18"/>
      <c r="T177" s="80">
        <f t="shared" si="46"/>
        <v>0</v>
      </c>
      <c r="U177" s="18"/>
      <c r="V177" s="80">
        <f t="shared" si="47"/>
        <v>0</v>
      </c>
      <c r="W177" s="19" t="str">
        <f t="shared" si="48"/>
        <v xml:space="preserve"> </v>
      </c>
      <c r="X177" s="19" t="str">
        <f t="shared" si="57"/>
        <v xml:space="preserve"> </v>
      </c>
      <c r="Y177" s="19" t="str">
        <f t="shared" si="49"/>
        <v/>
      </c>
      <c r="Z177" s="23"/>
      <c r="AA177" s="19" t="str">
        <f t="shared" si="58"/>
        <v/>
      </c>
      <c r="AB177" s="19" t="str">
        <f t="shared" si="59"/>
        <v xml:space="preserve"> </v>
      </c>
      <c r="AC177" s="19" t="str">
        <f t="shared" si="60"/>
        <v/>
      </c>
      <c r="AD177" s="19" t="str">
        <f t="shared" si="61"/>
        <v xml:space="preserve"> </v>
      </c>
      <c r="AE177" s="128" t="str">
        <f t="shared" si="50"/>
        <v xml:space="preserve"> </v>
      </c>
      <c r="AF177" s="19" t="str">
        <f t="shared" si="62"/>
        <v xml:space="preserve"> </v>
      </c>
      <c r="AG177" s="50">
        <f t="shared" si="63"/>
        <v>0</v>
      </c>
      <c r="AH177" s="50" t="str">
        <f t="shared" si="51"/>
        <v xml:space="preserve"> </v>
      </c>
      <c r="AI177" s="36" t="str">
        <f>IFERROR(IF((INDEX('[3]Riesgos de Corrupción'!$B$11:$V$100,MATCH('Controles de Corrupción'!C177,'[3]Riesgos de Corrupción'!$B$11:$B$100,0),17)-AH177&lt;=1),"Rara vez",IF((INDEX('[3]Riesgos de Corrupción'!$B$11:$V$100,MATCH('Controles de Corrupción'!C177,'[3]Riesgos de Corrupción'!$B$11:$B$100,0),17)-AH177&lt;=2),"Improbable",IF((INDEX('[3]Riesgos de Corrupción'!$B$11:$V$100,MATCH('Controles de Corrupción'!C177,'[3]Riesgos de Corrupción'!$B$11:$B$100,0),17)-AH177&lt;=3),"Posible",IF((INDEX('[3]Riesgos de Corrupción'!$B$11:$V$100,MATCH('Controles de Corrupción'!C177,'[3]Riesgos de Corrupción'!$B$11:$B$100,0),17)-AH177&lt;=4),"Probable",IF((INDEX('[3]Riesgos de Corrupción'!$B$11:$V$100,MATCH('Controles de Corrupción'!C177,'[3]Riesgos de Corrupción'!$B$11:$B$100,0),17)-AH177&lt;=5),"Casi seguro")))))," ")</f>
        <v xml:space="preserve"> </v>
      </c>
      <c r="AJ177" s="8" t="str">
        <f>IFERROR(IF(OR(AND(AF177="Fuerte",H177="No disminuye"),AND(AF177="Moderado",H177="Indirectamente"),AND(AF177="Moderado",H177="No disminuye"),AND(INDEX('[3]Riesgos de Corrupción'!$B$11:$BN$100,MATCH('Controles de Corrupción'!C177,'[3]Riesgos de Corrupción'!$B$11:$B$100,0),63)="Moderado")),0,IF(OR(AND(AF177="Fuerte",H177="Indirectamente"),AND(AF177="Moderado",H177="Directamente"),AND(INDEX('[3]Riesgos de Corrupción'!$B$11:$BN$100,MATCH('Controles de Corrupción'!C177,'[3]Riesgos de Corrupción'!$B$11:$B$100,0),63)="Mayor")),1,IF(AND(AF177="Fuerte",H177="Directamente",AND(INDEX('[3]Riesgos de Corrupción'!$B$11:$BN$100,MATCH('Controles de Corrupción'!C177,'[3]Riesgos de Corrupción'!$B$11:$B$100,0),63)="Catastrófico")),2)))," ")</f>
        <v xml:space="preserve"> </v>
      </c>
      <c r="AK177" s="435" t="str">
        <f t="shared" si="52"/>
        <v xml:space="preserve"> </v>
      </c>
      <c r="AL177" s="19" t="str">
        <f>IFERROR(IF((INDEX('[3]Riesgos de Corrupción'!$B$11:$BN$100,MATCH('Controles de Corrupción'!C177,'[3]Riesgos de Corrupción'!$B$11:$B$100,0),62)-AK177&lt;=3),"Moderado",IF((INDEX('[3]Riesgos de Corrupción'!$B$11:$BN$100,MATCH('Controles de Corrupción'!C177,'[3]Riesgos de Corrupción'!$B$11:$B$100,0),62)-AK177&lt;=4),"Mayor",IF((INDEX('[3]Riesgos de Corrupción'!$B$11:$BN$100,MATCH('Controles de Corrupción'!C177,'[3]Riesgos de Corrupción'!$B$11:$B$100,0),62)-AK177&lt;=5),"Catastrófico")))," ")</f>
        <v xml:space="preserve"> </v>
      </c>
      <c r="AM177" s="22" t="str">
        <f t="shared" si="64"/>
        <v xml:space="preserve"> </v>
      </c>
      <c r="AN177" s="22" t="str">
        <f t="shared" si="65"/>
        <v xml:space="preserve"> </v>
      </c>
      <c r="AO177" s="76"/>
      <c r="AP177" s="76"/>
      <c r="AQ177" s="76"/>
      <c r="AR177" s="76"/>
      <c r="AS177" s="76"/>
      <c r="AT177" s="76"/>
      <c r="AU177" s="76"/>
      <c r="AV177" s="76"/>
      <c r="AW177" s="76"/>
      <c r="AX177" s="76"/>
      <c r="AY177" s="76"/>
      <c r="AZ177" s="76"/>
    </row>
    <row r="178" spans="2:52" ht="57.75" customHeight="1" x14ac:dyDescent="0.3">
      <c r="B178" s="123" t="str">
        <f t="shared" si="53"/>
        <v>-</v>
      </c>
      <c r="C178" s="18"/>
      <c r="D178" s="24"/>
      <c r="E178" s="23"/>
      <c r="F178" s="132"/>
      <c r="G178" s="131"/>
      <c r="H178" s="23"/>
      <c r="I178" s="18"/>
      <c r="J178" s="80">
        <f t="shared" si="54"/>
        <v>0</v>
      </c>
      <c r="K178" s="18"/>
      <c r="L178" s="80">
        <f t="shared" si="55"/>
        <v>0</v>
      </c>
      <c r="M178" s="18"/>
      <c r="N178" s="80">
        <f t="shared" si="56"/>
        <v>0</v>
      </c>
      <c r="O178" s="18"/>
      <c r="P178" s="80">
        <f t="shared" si="44"/>
        <v>0</v>
      </c>
      <c r="Q178" s="18"/>
      <c r="R178" s="80">
        <f t="shared" si="45"/>
        <v>0</v>
      </c>
      <c r="S178" s="18"/>
      <c r="T178" s="80">
        <f t="shared" si="46"/>
        <v>0</v>
      </c>
      <c r="U178" s="18"/>
      <c r="V178" s="80">
        <f t="shared" si="47"/>
        <v>0</v>
      </c>
      <c r="W178" s="19" t="str">
        <f t="shared" si="48"/>
        <v xml:space="preserve"> </v>
      </c>
      <c r="X178" s="19" t="str">
        <f t="shared" si="57"/>
        <v xml:space="preserve"> </v>
      </c>
      <c r="Y178" s="19" t="str">
        <f t="shared" si="49"/>
        <v/>
      </c>
      <c r="Z178" s="23"/>
      <c r="AA178" s="19" t="str">
        <f t="shared" si="58"/>
        <v/>
      </c>
      <c r="AB178" s="19" t="str">
        <f t="shared" si="59"/>
        <v xml:space="preserve"> </v>
      </c>
      <c r="AC178" s="19" t="str">
        <f t="shared" si="60"/>
        <v/>
      </c>
      <c r="AD178" s="19" t="str">
        <f t="shared" si="61"/>
        <v xml:space="preserve"> </v>
      </c>
      <c r="AE178" s="128" t="str">
        <f t="shared" si="50"/>
        <v xml:space="preserve"> </v>
      </c>
      <c r="AF178" s="19" t="str">
        <f t="shared" si="62"/>
        <v xml:space="preserve"> </v>
      </c>
      <c r="AG178" s="50">
        <f t="shared" si="63"/>
        <v>0</v>
      </c>
      <c r="AH178" s="50" t="str">
        <f t="shared" si="51"/>
        <v xml:space="preserve"> </v>
      </c>
      <c r="AI178" s="36" t="str">
        <f>IFERROR(IF((INDEX('[3]Riesgos de Corrupción'!$B$11:$V$100,MATCH('Controles de Corrupción'!C178,'[3]Riesgos de Corrupción'!$B$11:$B$100,0),17)-AH178&lt;=1),"Rara vez",IF((INDEX('[3]Riesgos de Corrupción'!$B$11:$V$100,MATCH('Controles de Corrupción'!C178,'[3]Riesgos de Corrupción'!$B$11:$B$100,0),17)-AH178&lt;=2),"Improbable",IF((INDEX('[3]Riesgos de Corrupción'!$B$11:$V$100,MATCH('Controles de Corrupción'!C178,'[3]Riesgos de Corrupción'!$B$11:$B$100,0),17)-AH178&lt;=3),"Posible",IF((INDEX('[3]Riesgos de Corrupción'!$B$11:$V$100,MATCH('Controles de Corrupción'!C178,'[3]Riesgos de Corrupción'!$B$11:$B$100,0),17)-AH178&lt;=4),"Probable",IF((INDEX('[3]Riesgos de Corrupción'!$B$11:$V$100,MATCH('Controles de Corrupción'!C178,'[3]Riesgos de Corrupción'!$B$11:$B$100,0),17)-AH178&lt;=5),"Casi seguro")))))," ")</f>
        <v xml:space="preserve"> </v>
      </c>
      <c r="AJ178" s="8" t="str">
        <f>IFERROR(IF(OR(AND(AF178="Fuerte",H178="No disminuye"),AND(AF178="Moderado",H178="Indirectamente"),AND(AF178="Moderado",H178="No disminuye"),AND(INDEX('[3]Riesgos de Corrupción'!$B$11:$BN$100,MATCH('Controles de Corrupción'!C178,'[3]Riesgos de Corrupción'!$B$11:$B$100,0),63)="Moderado")),0,IF(OR(AND(AF178="Fuerte",H178="Indirectamente"),AND(AF178="Moderado",H178="Directamente"),AND(INDEX('[3]Riesgos de Corrupción'!$B$11:$BN$100,MATCH('Controles de Corrupción'!C178,'[3]Riesgos de Corrupción'!$B$11:$B$100,0),63)="Mayor")),1,IF(AND(AF178="Fuerte",H178="Directamente",AND(INDEX('[3]Riesgos de Corrupción'!$B$11:$BN$100,MATCH('Controles de Corrupción'!C178,'[3]Riesgos de Corrupción'!$B$11:$B$100,0),63)="Catastrófico")),2)))," ")</f>
        <v xml:space="preserve"> </v>
      </c>
      <c r="AK178" s="435" t="str">
        <f t="shared" si="52"/>
        <v xml:space="preserve"> </v>
      </c>
      <c r="AL178" s="19" t="str">
        <f>IFERROR(IF((INDEX('[3]Riesgos de Corrupción'!$B$11:$BN$100,MATCH('Controles de Corrupción'!C178,'[3]Riesgos de Corrupción'!$B$11:$B$100,0),62)-AK178&lt;=3),"Moderado",IF((INDEX('[3]Riesgos de Corrupción'!$B$11:$BN$100,MATCH('Controles de Corrupción'!C178,'[3]Riesgos de Corrupción'!$B$11:$B$100,0),62)-AK178&lt;=4),"Mayor",IF((INDEX('[3]Riesgos de Corrupción'!$B$11:$BN$100,MATCH('Controles de Corrupción'!C178,'[3]Riesgos de Corrupción'!$B$11:$B$100,0),62)-AK178&lt;=5),"Catastrófico")))," ")</f>
        <v xml:space="preserve"> </v>
      </c>
      <c r="AM178" s="22" t="str">
        <f t="shared" si="64"/>
        <v xml:space="preserve"> </v>
      </c>
      <c r="AN178" s="22" t="str">
        <f t="shared" si="65"/>
        <v xml:space="preserve"> </v>
      </c>
      <c r="AO178" s="76"/>
      <c r="AP178" s="76"/>
      <c r="AQ178" s="76"/>
      <c r="AR178" s="76"/>
      <c r="AS178" s="76"/>
      <c r="AT178" s="76"/>
      <c r="AU178" s="76"/>
      <c r="AV178" s="76"/>
      <c r="AW178" s="76"/>
      <c r="AX178" s="76"/>
      <c r="AY178" s="76"/>
      <c r="AZ178" s="76"/>
    </row>
    <row r="179" spans="2:52" ht="57.75" customHeight="1" x14ac:dyDescent="0.3">
      <c r="B179" s="123" t="str">
        <f t="shared" si="53"/>
        <v>-</v>
      </c>
      <c r="C179" s="18"/>
      <c r="D179" s="24"/>
      <c r="E179" s="23"/>
      <c r="F179" s="132"/>
      <c r="G179" s="131"/>
      <c r="H179" s="23"/>
      <c r="I179" s="18"/>
      <c r="J179" s="80">
        <f t="shared" si="54"/>
        <v>0</v>
      </c>
      <c r="K179" s="18"/>
      <c r="L179" s="80">
        <f t="shared" si="55"/>
        <v>0</v>
      </c>
      <c r="M179" s="18"/>
      <c r="N179" s="80">
        <f t="shared" si="56"/>
        <v>0</v>
      </c>
      <c r="O179" s="18"/>
      <c r="P179" s="80">
        <f t="shared" si="44"/>
        <v>0</v>
      </c>
      <c r="Q179" s="18"/>
      <c r="R179" s="80">
        <f t="shared" si="45"/>
        <v>0</v>
      </c>
      <c r="S179" s="18"/>
      <c r="T179" s="80">
        <f t="shared" si="46"/>
        <v>0</v>
      </c>
      <c r="U179" s="18"/>
      <c r="V179" s="80">
        <f t="shared" si="47"/>
        <v>0</v>
      </c>
      <c r="W179" s="19" t="str">
        <f t="shared" si="48"/>
        <v xml:space="preserve"> </v>
      </c>
      <c r="X179" s="19" t="str">
        <f t="shared" si="57"/>
        <v xml:space="preserve"> </v>
      </c>
      <c r="Y179" s="19" t="str">
        <f t="shared" si="49"/>
        <v/>
      </c>
      <c r="Z179" s="23"/>
      <c r="AA179" s="19" t="str">
        <f t="shared" si="58"/>
        <v/>
      </c>
      <c r="AB179" s="19" t="str">
        <f t="shared" si="59"/>
        <v xml:space="preserve"> </v>
      </c>
      <c r="AC179" s="19" t="str">
        <f t="shared" si="60"/>
        <v/>
      </c>
      <c r="AD179" s="19" t="str">
        <f t="shared" si="61"/>
        <v xml:space="preserve"> </v>
      </c>
      <c r="AE179" s="128" t="str">
        <f t="shared" si="50"/>
        <v xml:space="preserve"> </v>
      </c>
      <c r="AF179" s="19" t="str">
        <f t="shared" si="62"/>
        <v xml:space="preserve"> </v>
      </c>
      <c r="AG179" s="50">
        <f t="shared" si="63"/>
        <v>0</v>
      </c>
      <c r="AH179" s="50" t="str">
        <f t="shared" si="51"/>
        <v xml:space="preserve"> </v>
      </c>
      <c r="AI179" s="36" t="str">
        <f>IFERROR(IF((INDEX('[3]Riesgos de Corrupción'!$B$11:$V$100,MATCH('Controles de Corrupción'!C179,'[3]Riesgos de Corrupción'!$B$11:$B$100,0),17)-AH179&lt;=1),"Rara vez",IF((INDEX('[3]Riesgos de Corrupción'!$B$11:$V$100,MATCH('Controles de Corrupción'!C179,'[3]Riesgos de Corrupción'!$B$11:$B$100,0),17)-AH179&lt;=2),"Improbable",IF((INDEX('[3]Riesgos de Corrupción'!$B$11:$V$100,MATCH('Controles de Corrupción'!C179,'[3]Riesgos de Corrupción'!$B$11:$B$100,0),17)-AH179&lt;=3),"Posible",IF((INDEX('[3]Riesgos de Corrupción'!$B$11:$V$100,MATCH('Controles de Corrupción'!C179,'[3]Riesgos de Corrupción'!$B$11:$B$100,0),17)-AH179&lt;=4),"Probable",IF((INDEX('[3]Riesgos de Corrupción'!$B$11:$V$100,MATCH('Controles de Corrupción'!C179,'[3]Riesgos de Corrupción'!$B$11:$B$100,0),17)-AH179&lt;=5),"Casi seguro")))))," ")</f>
        <v xml:space="preserve"> </v>
      </c>
      <c r="AJ179" s="8" t="str">
        <f>IFERROR(IF(OR(AND(AF179="Fuerte",H179="No disminuye"),AND(AF179="Moderado",H179="Indirectamente"),AND(AF179="Moderado",H179="No disminuye"),AND(INDEX('[3]Riesgos de Corrupción'!$B$11:$BN$100,MATCH('Controles de Corrupción'!C179,'[3]Riesgos de Corrupción'!$B$11:$B$100,0),63)="Moderado")),0,IF(OR(AND(AF179="Fuerte",H179="Indirectamente"),AND(AF179="Moderado",H179="Directamente"),AND(INDEX('[3]Riesgos de Corrupción'!$B$11:$BN$100,MATCH('Controles de Corrupción'!C179,'[3]Riesgos de Corrupción'!$B$11:$B$100,0),63)="Mayor")),1,IF(AND(AF179="Fuerte",H179="Directamente",AND(INDEX('[3]Riesgos de Corrupción'!$B$11:$BN$100,MATCH('Controles de Corrupción'!C179,'[3]Riesgos de Corrupción'!$B$11:$B$100,0),63)="Catastrófico")),2)))," ")</f>
        <v xml:space="preserve"> </v>
      </c>
      <c r="AK179" s="435" t="str">
        <f t="shared" si="52"/>
        <v xml:space="preserve"> </v>
      </c>
      <c r="AL179" s="19" t="str">
        <f>IFERROR(IF((INDEX('[3]Riesgos de Corrupción'!$B$11:$BN$100,MATCH('Controles de Corrupción'!C179,'[3]Riesgos de Corrupción'!$B$11:$B$100,0),62)-AK179&lt;=3),"Moderado",IF((INDEX('[3]Riesgos de Corrupción'!$B$11:$BN$100,MATCH('Controles de Corrupción'!C179,'[3]Riesgos de Corrupción'!$B$11:$B$100,0),62)-AK179&lt;=4),"Mayor",IF((INDEX('[3]Riesgos de Corrupción'!$B$11:$BN$100,MATCH('Controles de Corrupción'!C179,'[3]Riesgos de Corrupción'!$B$11:$B$100,0),62)-AK179&lt;=5),"Catastrófico")))," ")</f>
        <v xml:space="preserve"> </v>
      </c>
      <c r="AM179" s="22" t="str">
        <f t="shared" si="64"/>
        <v xml:space="preserve"> </v>
      </c>
      <c r="AN179" s="22" t="str">
        <f t="shared" si="65"/>
        <v xml:space="preserve"> </v>
      </c>
      <c r="AO179" s="76"/>
      <c r="AP179" s="76"/>
      <c r="AQ179" s="76"/>
      <c r="AR179" s="76"/>
      <c r="AS179" s="76"/>
      <c r="AT179" s="76"/>
      <c r="AU179" s="76"/>
      <c r="AV179" s="76"/>
      <c r="AW179" s="76"/>
      <c r="AX179" s="76"/>
      <c r="AY179" s="76"/>
      <c r="AZ179" s="76"/>
    </row>
    <row r="180" spans="2:52" ht="57.75" customHeight="1" x14ac:dyDescent="0.3">
      <c r="B180" s="123" t="str">
        <f t="shared" si="53"/>
        <v>-</v>
      </c>
      <c r="C180" s="18"/>
      <c r="D180" s="24"/>
      <c r="E180" s="23"/>
      <c r="F180" s="132"/>
      <c r="G180" s="131"/>
      <c r="H180" s="23"/>
      <c r="I180" s="18"/>
      <c r="J180" s="80">
        <f t="shared" si="54"/>
        <v>0</v>
      </c>
      <c r="K180" s="18"/>
      <c r="L180" s="80">
        <f t="shared" si="55"/>
        <v>0</v>
      </c>
      <c r="M180" s="18"/>
      <c r="N180" s="80">
        <f t="shared" si="56"/>
        <v>0</v>
      </c>
      <c r="O180" s="18"/>
      <c r="P180" s="80">
        <f t="shared" si="44"/>
        <v>0</v>
      </c>
      <c r="Q180" s="18"/>
      <c r="R180" s="80">
        <f t="shared" si="45"/>
        <v>0</v>
      </c>
      <c r="S180" s="18"/>
      <c r="T180" s="80">
        <f t="shared" si="46"/>
        <v>0</v>
      </c>
      <c r="U180" s="18"/>
      <c r="V180" s="80">
        <f t="shared" si="47"/>
        <v>0</v>
      </c>
      <c r="W180" s="19" t="str">
        <f t="shared" si="48"/>
        <v xml:space="preserve"> </v>
      </c>
      <c r="X180" s="19" t="str">
        <f t="shared" si="57"/>
        <v xml:space="preserve"> </v>
      </c>
      <c r="Y180" s="19" t="str">
        <f t="shared" si="49"/>
        <v/>
      </c>
      <c r="Z180" s="23"/>
      <c r="AA180" s="19" t="str">
        <f t="shared" si="58"/>
        <v/>
      </c>
      <c r="AB180" s="19" t="str">
        <f t="shared" si="59"/>
        <v xml:space="preserve"> </v>
      </c>
      <c r="AC180" s="19" t="str">
        <f t="shared" si="60"/>
        <v/>
      </c>
      <c r="AD180" s="19" t="str">
        <f t="shared" si="61"/>
        <v xml:space="preserve"> </v>
      </c>
      <c r="AE180" s="128" t="str">
        <f t="shared" si="50"/>
        <v xml:space="preserve"> </v>
      </c>
      <c r="AF180" s="19" t="str">
        <f t="shared" si="62"/>
        <v xml:space="preserve"> </v>
      </c>
      <c r="AG180" s="50">
        <f t="shared" si="63"/>
        <v>0</v>
      </c>
      <c r="AH180" s="50" t="str">
        <f t="shared" si="51"/>
        <v xml:space="preserve"> </v>
      </c>
      <c r="AI180" s="36" t="str">
        <f>IFERROR(IF((INDEX('[3]Riesgos de Corrupción'!$B$11:$V$100,MATCH('Controles de Corrupción'!C180,'[3]Riesgos de Corrupción'!$B$11:$B$100,0),17)-AH180&lt;=1),"Rara vez",IF((INDEX('[3]Riesgos de Corrupción'!$B$11:$V$100,MATCH('Controles de Corrupción'!C180,'[3]Riesgos de Corrupción'!$B$11:$B$100,0),17)-AH180&lt;=2),"Improbable",IF((INDEX('[3]Riesgos de Corrupción'!$B$11:$V$100,MATCH('Controles de Corrupción'!C180,'[3]Riesgos de Corrupción'!$B$11:$B$100,0),17)-AH180&lt;=3),"Posible",IF((INDEX('[3]Riesgos de Corrupción'!$B$11:$V$100,MATCH('Controles de Corrupción'!C180,'[3]Riesgos de Corrupción'!$B$11:$B$100,0),17)-AH180&lt;=4),"Probable",IF((INDEX('[3]Riesgos de Corrupción'!$B$11:$V$100,MATCH('Controles de Corrupción'!C180,'[3]Riesgos de Corrupción'!$B$11:$B$100,0),17)-AH180&lt;=5),"Casi seguro")))))," ")</f>
        <v xml:space="preserve"> </v>
      </c>
      <c r="AJ180" s="8" t="str">
        <f>IFERROR(IF(OR(AND(AF180="Fuerte",H180="No disminuye"),AND(AF180="Moderado",H180="Indirectamente"),AND(AF180="Moderado",H180="No disminuye"),AND(INDEX('[3]Riesgos de Corrupción'!$B$11:$BN$100,MATCH('Controles de Corrupción'!C180,'[3]Riesgos de Corrupción'!$B$11:$B$100,0),63)="Moderado")),0,IF(OR(AND(AF180="Fuerte",H180="Indirectamente"),AND(AF180="Moderado",H180="Directamente"),AND(INDEX('[3]Riesgos de Corrupción'!$B$11:$BN$100,MATCH('Controles de Corrupción'!C180,'[3]Riesgos de Corrupción'!$B$11:$B$100,0),63)="Mayor")),1,IF(AND(AF180="Fuerte",H180="Directamente",AND(INDEX('[3]Riesgos de Corrupción'!$B$11:$BN$100,MATCH('Controles de Corrupción'!C180,'[3]Riesgos de Corrupción'!$B$11:$B$100,0),63)="Catastrófico")),2)))," ")</f>
        <v xml:space="preserve"> </v>
      </c>
      <c r="AK180" s="435" t="str">
        <f t="shared" si="52"/>
        <v xml:space="preserve"> </v>
      </c>
      <c r="AL180" s="19" t="str">
        <f>IFERROR(IF((INDEX('[3]Riesgos de Corrupción'!$B$11:$BN$100,MATCH('Controles de Corrupción'!C180,'[3]Riesgos de Corrupción'!$B$11:$B$100,0),62)-AK180&lt;=3),"Moderado",IF((INDEX('[3]Riesgos de Corrupción'!$B$11:$BN$100,MATCH('Controles de Corrupción'!C180,'[3]Riesgos de Corrupción'!$B$11:$B$100,0),62)-AK180&lt;=4),"Mayor",IF((INDEX('[3]Riesgos de Corrupción'!$B$11:$BN$100,MATCH('Controles de Corrupción'!C180,'[3]Riesgos de Corrupción'!$B$11:$B$100,0),62)-AK180&lt;=5),"Catastrófico")))," ")</f>
        <v xml:space="preserve"> </v>
      </c>
      <c r="AM180" s="22" t="str">
        <f t="shared" si="64"/>
        <v xml:space="preserve"> </v>
      </c>
      <c r="AN180" s="22" t="str">
        <f t="shared" si="65"/>
        <v xml:space="preserve"> </v>
      </c>
      <c r="AO180" s="76"/>
      <c r="AP180" s="76"/>
      <c r="AQ180" s="76"/>
      <c r="AR180" s="76"/>
      <c r="AS180" s="76"/>
      <c r="AT180" s="76"/>
      <c r="AU180" s="76"/>
      <c r="AV180" s="76"/>
      <c r="AW180" s="76"/>
      <c r="AX180" s="76"/>
      <c r="AY180" s="76"/>
      <c r="AZ180" s="76"/>
    </row>
    <row r="181" spans="2:52" ht="57.75" customHeight="1" x14ac:dyDescent="0.3">
      <c r="B181" s="123" t="str">
        <f t="shared" si="53"/>
        <v>-</v>
      </c>
      <c r="C181" s="18"/>
      <c r="D181" s="24"/>
      <c r="E181" s="23"/>
      <c r="F181" s="132"/>
      <c r="G181" s="131"/>
      <c r="H181" s="23"/>
      <c r="I181" s="18"/>
      <c r="J181" s="80">
        <f t="shared" si="54"/>
        <v>0</v>
      </c>
      <c r="K181" s="18"/>
      <c r="L181" s="80">
        <f t="shared" si="55"/>
        <v>0</v>
      </c>
      <c r="M181" s="18"/>
      <c r="N181" s="80">
        <f t="shared" si="56"/>
        <v>0</v>
      </c>
      <c r="O181" s="18"/>
      <c r="P181" s="80">
        <f t="shared" si="44"/>
        <v>0</v>
      </c>
      <c r="Q181" s="18"/>
      <c r="R181" s="80">
        <f t="shared" si="45"/>
        <v>0</v>
      </c>
      <c r="S181" s="18"/>
      <c r="T181" s="80">
        <f t="shared" si="46"/>
        <v>0</v>
      </c>
      <c r="U181" s="18"/>
      <c r="V181" s="80">
        <f t="shared" si="47"/>
        <v>0</v>
      </c>
      <c r="W181" s="19" t="str">
        <f t="shared" si="48"/>
        <v xml:space="preserve"> </v>
      </c>
      <c r="X181" s="19" t="str">
        <f t="shared" si="57"/>
        <v xml:space="preserve"> </v>
      </c>
      <c r="Y181" s="19" t="str">
        <f t="shared" si="49"/>
        <v/>
      </c>
      <c r="Z181" s="23"/>
      <c r="AA181" s="19" t="str">
        <f t="shared" si="58"/>
        <v/>
      </c>
      <c r="AB181" s="19" t="str">
        <f t="shared" si="59"/>
        <v xml:space="preserve"> </v>
      </c>
      <c r="AC181" s="19" t="str">
        <f t="shared" si="60"/>
        <v/>
      </c>
      <c r="AD181" s="19" t="str">
        <f t="shared" si="61"/>
        <v xml:space="preserve"> </v>
      </c>
      <c r="AE181" s="128" t="str">
        <f t="shared" si="50"/>
        <v xml:space="preserve"> </v>
      </c>
      <c r="AF181" s="19" t="str">
        <f t="shared" si="62"/>
        <v xml:space="preserve"> </v>
      </c>
      <c r="AG181" s="50">
        <f t="shared" si="63"/>
        <v>0</v>
      </c>
      <c r="AH181" s="50" t="str">
        <f t="shared" si="51"/>
        <v xml:space="preserve"> </v>
      </c>
      <c r="AI181" s="36" t="str">
        <f>IFERROR(IF((INDEX('[3]Riesgos de Corrupción'!$B$11:$V$100,MATCH('Controles de Corrupción'!C181,'[3]Riesgos de Corrupción'!$B$11:$B$100,0),17)-AH181&lt;=1),"Rara vez",IF((INDEX('[3]Riesgos de Corrupción'!$B$11:$V$100,MATCH('Controles de Corrupción'!C181,'[3]Riesgos de Corrupción'!$B$11:$B$100,0),17)-AH181&lt;=2),"Improbable",IF((INDEX('[3]Riesgos de Corrupción'!$B$11:$V$100,MATCH('Controles de Corrupción'!C181,'[3]Riesgos de Corrupción'!$B$11:$B$100,0),17)-AH181&lt;=3),"Posible",IF((INDEX('[3]Riesgos de Corrupción'!$B$11:$V$100,MATCH('Controles de Corrupción'!C181,'[3]Riesgos de Corrupción'!$B$11:$B$100,0),17)-AH181&lt;=4),"Probable",IF((INDEX('[3]Riesgos de Corrupción'!$B$11:$V$100,MATCH('Controles de Corrupción'!C181,'[3]Riesgos de Corrupción'!$B$11:$B$100,0),17)-AH181&lt;=5),"Casi seguro")))))," ")</f>
        <v xml:space="preserve"> </v>
      </c>
      <c r="AJ181" s="8" t="str">
        <f>IFERROR(IF(OR(AND(AF181="Fuerte",H181="No disminuye"),AND(AF181="Moderado",H181="Indirectamente"),AND(AF181="Moderado",H181="No disminuye"),AND(INDEX('[3]Riesgos de Corrupción'!$B$11:$BN$100,MATCH('Controles de Corrupción'!C181,'[3]Riesgos de Corrupción'!$B$11:$B$100,0),63)="Moderado")),0,IF(OR(AND(AF181="Fuerte",H181="Indirectamente"),AND(AF181="Moderado",H181="Directamente"),AND(INDEX('[3]Riesgos de Corrupción'!$B$11:$BN$100,MATCH('Controles de Corrupción'!C181,'[3]Riesgos de Corrupción'!$B$11:$B$100,0),63)="Mayor")),1,IF(AND(AF181="Fuerte",H181="Directamente",AND(INDEX('[3]Riesgos de Corrupción'!$B$11:$BN$100,MATCH('Controles de Corrupción'!C181,'[3]Riesgos de Corrupción'!$B$11:$B$100,0),63)="Catastrófico")),2)))," ")</f>
        <v xml:space="preserve"> </v>
      </c>
      <c r="AK181" s="435" t="str">
        <f t="shared" si="52"/>
        <v xml:space="preserve"> </v>
      </c>
      <c r="AL181" s="19" t="str">
        <f>IFERROR(IF((INDEX('[3]Riesgos de Corrupción'!$B$11:$BN$100,MATCH('Controles de Corrupción'!C181,'[3]Riesgos de Corrupción'!$B$11:$B$100,0),62)-AK181&lt;=3),"Moderado",IF((INDEX('[3]Riesgos de Corrupción'!$B$11:$BN$100,MATCH('Controles de Corrupción'!C181,'[3]Riesgos de Corrupción'!$B$11:$B$100,0),62)-AK181&lt;=4),"Mayor",IF((INDEX('[3]Riesgos de Corrupción'!$B$11:$BN$100,MATCH('Controles de Corrupción'!C181,'[3]Riesgos de Corrupción'!$B$11:$B$100,0),62)-AK181&lt;=5),"Catastrófico")))," ")</f>
        <v xml:space="preserve"> </v>
      </c>
      <c r="AM181" s="22" t="str">
        <f t="shared" si="64"/>
        <v xml:space="preserve"> </v>
      </c>
      <c r="AN181" s="22" t="str">
        <f t="shared" si="65"/>
        <v xml:space="preserve"> </v>
      </c>
      <c r="AO181" s="76"/>
      <c r="AP181" s="76"/>
      <c r="AQ181" s="76"/>
      <c r="AR181" s="76"/>
      <c r="AS181" s="76"/>
      <c r="AT181" s="76"/>
      <c r="AU181" s="76"/>
      <c r="AV181" s="76"/>
      <c r="AW181" s="76"/>
      <c r="AX181" s="76"/>
      <c r="AY181" s="76"/>
      <c r="AZ181" s="76"/>
    </row>
    <row r="182" spans="2:52" ht="57.75" customHeight="1" x14ac:dyDescent="0.3">
      <c r="B182" s="123" t="str">
        <f t="shared" si="53"/>
        <v>-</v>
      </c>
      <c r="C182" s="18"/>
      <c r="D182" s="24"/>
      <c r="E182" s="23"/>
      <c r="F182" s="132"/>
      <c r="G182" s="131"/>
      <c r="H182" s="23"/>
      <c r="I182" s="18"/>
      <c r="J182" s="80">
        <f t="shared" si="54"/>
        <v>0</v>
      </c>
      <c r="K182" s="18"/>
      <c r="L182" s="80">
        <f t="shared" si="55"/>
        <v>0</v>
      </c>
      <c r="M182" s="18"/>
      <c r="N182" s="80">
        <f t="shared" si="56"/>
        <v>0</v>
      </c>
      <c r="O182" s="18"/>
      <c r="P182" s="80">
        <f t="shared" si="44"/>
        <v>0</v>
      </c>
      <c r="Q182" s="18"/>
      <c r="R182" s="80">
        <f t="shared" si="45"/>
        <v>0</v>
      </c>
      <c r="S182" s="18"/>
      <c r="T182" s="80">
        <f t="shared" si="46"/>
        <v>0</v>
      </c>
      <c r="U182" s="18"/>
      <c r="V182" s="80">
        <f t="shared" si="47"/>
        <v>0</v>
      </c>
      <c r="W182" s="19" t="str">
        <f t="shared" si="48"/>
        <v xml:space="preserve"> </v>
      </c>
      <c r="X182" s="19" t="str">
        <f t="shared" si="57"/>
        <v xml:space="preserve"> </v>
      </c>
      <c r="Y182" s="19" t="str">
        <f t="shared" si="49"/>
        <v/>
      </c>
      <c r="Z182" s="23"/>
      <c r="AA182" s="19" t="str">
        <f t="shared" si="58"/>
        <v/>
      </c>
      <c r="AB182" s="19" t="str">
        <f t="shared" si="59"/>
        <v xml:space="preserve"> </v>
      </c>
      <c r="AC182" s="19" t="str">
        <f t="shared" si="60"/>
        <v/>
      </c>
      <c r="AD182" s="19" t="str">
        <f t="shared" si="61"/>
        <v xml:space="preserve"> </v>
      </c>
      <c r="AE182" s="128" t="str">
        <f t="shared" si="50"/>
        <v xml:space="preserve"> </v>
      </c>
      <c r="AF182" s="19" t="str">
        <f t="shared" si="62"/>
        <v xml:space="preserve"> </v>
      </c>
      <c r="AG182" s="50">
        <f t="shared" si="63"/>
        <v>0</v>
      </c>
      <c r="AH182" s="50" t="str">
        <f t="shared" si="51"/>
        <v xml:space="preserve"> </v>
      </c>
      <c r="AI182" s="36" t="str">
        <f>IFERROR(IF((INDEX('[3]Riesgos de Corrupción'!$B$11:$V$100,MATCH('Controles de Corrupción'!C182,'[3]Riesgos de Corrupción'!$B$11:$B$100,0),17)-AH182&lt;=1),"Rara vez",IF((INDEX('[3]Riesgos de Corrupción'!$B$11:$V$100,MATCH('Controles de Corrupción'!C182,'[3]Riesgos de Corrupción'!$B$11:$B$100,0),17)-AH182&lt;=2),"Improbable",IF((INDEX('[3]Riesgos de Corrupción'!$B$11:$V$100,MATCH('Controles de Corrupción'!C182,'[3]Riesgos de Corrupción'!$B$11:$B$100,0),17)-AH182&lt;=3),"Posible",IF((INDEX('[3]Riesgos de Corrupción'!$B$11:$V$100,MATCH('Controles de Corrupción'!C182,'[3]Riesgos de Corrupción'!$B$11:$B$100,0),17)-AH182&lt;=4),"Probable",IF((INDEX('[3]Riesgos de Corrupción'!$B$11:$V$100,MATCH('Controles de Corrupción'!C182,'[3]Riesgos de Corrupción'!$B$11:$B$100,0),17)-AH182&lt;=5),"Casi seguro")))))," ")</f>
        <v xml:space="preserve"> </v>
      </c>
      <c r="AJ182" s="8" t="str">
        <f>IFERROR(IF(OR(AND(AF182="Fuerte",H182="No disminuye"),AND(AF182="Moderado",H182="Indirectamente"),AND(AF182="Moderado",H182="No disminuye"),AND(INDEX('[3]Riesgos de Corrupción'!$B$11:$BN$100,MATCH('Controles de Corrupción'!C182,'[3]Riesgos de Corrupción'!$B$11:$B$100,0),63)="Moderado")),0,IF(OR(AND(AF182="Fuerte",H182="Indirectamente"),AND(AF182="Moderado",H182="Directamente"),AND(INDEX('[3]Riesgos de Corrupción'!$B$11:$BN$100,MATCH('Controles de Corrupción'!C182,'[3]Riesgos de Corrupción'!$B$11:$B$100,0),63)="Mayor")),1,IF(AND(AF182="Fuerte",H182="Directamente",AND(INDEX('[3]Riesgos de Corrupción'!$B$11:$BN$100,MATCH('Controles de Corrupción'!C182,'[3]Riesgos de Corrupción'!$B$11:$B$100,0),63)="Catastrófico")),2)))," ")</f>
        <v xml:space="preserve"> </v>
      </c>
      <c r="AK182" s="435" t="str">
        <f t="shared" si="52"/>
        <v xml:space="preserve"> </v>
      </c>
      <c r="AL182" s="19" t="str">
        <f>IFERROR(IF((INDEX('[3]Riesgos de Corrupción'!$B$11:$BN$100,MATCH('Controles de Corrupción'!C182,'[3]Riesgos de Corrupción'!$B$11:$B$100,0),62)-AK182&lt;=3),"Moderado",IF((INDEX('[3]Riesgos de Corrupción'!$B$11:$BN$100,MATCH('Controles de Corrupción'!C182,'[3]Riesgos de Corrupción'!$B$11:$B$100,0),62)-AK182&lt;=4),"Mayor",IF((INDEX('[3]Riesgos de Corrupción'!$B$11:$BN$100,MATCH('Controles de Corrupción'!C182,'[3]Riesgos de Corrupción'!$B$11:$B$100,0),62)-AK182&lt;=5),"Catastrófico")))," ")</f>
        <v xml:space="preserve"> </v>
      </c>
      <c r="AM182" s="22" t="str">
        <f t="shared" si="64"/>
        <v xml:space="preserve"> </v>
      </c>
      <c r="AN182" s="22" t="str">
        <f t="shared" si="65"/>
        <v xml:space="preserve"> </v>
      </c>
      <c r="AO182" s="76"/>
      <c r="AP182" s="76"/>
      <c r="AQ182" s="76"/>
      <c r="AR182" s="76"/>
      <c r="AS182" s="76"/>
      <c r="AT182" s="76"/>
      <c r="AU182" s="76"/>
      <c r="AV182" s="76"/>
      <c r="AW182" s="76"/>
      <c r="AX182" s="76"/>
      <c r="AY182" s="76"/>
      <c r="AZ182" s="76"/>
    </row>
    <row r="183" spans="2:52" ht="57.75" customHeight="1" x14ac:dyDescent="0.3">
      <c r="B183" s="123" t="str">
        <f t="shared" si="53"/>
        <v>-</v>
      </c>
      <c r="C183" s="18"/>
      <c r="D183" s="24"/>
      <c r="E183" s="23"/>
      <c r="F183" s="132"/>
      <c r="G183" s="131"/>
      <c r="H183" s="23"/>
      <c r="I183" s="18"/>
      <c r="J183" s="80">
        <f t="shared" si="54"/>
        <v>0</v>
      </c>
      <c r="K183" s="18"/>
      <c r="L183" s="80">
        <f t="shared" si="55"/>
        <v>0</v>
      </c>
      <c r="M183" s="18"/>
      <c r="N183" s="80">
        <f t="shared" si="56"/>
        <v>0</v>
      </c>
      <c r="O183" s="18"/>
      <c r="P183" s="80">
        <f t="shared" si="44"/>
        <v>0</v>
      </c>
      <c r="Q183" s="18"/>
      <c r="R183" s="80">
        <f t="shared" si="45"/>
        <v>0</v>
      </c>
      <c r="S183" s="18"/>
      <c r="T183" s="80">
        <f t="shared" si="46"/>
        <v>0</v>
      </c>
      <c r="U183" s="18"/>
      <c r="V183" s="80">
        <f t="shared" si="47"/>
        <v>0</v>
      </c>
      <c r="W183" s="19" t="str">
        <f t="shared" si="48"/>
        <v xml:space="preserve"> </v>
      </c>
      <c r="X183" s="19" t="str">
        <f t="shared" si="57"/>
        <v xml:space="preserve"> </v>
      </c>
      <c r="Y183" s="19" t="str">
        <f t="shared" si="49"/>
        <v/>
      </c>
      <c r="Z183" s="23"/>
      <c r="AA183" s="19" t="str">
        <f t="shared" si="58"/>
        <v/>
      </c>
      <c r="AB183" s="19" t="str">
        <f t="shared" si="59"/>
        <v xml:space="preserve"> </v>
      </c>
      <c r="AC183" s="19" t="str">
        <f t="shared" si="60"/>
        <v/>
      </c>
      <c r="AD183" s="19" t="str">
        <f t="shared" si="61"/>
        <v xml:space="preserve"> </v>
      </c>
      <c r="AE183" s="128" t="str">
        <f t="shared" si="50"/>
        <v xml:space="preserve"> </v>
      </c>
      <c r="AF183" s="19" t="str">
        <f t="shared" si="62"/>
        <v xml:space="preserve"> </v>
      </c>
      <c r="AG183" s="50">
        <f t="shared" si="63"/>
        <v>0</v>
      </c>
      <c r="AH183" s="50" t="str">
        <f t="shared" si="51"/>
        <v xml:space="preserve"> </v>
      </c>
      <c r="AI183" s="36" t="str">
        <f>IFERROR(IF((INDEX('[3]Riesgos de Corrupción'!$B$11:$V$100,MATCH('Controles de Corrupción'!C183,'[3]Riesgos de Corrupción'!$B$11:$B$100,0),17)-AH183&lt;=1),"Rara vez",IF((INDEX('[3]Riesgos de Corrupción'!$B$11:$V$100,MATCH('Controles de Corrupción'!C183,'[3]Riesgos de Corrupción'!$B$11:$B$100,0),17)-AH183&lt;=2),"Improbable",IF((INDEX('[3]Riesgos de Corrupción'!$B$11:$V$100,MATCH('Controles de Corrupción'!C183,'[3]Riesgos de Corrupción'!$B$11:$B$100,0),17)-AH183&lt;=3),"Posible",IF((INDEX('[3]Riesgos de Corrupción'!$B$11:$V$100,MATCH('Controles de Corrupción'!C183,'[3]Riesgos de Corrupción'!$B$11:$B$100,0),17)-AH183&lt;=4),"Probable",IF((INDEX('[3]Riesgos de Corrupción'!$B$11:$V$100,MATCH('Controles de Corrupción'!C183,'[3]Riesgos de Corrupción'!$B$11:$B$100,0),17)-AH183&lt;=5),"Casi seguro")))))," ")</f>
        <v xml:space="preserve"> </v>
      </c>
      <c r="AJ183" s="8" t="str">
        <f>IFERROR(IF(OR(AND(AF183="Fuerte",H183="No disminuye"),AND(AF183="Moderado",H183="Indirectamente"),AND(AF183="Moderado",H183="No disminuye"),AND(INDEX('[3]Riesgos de Corrupción'!$B$11:$BN$100,MATCH('Controles de Corrupción'!C183,'[3]Riesgos de Corrupción'!$B$11:$B$100,0),63)="Moderado")),0,IF(OR(AND(AF183="Fuerte",H183="Indirectamente"),AND(AF183="Moderado",H183="Directamente"),AND(INDEX('[3]Riesgos de Corrupción'!$B$11:$BN$100,MATCH('Controles de Corrupción'!C183,'[3]Riesgos de Corrupción'!$B$11:$B$100,0),63)="Mayor")),1,IF(AND(AF183="Fuerte",H183="Directamente",AND(INDEX('[3]Riesgos de Corrupción'!$B$11:$BN$100,MATCH('Controles de Corrupción'!C183,'[3]Riesgos de Corrupción'!$B$11:$B$100,0),63)="Catastrófico")),2)))," ")</f>
        <v xml:space="preserve"> </v>
      </c>
      <c r="AK183" s="435" t="str">
        <f t="shared" si="52"/>
        <v xml:space="preserve"> </v>
      </c>
      <c r="AL183" s="19" t="str">
        <f>IFERROR(IF((INDEX('[3]Riesgos de Corrupción'!$B$11:$BN$100,MATCH('Controles de Corrupción'!C183,'[3]Riesgos de Corrupción'!$B$11:$B$100,0),62)-AK183&lt;=3),"Moderado",IF((INDEX('[3]Riesgos de Corrupción'!$B$11:$BN$100,MATCH('Controles de Corrupción'!C183,'[3]Riesgos de Corrupción'!$B$11:$B$100,0),62)-AK183&lt;=4),"Mayor",IF((INDEX('[3]Riesgos de Corrupción'!$B$11:$BN$100,MATCH('Controles de Corrupción'!C183,'[3]Riesgos de Corrupción'!$B$11:$B$100,0),62)-AK183&lt;=5),"Catastrófico")))," ")</f>
        <v xml:space="preserve"> </v>
      </c>
      <c r="AM183" s="22" t="str">
        <f t="shared" si="64"/>
        <v xml:space="preserve"> </v>
      </c>
      <c r="AN183" s="22" t="str">
        <f t="shared" si="65"/>
        <v xml:space="preserve"> </v>
      </c>
      <c r="AO183" s="76"/>
      <c r="AP183" s="76"/>
      <c r="AQ183" s="76"/>
      <c r="AR183" s="76"/>
      <c r="AS183" s="76"/>
      <c r="AT183" s="76"/>
      <c r="AU183" s="76"/>
      <c r="AV183" s="76"/>
      <c r="AW183" s="76"/>
      <c r="AX183" s="76"/>
      <c r="AY183" s="76"/>
      <c r="AZ183" s="76"/>
    </row>
    <row r="184" spans="2:52" ht="57.75" customHeight="1" x14ac:dyDescent="0.3">
      <c r="B184" s="123" t="str">
        <f t="shared" si="53"/>
        <v>-</v>
      </c>
      <c r="C184" s="18"/>
      <c r="D184" s="24"/>
      <c r="E184" s="23"/>
      <c r="F184" s="132"/>
      <c r="G184" s="131"/>
      <c r="H184" s="23"/>
      <c r="I184" s="18"/>
      <c r="J184" s="80">
        <f t="shared" si="54"/>
        <v>0</v>
      </c>
      <c r="K184" s="18"/>
      <c r="L184" s="80">
        <f t="shared" si="55"/>
        <v>0</v>
      </c>
      <c r="M184" s="18"/>
      <c r="N184" s="80">
        <f t="shared" si="56"/>
        <v>0</v>
      </c>
      <c r="O184" s="18"/>
      <c r="P184" s="80">
        <f t="shared" si="44"/>
        <v>0</v>
      </c>
      <c r="Q184" s="18"/>
      <c r="R184" s="80">
        <f t="shared" si="45"/>
        <v>0</v>
      </c>
      <c r="S184" s="18"/>
      <c r="T184" s="80">
        <f t="shared" si="46"/>
        <v>0</v>
      </c>
      <c r="U184" s="18"/>
      <c r="V184" s="80">
        <f t="shared" si="47"/>
        <v>0</v>
      </c>
      <c r="W184" s="19" t="str">
        <f t="shared" si="48"/>
        <v xml:space="preserve"> </v>
      </c>
      <c r="X184" s="19" t="str">
        <f t="shared" si="57"/>
        <v xml:space="preserve"> </v>
      </c>
      <c r="Y184" s="19" t="str">
        <f t="shared" si="49"/>
        <v/>
      </c>
      <c r="Z184" s="23"/>
      <c r="AA184" s="19" t="str">
        <f t="shared" si="58"/>
        <v/>
      </c>
      <c r="AB184" s="19" t="str">
        <f t="shared" si="59"/>
        <v xml:space="preserve"> </v>
      </c>
      <c r="AC184" s="19" t="str">
        <f t="shared" si="60"/>
        <v/>
      </c>
      <c r="AD184" s="19" t="str">
        <f t="shared" si="61"/>
        <v xml:space="preserve"> </v>
      </c>
      <c r="AE184" s="128" t="str">
        <f t="shared" si="50"/>
        <v xml:space="preserve"> </v>
      </c>
      <c r="AF184" s="19" t="str">
        <f t="shared" si="62"/>
        <v xml:space="preserve"> </v>
      </c>
      <c r="AG184" s="50">
        <f t="shared" si="63"/>
        <v>0</v>
      </c>
      <c r="AH184" s="50" t="str">
        <f t="shared" si="51"/>
        <v xml:space="preserve"> </v>
      </c>
      <c r="AI184" s="36" t="str">
        <f>IFERROR(IF((INDEX('[3]Riesgos de Corrupción'!$B$11:$V$100,MATCH('Controles de Corrupción'!C184,'[3]Riesgos de Corrupción'!$B$11:$B$100,0),17)-AH184&lt;=1),"Rara vez",IF((INDEX('[3]Riesgos de Corrupción'!$B$11:$V$100,MATCH('Controles de Corrupción'!C184,'[3]Riesgos de Corrupción'!$B$11:$B$100,0),17)-AH184&lt;=2),"Improbable",IF((INDEX('[3]Riesgos de Corrupción'!$B$11:$V$100,MATCH('Controles de Corrupción'!C184,'[3]Riesgos de Corrupción'!$B$11:$B$100,0),17)-AH184&lt;=3),"Posible",IF((INDEX('[3]Riesgos de Corrupción'!$B$11:$V$100,MATCH('Controles de Corrupción'!C184,'[3]Riesgos de Corrupción'!$B$11:$B$100,0),17)-AH184&lt;=4),"Probable",IF((INDEX('[3]Riesgos de Corrupción'!$B$11:$V$100,MATCH('Controles de Corrupción'!C184,'[3]Riesgos de Corrupción'!$B$11:$B$100,0),17)-AH184&lt;=5),"Casi seguro")))))," ")</f>
        <v xml:space="preserve"> </v>
      </c>
      <c r="AJ184" s="8" t="str">
        <f>IFERROR(IF(OR(AND(AF184="Fuerte",H184="No disminuye"),AND(AF184="Moderado",H184="Indirectamente"),AND(AF184="Moderado",H184="No disminuye"),AND(INDEX('[3]Riesgos de Corrupción'!$B$11:$BN$100,MATCH('Controles de Corrupción'!C184,'[3]Riesgos de Corrupción'!$B$11:$B$100,0),63)="Moderado")),0,IF(OR(AND(AF184="Fuerte",H184="Indirectamente"),AND(AF184="Moderado",H184="Directamente"),AND(INDEX('[3]Riesgos de Corrupción'!$B$11:$BN$100,MATCH('Controles de Corrupción'!C184,'[3]Riesgos de Corrupción'!$B$11:$B$100,0),63)="Mayor")),1,IF(AND(AF184="Fuerte",H184="Directamente",AND(INDEX('[3]Riesgos de Corrupción'!$B$11:$BN$100,MATCH('Controles de Corrupción'!C184,'[3]Riesgos de Corrupción'!$B$11:$B$100,0),63)="Catastrófico")),2)))," ")</f>
        <v xml:space="preserve"> </v>
      </c>
      <c r="AK184" s="435" t="str">
        <f t="shared" si="52"/>
        <v xml:space="preserve"> </v>
      </c>
      <c r="AL184" s="19" t="str">
        <f>IFERROR(IF((INDEX('[3]Riesgos de Corrupción'!$B$11:$BN$100,MATCH('Controles de Corrupción'!C184,'[3]Riesgos de Corrupción'!$B$11:$B$100,0),62)-AK184&lt;=3),"Moderado",IF((INDEX('[3]Riesgos de Corrupción'!$B$11:$BN$100,MATCH('Controles de Corrupción'!C184,'[3]Riesgos de Corrupción'!$B$11:$B$100,0),62)-AK184&lt;=4),"Mayor",IF((INDEX('[3]Riesgos de Corrupción'!$B$11:$BN$100,MATCH('Controles de Corrupción'!C184,'[3]Riesgos de Corrupción'!$B$11:$B$100,0),62)-AK184&lt;=5),"Catastrófico")))," ")</f>
        <v xml:space="preserve"> </v>
      </c>
      <c r="AM184" s="22" t="str">
        <f t="shared" si="64"/>
        <v xml:space="preserve"> </v>
      </c>
      <c r="AN184" s="22" t="str">
        <f t="shared" si="65"/>
        <v xml:space="preserve"> </v>
      </c>
      <c r="AO184" s="76"/>
      <c r="AP184" s="76"/>
      <c r="AQ184" s="76"/>
      <c r="AR184" s="76"/>
      <c r="AS184" s="76"/>
      <c r="AT184" s="76"/>
      <c r="AU184" s="76"/>
      <c r="AV184" s="76"/>
      <c r="AW184" s="76"/>
      <c r="AX184" s="76"/>
      <c r="AY184" s="76"/>
      <c r="AZ184" s="76"/>
    </row>
    <row r="185" spans="2:52" ht="57.75" customHeight="1" x14ac:dyDescent="0.3">
      <c r="B185" s="123" t="str">
        <f t="shared" si="53"/>
        <v>-</v>
      </c>
      <c r="C185" s="18"/>
      <c r="D185" s="24"/>
      <c r="E185" s="23"/>
      <c r="F185" s="132"/>
      <c r="G185" s="131"/>
      <c r="H185" s="23"/>
      <c r="I185" s="18"/>
      <c r="J185" s="80">
        <f t="shared" si="54"/>
        <v>0</v>
      </c>
      <c r="K185" s="18"/>
      <c r="L185" s="80">
        <f t="shared" si="55"/>
        <v>0</v>
      </c>
      <c r="M185" s="18"/>
      <c r="N185" s="80">
        <f t="shared" si="56"/>
        <v>0</v>
      </c>
      <c r="O185" s="18"/>
      <c r="P185" s="80">
        <f t="shared" si="44"/>
        <v>0</v>
      </c>
      <c r="Q185" s="18"/>
      <c r="R185" s="80">
        <f t="shared" si="45"/>
        <v>0</v>
      </c>
      <c r="S185" s="18"/>
      <c r="T185" s="80">
        <f t="shared" si="46"/>
        <v>0</v>
      </c>
      <c r="U185" s="18"/>
      <c r="V185" s="80">
        <f t="shared" si="47"/>
        <v>0</v>
      </c>
      <c r="W185" s="19" t="str">
        <f t="shared" si="48"/>
        <v xml:space="preserve"> </v>
      </c>
      <c r="X185" s="19" t="str">
        <f t="shared" si="57"/>
        <v xml:space="preserve"> </v>
      </c>
      <c r="Y185" s="19" t="str">
        <f t="shared" si="49"/>
        <v/>
      </c>
      <c r="Z185" s="23"/>
      <c r="AA185" s="19" t="str">
        <f t="shared" si="58"/>
        <v/>
      </c>
      <c r="AB185" s="19" t="str">
        <f t="shared" si="59"/>
        <v xml:space="preserve"> </v>
      </c>
      <c r="AC185" s="19" t="str">
        <f t="shared" si="60"/>
        <v/>
      </c>
      <c r="AD185" s="19" t="str">
        <f t="shared" si="61"/>
        <v xml:space="preserve"> </v>
      </c>
      <c r="AE185" s="128" t="str">
        <f t="shared" si="50"/>
        <v xml:space="preserve"> </v>
      </c>
      <c r="AF185" s="19" t="str">
        <f t="shared" si="62"/>
        <v xml:space="preserve"> </v>
      </c>
      <c r="AG185" s="50">
        <f t="shared" si="63"/>
        <v>0</v>
      </c>
      <c r="AH185" s="50" t="str">
        <f t="shared" si="51"/>
        <v xml:space="preserve"> </v>
      </c>
      <c r="AI185" s="36" t="str">
        <f>IFERROR(IF((INDEX('[3]Riesgos de Corrupción'!$B$11:$V$100,MATCH('Controles de Corrupción'!C185,'[3]Riesgos de Corrupción'!$B$11:$B$100,0),17)-AH185&lt;=1),"Rara vez",IF((INDEX('[3]Riesgos de Corrupción'!$B$11:$V$100,MATCH('Controles de Corrupción'!C185,'[3]Riesgos de Corrupción'!$B$11:$B$100,0),17)-AH185&lt;=2),"Improbable",IF((INDEX('[3]Riesgos de Corrupción'!$B$11:$V$100,MATCH('Controles de Corrupción'!C185,'[3]Riesgos de Corrupción'!$B$11:$B$100,0),17)-AH185&lt;=3),"Posible",IF((INDEX('[3]Riesgos de Corrupción'!$B$11:$V$100,MATCH('Controles de Corrupción'!C185,'[3]Riesgos de Corrupción'!$B$11:$B$100,0),17)-AH185&lt;=4),"Probable",IF((INDEX('[3]Riesgos de Corrupción'!$B$11:$V$100,MATCH('Controles de Corrupción'!C185,'[3]Riesgos de Corrupción'!$B$11:$B$100,0),17)-AH185&lt;=5),"Casi seguro")))))," ")</f>
        <v xml:space="preserve"> </v>
      </c>
      <c r="AJ185" s="8" t="str">
        <f>IFERROR(IF(OR(AND(AF185="Fuerte",H185="No disminuye"),AND(AF185="Moderado",H185="Indirectamente"),AND(AF185="Moderado",H185="No disminuye"),AND(INDEX('[3]Riesgos de Corrupción'!$B$11:$BN$100,MATCH('Controles de Corrupción'!C185,'[3]Riesgos de Corrupción'!$B$11:$B$100,0),63)="Moderado")),0,IF(OR(AND(AF185="Fuerte",H185="Indirectamente"),AND(AF185="Moderado",H185="Directamente"),AND(INDEX('[3]Riesgos de Corrupción'!$B$11:$BN$100,MATCH('Controles de Corrupción'!C185,'[3]Riesgos de Corrupción'!$B$11:$B$100,0),63)="Mayor")),1,IF(AND(AF185="Fuerte",H185="Directamente",AND(INDEX('[3]Riesgos de Corrupción'!$B$11:$BN$100,MATCH('Controles de Corrupción'!C185,'[3]Riesgos de Corrupción'!$B$11:$B$100,0),63)="Catastrófico")),2)))," ")</f>
        <v xml:space="preserve"> </v>
      </c>
      <c r="AK185" s="435" t="str">
        <f t="shared" si="52"/>
        <v xml:space="preserve"> </v>
      </c>
      <c r="AL185" s="19" t="str">
        <f>IFERROR(IF((INDEX('[3]Riesgos de Corrupción'!$B$11:$BN$100,MATCH('Controles de Corrupción'!C185,'[3]Riesgos de Corrupción'!$B$11:$B$100,0),62)-AK185&lt;=3),"Moderado",IF((INDEX('[3]Riesgos de Corrupción'!$B$11:$BN$100,MATCH('Controles de Corrupción'!C185,'[3]Riesgos de Corrupción'!$B$11:$B$100,0),62)-AK185&lt;=4),"Mayor",IF((INDEX('[3]Riesgos de Corrupción'!$B$11:$BN$100,MATCH('Controles de Corrupción'!C185,'[3]Riesgos de Corrupción'!$B$11:$B$100,0),62)-AK185&lt;=5),"Catastrófico")))," ")</f>
        <v xml:space="preserve"> </v>
      </c>
      <c r="AM185" s="22" t="str">
        <f t="shared" si="64"/>
        <v xml:space="preserve"> </v>
      </c>
      <c r="AN185" s="22" t="str">
        <f t="shared" si="65"/>
        <v xml:space="preserve"> </v>
      </c>
      <c r="AO185" s="76"/>
      <c r="AP185" s="76"/>
      <c r="AQ185" s="76"/>
      <c r="AR185" s="76"/>
      <c r="AS185" s="76"/>
      <c r="AT185" s="76"/>
      <c r="AU185" s="76"/>
      <c r="AV185" s="76"/>
      <c r="AW185" s="76"/>
      <c r="AX185" s="76"/>
      <c r="AY185" s="76"/>
      <c r="AZ185" s="76"/>
    </row>
    <row r="186" spans="2:52" ht="57.75" customHeight="1" x14ac:dyDescent="0.3">
      <c r="B186" s="123" t="str">
        <f t="shared" si="53"/>
        <v>-</v>
      </c>
      <c r="C186" s="18"/>
      <c r="D186" s="24"/>
      <c r="E186" s="23"/>
      <c r="F186" s="132"/>
      <c r="G186" s="131"/>
      <c r="H186" s="23"/>
      <c r="I186" s="18"/>
      <c r="J186" s="80">
        <f t="shared" si="54"/>
        <v>0</v>
      </c>
      <c r="K186" s="18"/>
      <c r="L186" s="80">
        <f t="shared" si="55"/>
        <v>0</v>
      </c>
      <c r="M186" s="18"/>
      <c r="N186" s="80">
        <f t="shared" si="56"/>
        <v>0</v>
      </c>
      <c r="O186" s="18"/>
      <c r="P186" s="80">
        <f t="shared" si="44"/>
        <v>0</v>
      </c>
      <c r="Q186" s="18"/>
      <c r="R186" s="80">
        <f t="shared" si="45"/>
        <v>0</v>
      </c>
      <c r="S186" s="18"/>
      <c r="T186" s="80">
        <f t="shared" si="46"/>
        <v>0</v>
      </c>
      <c r="U186" s="18"/>
      <c r="V186" s="80">
        <f t="shared" si="47"/>
        <v>0</v>
      </c>
      <c r="W186" s="19" t="str">
        <f t="shared" si="48"/>
        <v xml:space="preserve"> </v>
      </c>
      <c r="X186" s="19" t="str">
        <f t="shared" si="57"/>
        <v xml:space="preserve"> </v>
      </c>
      <c r="Y186" s="19" t="str">
        <f t="shared" si="49"/>
        <v/>
      </c>
      <c r="Z186" s="23"/>
      <c r="AA186" s="19" t="str">
        <f t="shared" si="58"/>
        <v/>
      </c>
      <c r="AB186" s="19" t="str">
        <f t="shared" si="59"/>
        <v xml:space="preserve"> </v>
      </c>
      <c r="AC186" s="19" t="str">
        <f t="shared" si="60"/>
        <v/>
      </c>
      <c r="AD186" s="19" t="str">
        <f t="shared" si="61"/>
        <v xml:space="preserve"> </v>
      </c>
      <c r="AE186" s="128" t="str">
        <f t="shared" si="50"/>
        <v xml:space="preserve"> </v>
      </c>
      <c r="AF186" s="19" t="str">
        <f t="shared" si="62"/>
        <v xml:space="preserve"> </v>
      </c>
      <c r="AG186" s="50">
        <f t="shared" si="63"/>
        <v>0</v>
      </c>
      <c r="AH186" s="50" t="str">
        <f t="shared" si="51"/>
        <v xml:space="preserve"> </v>
      </c>
      <c r="AI186" s="36" t="str">
        <f>IFERROR(IF((INDEX('[3]Riesgos de Corrupción'!$B$11:$V$100,MATCH('Controles de Corrupción'!C186,'[3]Riesgos de Corrupción'!$B$11:$B$100,0),17)-AH186&lt;=1),"Rara vez",IF((INDEX('[3]Riesgos de Corrupción'!$B$11:$V$100,MATCH('Controles de Corrupción'!C186,'[3]Riesgos de Corrupción'!$B$11:$B$100,0),17)-AH186&lt;=2),"Improbable",IF((INDEX('[3]Riesgos de Corrupción'!$B$11:$V$100,MATCH('Controles de Corrupción'!C186,'[3]Riesgos de Corrupción'!$B$11:$B$100,0),17)-AH186&lt;=3),"Posible",IF((INDEX('[3]Riesgos de Corrupción'!$B$11:$V$100,MATCH('Controles de Corrupción'!C186,'[3]Riesgos de Corrupción'!$B$11:$B$100,0),17)-AH186&lt;=4),"Probable",IF((INDEX('[3]Riesgos de Corrupción'!$B$11:$V$100,MATCH('Controles de Corrupción'!C186,'[3]Riesgos de Corrupción'!$B$11:$B$100,0),17)-AH186&lt;=5),"Casi seguro")))))," ")</f>
        <v xml:space="preserve"> </v>
      </c>
      <c r="AJ186" s="8" t="str">
        <f>IFERROR(IF(OR(AND(AF186="Fuerte",H186="No disminuye"),AND(AF186="Moderado",H186="Indirectamente"),AND(AF186="Moderado",H186="No disminuye"),AND(INDEX('[3]Riesgos de Corrupción'!$B$11:$BN$100,MATCH('Controles de Corrupción'!C186,'[3]Riesgos de Corrupción'!$B$11:$B$100,0),63)="Moderado")),0,IF(OR(AND(AF186="Fuerte",H186="Indirectamente"),AND(AF186="Moderado",H186="Directamente"),AND(INDEX('[3]Riesgos de Corrupción'!$B$11:$BN$100,MATCH('Controles de Corrupción'!C186,'[3]Riesgos de Corrupción'!$B$11:$B$100,0),63)="Mayor")),1,IF(AND(AF186="Fuerte",H186="Directamente",AND(INDEX('[3]Riesgos de Corrupción'!$B$11:$BN$100,MATCH('Controles de Corrupción'!C186,'[3]Riesgos de Corrupción'!$B$11:$B$100,0),63)="Catastrófico")),2)))," ")</f>
        <v xml:space="preserve"> </v>
      </c>
      <c r="AK186" s="435" t="str">
        <f t="shared" si="52"/>
        <v xml:space="preserve"> </v>
      </c>
      <c r="AL186" s="19" t="str">
        <f>IFERROR(IF((INDEX('[3]Riesgos de Corrupción'!$B$11:$BN$100,MATCH('Controles de Corrupción'!C186,'[3]Riesgos de Corrupción'!$B$11:$B$100,0),62)-AK186&lt;=3),"Moderado",IF((INDEX('[3]Riesgos de Corrupción'!$B$11:$BN$100,MATCH('Controles de Corrupción'!C186,'[3]Riesgos de Corrupción'!$B$11:$B$100,0),62)-AK186&lt;=4),"Mayor",IF((INDEX('[3]Riesgos de Corrupción'!$B$11:$BN$100,MATCH('Controles de Corrupción'!C186,'[3]Riesgos de Corrupción'!$B$11:$B$100,0),62)-AK186&lt;=5),"Catastrófico")))," ")</f>
        <v xml:space="preserve"> </v>
      </c>
      <c r="AM186" s="22" t="str">
        <f t="shared" si="64"/>
        <v xml:space="preserve"> </v>
      </c>
      <c r="AN186" s="22" t="str">
        <f t="shared" si="65"/>
        <v xml:space="preserve"> </v>
      </c>
      <c r="AO186" s="76"/>
      <c r="AP186" s="76"/>
      <c r="AQ186" s="76"/>
      <c r="AR186" s="76"/>
      <c r="AS186" s="76"/>
      <c r="AT186" s="76"/>
      <c r="AU186" s="76"/>
      <c r="AV186" s="76"/>
      <c r="AW186" s="76"/>
      <c r="AX186" s="76"/>
      <c r="AY186" s="76"/>
      <c r="AZ186" s="76"/>
    </row>
    <row r="187" spans="2:52" ht="57.75" customHeight="1" x14ac:dyDescent="0.3">
      <c r="B187" s="123" t="str">
        <f t="shared" si="53"/>
        <v>-</v>
      </c>
      <c r="C187" s="18"/>
      <c r="D187" s="24"/>
      <c r="E187" s="23"/>
      <c r="F187" s="132"/>
      <c r="G187" s="131"/>
      <c r="H187" s="23"/>
      <c r="I187" s="18"/>
      <c r="J187" s="80">
        <f t="shared" si="54"/>
        <v>0</v>
      </c>
      <c r="K187" s="18"/>
      <c r="L187" s="80">
        <f t="shared" si="55"/>
        <v>0</v>
      </c>
      <c r="M187" s="18"/>
      <c r="N187" s="80">
        <f t="shared" si="56"/>
        <v>0</v>
      </c>
      <c r="O187" s="18"/>
      <c r="P187" s="80">
        <f t="shared" si="44"/>
        <v>0</v>
      </c>
      <c r="Q187" s="18"/>
      <c r="R187" s="80">
        <f t="shared" si="45"/>
        <v>0</v>
      </c>
      <c r="S187" s="18"/>
      <c r="T187" s="80">
        <f t="shared" si="46"/>
        <v>0</v>
      </c>
      <c r="U187" s="18"/>
      <c r="V187" s="80">
        <f t="shared" si="47"/>
        <v>0</v>
      </c>
      <c r="W187" s="19" t="str">
        <f t="shared" si="48"/>
        <v xml:space="preserve"> </v>
      </c>
      <c r="X187" s="19" t="str">
        <f t="shared" si="57"/>
        <v xml:space="preserve"> </v>
      </c>
      <c r="Y187" s="19" t="str">
        <f t="shared" si="49"/>
        <v/>
      </c>
      <c r="Z187" s="23"/>
      <c r="AA187" s="19" t="str">
        <f t="shared" si="58"/>
        <v/>
      </c>
      <c r="AB187" s="19" t="str">
        <f t="shared" si="59"/>
        <v xml:space="preserve"> </v>
      </c>
      <c r="AC187" s="19" t="str">
        <f t="shared" si="60"/>
        <v/>
      </c>
      <c r="AD187" s="19" t="str">
        <f t="shared" si="61"/>
        <v xml:space="preserve"> </v>
      </c>
      <c r="AE187" s="128" t="str">
        <f t="shared" si="50"/>
        <v xml:space="preserve"> </v>
      </c>
      <c r="AF187" s="19" t="str">
        <f t="shared" si="62"/>
        <v xml:space="preserve"> </v>
      </c>
      <c r="AG187" s="50">
        <f t="shared" si="63"/>
        <v>0</v>
      </c>
      <c r="AH187" s="50" t="str">
        <f t="shared" si="51"/>
        <v xml:space="preserve"> </v>
      </c>
      <c r="AI187" s="36" t="str">
        <f>IFERROR(IF((INDEX('[3]Riesgos de Corrupción'!$B$11:$V$100,MATCH('Controles de Corrupción'!C187,'[3]Riesgos de Corrupción'!$B$11:$B$100,0),17)-AH187&lt;=1),"Rara vez",IF((INDEX('[3]Riesgos de Corrupción'!$B$11:$V$100,MATCH('Controles de Corrupción'!C187,'[3]Riesgos de Corrupción'!$B$11:$B$100,0),17)-AH187&lt;=2),"Improbable",IF((INDEX('[3]Riesgos de Corrupción'!$B$11:$V$100,MATCH('Controles de Corrupción'!C187,'[3]Riesgos de Corrupción'!$B$11:$B$100,0),17)-AH187&lt;=3),"Posible",IF((INDEX('[3]Riesgos de Corrupción'!$B$11:$V$100,MATCH('Controles de Corrupción'!C187,'[3]Riesgos de Corrupción'!$B$11:$B$100,0),17)-AH187&lt;=4),"Probable",IF((INDEX('[3]Riesgos de Corrupción'!$B$11:$V$100,MATCH('Controles de Corrupción'!C187,'[3]Riesgos de Corrupción'!$B$11:$B$100,0),17)-AH187&lt;=5),"Casi seguro")))))," ")</f>
        <v xml:space="preserve"> </v>
      </c>
      <c r="AJ187" s="8" t="str">
        <f>IFERROR(IF(OR(AND(AF187="Fuerte",H187="No disminuye"),AND(AF187="Moderado",H187="Indirectamente"),AND(AF187="Moderado",H187="No disminuye"),AND(INDEX('[3]Riesgos de Corrupción'!$B$11:$BN$100,MATCH('Controles de Corrupción'!C187,'[3]Riesgos de Corrupción'!$B$11:$B$100,0),63)="Moderado")),0,IF(OR(AND(AF187="Fuerte",H187="Indirectamente"),AND(AF187="Moderado",H187="Directamente"),AND(INDEX('[3]Riesgos de Corrupción'!$B$11:$BN$100,MATCH('Controles de Corrupción'!C187,'[3]Riesgos de Corrupción'!$B$11:$B$100,0),63)="Mayor")),1,IF(AND(AF187="Fuerte",H187="Directamente",AND(INDEX('[3]Riesgos de Corrupción'!$B$11:$BN$100,MATCH('Controles de Corrupción'!C187,'[3]Riesgos de Corrupción'!$B$11:$B$100,0),63)="Catastrófico")),2)))," ")</f>
        <v xml:space="preserve"> </v>
      </c>
      <c r="AK187" s="435" t="str">
        <f t="shared" si="52"/>
        <v xml:space="preserve"> </v>
      </c>
      <c r="AL187" s="19" t="str">
        <f>IFERROR(IF((INDEX('[3]Riesgos de Corrupción'!$B$11:$BN$100,MATCH('Controles de Corrupción'!C187,'[3]Riesgos de Corrupción'!$B$11:$B$100,0),62)-AK187&lt;=3),"Moderado",IF((INDEX('[3]Riesgos de Corrupción'!$B$11:$BN$100,MATCH('Controles de Corrupción'!C187,'[3]Riesgos de Corrupción'!$B$11:$B$100,0),62)-AK187&lt;=4),"Mayor",IF((INDEX('[3]Riesgos de Corrupción'!$B$11:$BN$100,MATCH('Controles de Corrupción'!C187,'[3]Riesgos de Corrupción'!$B$11:$B$100,0),62)-AK187&lt;=5),"Catastrófico")))," ")</f>
        <v xml:space="preserve"> </v>
      </c>
      <c r="AM187" s="22" t="str">
        <f t="shared" si="64"/>
        <v xml:space="preserve"> </v>
      </c>
      <c r="AN187" s="22" t="str">
        <f t="shared" si="65"/>
        <v xml:space="preserve"> </v>
      </c>
      <c r="AO187" s="76"/>
      <c r="AP187" s="76"/>
      <c r="AQ187" s="76"/>
      <c r="AR187" s="76"/>
      <c r="AS187" s="76"/>
      <c r="AT187" s="76"/>
      <c r="AU187" s="76"/>
      <c r="AV187" s="76"/>
      <c r="AW187" s="76"/>
      <c r="AX187" s="76"/>
      <c r="AY187" s="76"/>
      <c r="AZ187" s="76"/>
    </row>
    <row r="188" spans="2:52" ht="57.75" customHeight="1" x14ac:dyDescent="0.3">
      <c r="B188" s="123" t="str">
        <f t="shared" si="53"/>
        <v>-</v>
      </c>
      <c r="C188" s="18"/>
      <c r="D188" s="24"/>
      <c r="E188" s="23"/>
      <c r="F188" s="132"/>
      <c r="G188" s="131"/>
      <c r="H188" s="23"/>
      <c r="I188" s="18"/>
      <c r="J188" s="80">
        <f t="shared" si="54"/>
        <v>0</v>
      </c>
      <c r="K188" s="18"/>
      <c r="L188" s="80">
        <f t="shared" si="55"/>
        <v>0</v>
      </c>
      <c r="M188" s="18"/>
      <c r="N188" s="80">
        <f t="shared" si="56"/>
        <v>0</v>
      </c>
      <c r="O188" s="18"/>
      <c r="P188" s="80">
        <f t="shared" si="44"/>
        <v>0</v>
      </c>
      <c r="Q188" s="18"/>
      <c r="R188" s="80">
        <f t="shared" si="45"/>
        <v>0</v>
      </c>
      <c r="S188" s="18"/>
      <c r="T188" s="80">
        <f t="shared" si="46"/>
        <v>0</v>
      </c>
      <c r="U188" s="18"/>
      <c r="V188" s="80">
        <f t="shared" si="47"/>
        <v>0</v>
      </c>
      <c r="W188" s="19" t="str">
        <f t="shared" si="48"/>
        <v xml:space="preserve"> </v>
      </c>
      <c r="X188" s="19" t="str">
        <f t="shared" si="57"/>
        <v xml:space="preserve"> </v>
      </c>
      <c r="Y188" s="19" t="str">
        <f t="shared" si="49"/>
        <v/>
      </c>
      <c r="Z188" s="23"/>
      <c r="AA188" s="19" t="str">
        <f t="shared" si="58"/>
        <v/>
      </c>
      <c r="AB188" s="19" t="str">
        <f t="shared" si="59"/>
        <v xml:space="preserve"> </v>
      </c>
      <c r="AC188" s="19" t="str">
        <f t="shared" si="60"/>
        <v/>
      </c>
      <c r="AD188" s="19" t="str">
        <f t="shared" si="61"/>
        <v xml:space="preserve"> </v>
      </c>
      <c r="AE188" s="128" t="str">
        <f t="shared" si="50"/>
        <v xml:space="preserve"> </v>
      </c>
      <c r="AF188" s="19" t="str">
        <f t="shared" si="62"/>
        <v xml:space="preserve"> </v>
      </c>
      <c r="AG188" s="50">
        <f t="shared" si="63"/>
        <v>0</v>
      </c>
      <c r="AH188" s="50" t="str">
        <f t="shared" si="51"/>
        <v xml:space="preserve"> </v>
      </c>
      <c r="AI188" s="36" t="str">
        <f>IFERROR(IF((INDEX('[3]Riesgos de Corrupción'!$B$11:$V$100,MATCH('Controles de Corrupción'!C188,'[3]Riesgos de Corrupción'!$B$11:$B$100,0),17)-AH188&lt;=1),"Rara vez",IF((INDEX('[3]Riesgos de Corrupción'!$B$11:$V$100,MATCH('Controles de Corrupción'!C188,'[3]Riesgos de Corrupción'!$B$11:$B$100,0),17)-AH188&lt;=2),"Improbable",IF((INDEX('[3]Riesgos de Corrupción'!$B$11:$V$100,MATCH('Controles de Corrupción'!C188,'[3]Riesgos de Corrupción'!$B$11:$B$100,0),17)-AH188&lt;=3),"Posible",IF((INDEX('[3]Riesgos de Corrupción'!$B$11:$V$100,MATCH('Controles de Corrupción'!C188,'[3]Riesgos de Corrupción'!$B$11:$B$100,0),17)-AH188&lt;=4),"Probable",IF((INDEX('[3]Riesgos de Corrupción'!$B$11:$V$100,MATCH('Controles de Corrupción'!C188,'[3]Riesgos de Corrupción'!$B$11:$B$100,0),17)-AH188&lt;=5),"Casi seguro")))))," ")</f>
        <v xml:space="preserve"> </v>
      </c>
      <c r="AJ188" s="8" t="str">
        <f>IFERROR(IF(OR(AND(AF188="Fuerte",H188="No disminuye"),AND(AF188="Moderado",H188="Indirectamente"),AND(AF188="Moderado",H188="No disminuye"),AND(INDEX('[3]Riesgos de Corrupción'!$B$11:$BN$100,MATCH('Controles de Corrupción'!C188,'[3]Riesgos de Corrupción'!$B$11:$B$100,0),63)="Moderado")),0,IF(OR(AND(AF188="Fuerte",H188="Indirectamente"),AND(AF188="Moderado",H188="Directamente"),AND(INDEX('[3]Riesgos de Corrupción'!$B$11:$BN$100,MATCH('Controles de Corrupción'!C188,'[3]Riesgos de Corrupción'!$B$11:$B$100,0),63)="Mayor")),1,IF(AND(AF188="Fuerte",H188="Directamente",AND(INDEX('[3]Riesgos de Corrupción'!$B$11:$BN$100,MATCH('Controles de Corrupción'!C188,'[3]Riesgos de Corrupción'!$B$11:$B$100,0),63)="Catastrófico")),2)))," ")</f>
        <v xml:space="preserve"> </v>
      </c>
      <c r="AK188" s="435" t="str">
        <f t="shared" si="52"/>
        <v xml:space="preserve"> </v>
      </c>
      <c r="AL188" s="19" t="str">
        <f>IFERROR(IF((INDEX('[3]Riesgos de Corrupción'!$B$11:$BN$100,MATCH('Controles de Corrupción'!C188,'[3]Riesgos de Corrupción'!$B$11:$B$100,0),62)-AK188&lt;=3),"Moderado",IF((INDEX('[3]Riesgos de Corrupción'!$B$11:$BN$100,MATCH('Controles de Corrupción'!C188,'[3]Riesgos de Corrupción'!$B$11:$B$100,0),62)-AK188&lt;=4),"Mayor",IF((INDEX('[3]Riesgos de Corrupción'!$B$11:$BN$100,MATCH('Controles de Corrupción'!C188,'[3]Riesgos de Corrupción'!$B$11:$B$100,0),62)-AK188&lt;=5),"Catastrófico")))," ")</f>
        <v xml:space="preserve"> </v>
      </c>
      <c r="AM188" s="22" t="str">
        <f t="shared" si="64"/>
        <v xml:space="preserve"> </v>
      </c>
      <c r="AN188" s="22" t="str">
        <f t="shared" si="65"/>
        <v xml:space="preserve"> </v>
      </c>
      <c r="AO188" s="76"/>
      <c r="AP188" s="76"/>
      <c r="AQ188" s="76"/>
      <c r="AR188" s="76"/>
      <c r="AS188" s="76"/>
      <c r="AT188" s="76"/>
      <c r="AU188" s="76"/>
      <c r="AV188" s="76"/>
      <c r="AW188" s="76"/>
      <c r="AX188" s="76"/>
      <c r="AY188" s="76"/>
      <c r="AZ188" s="76"/>
    </row>
    <row r="189" spans="2:52" ht="57.75" customHeight="1" x14ac:dyDescent="0.3">
      <c r="B189" s="123" t="str">
        <f t="shared" si="53"/>
        <v>-</v>
      </c>
      <c r="C189" s="18"/>
      <c r="D189" s="24"/>
      <c r="E189" s="23"/>
      <c r="F189" s="132"/>
      <c r="G189" s="131"/>
      <c r="H189" s="23"/>
      <c r="I189" s="18"/>
      <c r="J189" s="80">
        <f t="shared" si="54"/>
        <v>0</v>
      </c>
      <c r="K189" s="18"/>
      <c r="L189" s="80">
        <f t="shared" si="55"/>
        <v>0</v>
      </c>
      <c r="M189" s="18"/>
      <c r="N189" s="80">
        <f t="shared" si="56"/>
        <v>0</v>
      </c>
      <c r="O189" s="18"/>
      <c r="P189" s="80">
        <f t="shared" si="44"/>
        <v>0</v>
      </c>
      <c r="Q189" s="18"/>
      <c r="R189" s="80">
        <f t="shared" si="45"/>
        <v>0</v>
      </c>
      <c r="S189" s="18"/>
      <c r="T189" s="80">
        <f t="shared" si="46"/>
        <v>0</v>
      </c>
      <c r="U189" s="18"/>
      <c r="V189" s="80">
        <f t="shared" si="47"/>
        <v>0</v>
      </c>
      <c r="W189" s="19" t="str">
        <f t="shared" si="48"/>
        <v xml:space="preserve"> </v>
      </c>
      <c r="X189" s="19" t="str">
        <f t="shared" si="57"/>
        <v xml:space="preserve"> </v>
      </c>
      <c r="Y189" s="19" t="str">
        <f t="shared" si="49"/>
        <v/>
      </c>
      <c r="Z189" s="23"/>
      <c r="AA189" s="19" t="str">
        <f t="shared" si="58"/>
        <v/>
      </c>
      <c r="AB189" s="19" t="str">
        <f t="shared" si="59"/>
        <v xml:space="preserve"> </v>
      </c>
      <c r="AC189" s="19" t="str">
        <f t="shared" si="60"/>
        <v/>
      </c>
      <c r="AD189" s="19" t="str">
        <f t="shared" si="61"/>
        <v xml:space="preserve"> </v>
      </c>
      <c r="AE189" s="128" t="str">
        <f t="shared" si="50"/>
        <v xml:space="preserve"> </v>
      </c>
      <c r="AF189" s="19" t="str">
        <f t="shared" si="62"/>
        <v xml:space="preserve"> </v>
      </c>
      <c r="AG189" s="50">
        <f t="shared" si="63"/>
        <v>0</v>
      </c>
      <c r="AH189" s="50" t="str">
        <f t="shared" si="51"/>
        <v xml:space="preserve"> </v>
      </c>
      <c r="AI189" s="36" t="str">
        <f>IFERROR(IF((INDEX('[3]Riesgos de Corrupción'!$B$11:$V$100,MATCH('Controles de Corrupción'!C189,'[3]Riesgos de Corrupción'!$B$11:$B$100,0),17)-AH189&lt;=1),"Rara vez",IF((INDEX('[3]Riesgos de Corrupción'!$B$11:$V$100,MATCH('Controles de Corrupción'!C189,'[3]Riesgos de Corrupción'!$B$11:$B$100,0),17)-AH189&lt;=2),"Improbable",IF((INDEX('[3]Riesgos de Corrupción'!$B$11:$V$100,MATCH('Controles de Corrupción'!C189,'[3]Riesgos de Corrupción'!$B$11:$B$100,0),17)-AH189&lt;=3),"Posible",IF((INDEX('[3]Riesgos de Corrupción'!$B$11:$V$100,MATCH('Controles de Corrupción'!C189,'[3]Riesgos de Corrupción'!$B$11:$B$100,0),17)-AH189&lt;=4),"Probable",IF((INDEX('[3]Riesgos de Corrupción'!$B$11:$V$100,MATCH('Controles de Corrupción'!C189,'[3]Riesgos de Corrupción'!$B$11:$B$100,0),17)-AH189&lt;=5),"Casi seguro")))))," ")</f>
        <v xml:space="preserve"> </v>
      </c>
      <c r="AJ189" s="8" t="str">
        <f>IFERROR(IF(OR(AND(AF189="Fuerte",H189="No disminuye"),AND(AF189="Moderado",H189="Indirectamente"),AND(AF189="Moderado",H189="No disminuye"),AND(INDEX('[3]Riesgos de Corrupción'!$B$11:$BN$100,MATCH('Controles de Corrupción'!C189,'[3]Riesgos de Corrupción'!$B$11:$B$100,0),63)="Moderado")),0,IF(OR(AND(AF189="Fuerte",H189="Indirectamente"),AND(AF189="Moderado",H189="Directamente"),AND(INDEX('[3]Riesgos de Corrupción'!$B$11:$BN$100,MATCH('Controles de Corrupción'!C189,'[3]Riesgos de Corrupción'!$B$11:$B$100,0),63)="Mayor")),1,IF(AND(AF189="Fuerte",H189="Directamente",AND(INDEX('[3]Riesgos de Corrupción'!$B$11:$BN$100,MATCH('Controles de Corrupción'!C189,'[3]Riesgos de Corrupción'!$B$11:$B$100,0),63)="Catastrófico")),2)))," ")</f>
        <v xml:space="preserve"> </v>
      </c>
      <c r="AK189" s="435" t="str">
        <f t="shared" si="52"/>
        <v xml:space="preserve"> </v>
      </c>
      <c r="AL189" s="19" t="str">
        <f>IFERROR(IF((INDEX('[3]Riesgos de Corrupción'!$B$11:$BN$100,MATCH('Controles de Corrupción'!C189,'[3]Riesgos de Corrupción'!$B$11:$B$100,0),62)-AK189&lt;=3),"Moderado",IF((INDEX('[3]Riesgos de Corrupción'!$B$11:$BN$100,MATCH('Controles de Corrupción'!C189,'[3]Riesgos de Corrupción'!$B$11:$B$100,0),62)-AK189&lt;=4),"Mayor",IF((INDEX('[3]Riesgos de Corrupción'!$B$11:$BN$100,MATCH('Controles de Corrupción'!C189,'[3]Riesgos de Corrupción'!$B$11:$B$100,0),62)-AK189&lt;=5),"Catastrófico")))," ")</f>
        <v xml:space="preserve"> </v>
      </c>
      <c r="AM189" s="22" t="str">
        <f t="shared" si="64"/>
        <v xml:space="preserve"> </v>
      </c>
      <c r="AN189" s="22" t="str">
        <f t="shared" si="65"/>
        <v xml:space="preserve"> </v>
      </c>
      <c r="AO189" s="76"/>
      <c r="AP189" s="76"/>
      <c r="AQ189" s="76"/>
      <c r="AR189" s="76"/>
      <c r="AS189" s="76"/>
      <c r="AT189" s="76"/>
      <c r="AU189" s="76"/>
      <c r="AV189" s="76"/>
      <c r="AW189" s="76"/>
      <c r="AX189" s="76"/>
      <c r="AY189" s="76"/>
      <c r="AZ189" s="76"/>
    </row>
    <row r="190" spans="2:52" ht="57.75" customHeight="1" x14ac:dyDescent="0.3">
      <c r="B190" s="123" t="str">
        <f t="shared" si="53"/>
        <v>-</v>
      </c>
      <c r="C190" s="18"/>
      <c r="D190" s="24"/>
      <c r="E190" s="23"/>
      <c r="F190" s="132"/>
      <c r="G190" s="131"/>
      <c r="H190" s="23"/>
      <c r="I190" s="18"/>
      <c r="J190" s="80">
        <f t="shared" si="54"/>
        <v>0</v>
      </c>
      <c r="K190" s="18"/>
      <c r="L190" s="80">
        <f t="shared" si="55"/>
        <v>0</v>
      </c>
      <c r="M190" s="18"/>
      <c r="N190" s="80">
        <f t="shared" si="56"/>
        <v>0</v>
      </c>
      <c r="O190" s="18"/>
      <c r="P190" s="80">
        <f t="shared" si="44"/>
        <v>0</v>
      </c>
      <c r="Q190" s="18"/>
      <c r="R190" s="80">
        <f t="shared" si="45"/>
        <v>0</v>
      </c>
      <c r="S190" s="18"/>
      <c r="T190" s="80">
        <f t="shared" si="46"/>
        <v>0</v>
      </c>
      <c r="U190" s="18"/>
      <c r="V190" s="80">
        <f t="shared" si="47"/>
        <v>0</v>
      </c>
      <c r="W190" s="19" t="str">
        <f t="shared" si="48"/>
        <v xml:space="preserve"> </v>
      </c>
      <c r="X190" s="19" t="str">
        <f t="shared" si="57"/>
        <v xml:space="preserve"> </v>
      </c>
      <c r="Y190" s="19" t="str">
        <f t="shared" si="49"/>
        <v/>
      </c>
      <c r="Z190" s="23"/>
      <c r="AA190" s="19" t="str">
        <f t="shared" si="58"/>
        <v/>
      </c>
      <c r="AB190" s="19" t="str">
        <f t="shared" si="59"/>
        <v xml:space="preserve"> </v>
      </c>
      <c r="AC190" s="19" t="str">
        <f t="shared" si="60"/>
        <v/>
      </c>
      <c r="AD190" s="19" t="str">
        <f t="shared" si="61"/>
        <v xml:space="preserve"> </v>
      </c>
      <c r="AE190" s="128" t="str">
        <f t="shared" si="50"/>
        <v xml:space="preserve"> </v>
      </c>
      <c r="AF190" s="19" t="str">
        <f t="shared" si="62"/>
        <v xml:space="preserve"> </v>
      </c>
      <c r="AG190" s="50">
        <f t="shared" si="63"/>
        <v>0</v>
      </c>
      <c r="AH190" s="50" t="str">
        <f t="shared" si="51"/>
        <v xml:space="preserve"> </v>
      </c>
      <c r="AI190" s="36" t="str">
        <f>IFERROR(IF((INDEX('[3]Riesgos de Corrupción'!$B$11:$V$100,MATCH('Controles de Corrupción'!C190,'[3]Riesgos de Corrupción'!$B$11:$B$100,0),17)-AH190&lt;=1),"Rara vez",IF((INDEX('[3]Riesgos de Corrupción'!$B$11:$V$100,MATCH('Controles de Corrupción'!C190,'[3]Riesgos de Corrupción'!$B$11:$B$100,0),17)-AH190&lt;=2),"Improbable",IF((INDEX('[3]Riesgos de Corrupción'!$B$11:$V$100,MATCH('Controles de Corrupción'!C190,'[3]Riesgos de Corrupción'!$B$11:$B$100,0),17)-AH190&lt;=3),"Posible",IF((INDEX('[3]Riesgos de Corrupción'!$B$11:$V$100,MATCH('Controles de Corrupción'!C190,'[3]Riesgos de Corrupción'!$B$11:$B$100,0),17)-AH190&lt;=4),"Probable",IF((INDEX('[3]Riesgos de Corrupción'!$B$11:$V$100,MATCH('Controles de Corrupción'!C190,'[3]Riesgos de Corrupción'!$B$11:$B$100,0),17)-AH190&lt;=5),"Casi seguro")))))," ")</f>
        <v xml:space="preserve"> </v>
      </c>
      <c r="AJ190" s="8" t="str">
        <f>IFERROR(IF(OR(AND(AF190="Fuerte",H190="No disminuye"),AND(AF190="Moderado",H190="Indirectamente"),AND(AF190="Moderado",H190="No disminuye"),AND(INDEX('[3]Riesgos de Corrupción'!$B$11:$BN$100,MATCH('Controles de Corrupción'!C190,'[3]Riesgos de Corrupción'!$B$11:$B$100,0),63)="Moderado")),0,IF(OR(AND(AF190="Fuerte",H190="Indirectamente"),AND(AF190="Moderado",H190="Directamente"),AND(INDEX('[3]Riesgos de Corrupción'!$B$11:$BN$100,MATCH('Controles de Corrupción'!C190,'[3]Riesgos de Corrupción'!$B$11:$B$100,0),63)="Mayor")),1,IF(AND(AF190="Fuerte",H190="Directamente",AND(INDEX('[3]Riesgos de Corrupción'!$B$11:$BN$100,MATCH('Controles de Corrupción'!C190,'[3]Riesgos de Corrupción'!$B$11:$B$100,0),63)="Catastrófico")),2)))," ")</f>
        <v xml:space="preserve"> </v>
      </c>
      <c r="AK190" s="435" t="str">
        <f t="shared" si="52"/>
        <v xml:space="preserve"> </v>
      </c>
      <c r="AL190" s="19" t="str">
        <f>IFERROR(IF((INDEX('[3]Riesgos de Corrupción'!$B$11:$BN$100,MATCH('Controles de Corrupción'!C190,'[3]Riesgos de Corrupción'!$B$11:$B$100,0),62)-AK190&lt;=3),"Moderado",IF((INDEX('[3]Riesgos de Corrupción'!$B$11:$BN$100,MATCH('Controles de Corrupción'!C190,'[3]Riesgos de Corrupción'!$B$11:$B$100,0),62)-AK190&lt;=4),"Mayor",IF((INDEX('[3]Riesgos de Corrupción'!$B$11:$BN$100,MATCH('Controles de Corrupción'!C190,'[3]Riesgos de Corrupción'!$B$11:$B$100,0),62)-AK190&lt;=5),"Catastrófico")))," ")</f>
        <v xml:space="preserve"> </v>
      </c>
      <c r="AM190" s="22" t="str">
        <f t="shared" si="64"/>
        <v xml:space="preserve"> </v>
      </c>
      <c r="AN190" s="22" t="str">
        <f t="shared" si="65"/>
        <v xml:space="preserve"> </v>
      </c>
      <c r="AO190" s="76"/>
      <c r="AP190" s="76"/>
      <c r="AQ190" s="76"/>
      <c r="AR190" s="76"/>
      <c r="AS190" s="76"/>
      <c r="AT190" s="76"/>
      <c r="AU190" s="76"/>
      <c r="AV190" s="76"/>
      <c r="AW190" s="76"/>
      <c r="AX190" s="76"/>
      <c r="AY190" s="76"/>
      <c r="AZ190" s="76"/>
    </row>
    <row r="191" spans="2:52" ht="57.75" customHeight="1" x14ac:dyDescent="0.3">
      <c r="B191" s="123" t="str">
        <f t="shared" si="53"/>
        <v>-</v>
      </c>
      <c r="C191" s="18"/>
      <c r="D191" s="24"/>
      <c r="E191" s="23"/>
      <c r="F191" s="132"/>
      <c r="G191" s="131"/>
      <c r="H191" s="23"/>
      <c r="I191" s="18"/>
      <c r="J191" s="80">
        <f t="shared" si="54"/>
        <v>0</v>
      </c>
      <c r="K191" s="18"/>
      <c r="L191" s="80">
        <f t="shared" si="55"/>
        <v>0</v>
      </c>
      <c r="M191" s="18"/>
      <c r="N191" s="80">
        <f t="shared" si="56"/>
        <v>0</v>
      </c>
      <c r="O191" s="18"/>
      <c r="P191" s="80">
        <f t="shared" si="44"/>
        <v>0</v>
      </c>
      <c r="Q191" s="18"/>
      <c r="R191" s="80">
        <f t="shared" si="45"/>
        <v>0</v>
      </c>
      <c r="S191" s="18"/>
      <c r="T191" s="80">
        <f t="shared" si="46"/>
        <v>0</v>
      </c>
      <c r="U191" s="18"/>
      <c r="V191" s="80">
        <f t="shared" si="47"/>
        <v>0</v>
      </c>
      <c r="W191" s="19" t="str">
        <f t="shared" si="48"/>
        <v xml:space="preserve"> </v>
      </c>
      <c r="X191" s="19" t="str">
        <f t="shared" si="57"/>
        <v xml:space="preserve"> </v>
      </c>
      <c r="Y191" s="19" t="str">
        <f t="shared" si="49"/>
        <v/>
      </c>
      <c r="Z191" s="23"/>
      <c r="AA191" s="19" t="str">
        <f t="shared" si="58"/>
        <v/>
      </c>
      <c r="AB191" s="19" t="str">
        <f t="shared" si="59"/>
        <v xml:space="preserve"> </v>
      </c>
      <c r="AC191" s="19" t="str">
        <f t="shared" si="60"/>
        <v/>
      </c>
      <c r="AD191" s="19" t="str">
        <f t="shared" si="61"/>
        <v xml:space="preserve"> </v>
      </c>
      <c r="AE191" s="128" t="str">
        <f t="shared" si="50"/>
        <v xml:space="preserve"> </v>
      </c>
      <c r="AF191" s="19" t="str">
        <f t="shared" si="62"/>
        <v xml:space="preserve"> </v>
      </c>
      <c r="AG191" s="50">
        <f t="shared" si="63"/>
        <v>0</v>
      </c>
      <c r="AH191" s="50" t="str">
        <f t="shared" si="51"/>
        <v xml:space="preserve"> </v>
      </c>
      <c r="AI191" s="36" t="str">
        <f>IFERROR(IF((INDEX('[3]Riesgos de Corrupción'!$B$11:$V$100,MATCH('Controles de Corrupción'!C191,'[3]Riesgos de Corrupción'!$B$11:$B$100,0),17)-AH191&lt;=1),"Rara vez",IF((INDEX('[3]Riesgos de Corrupción'!$B$11:$V$100,MATCH('Controles de Corrupción'!C191,'[3]Riesgos de Corrupción'!$B$11:$B$100,0),17)-AH191&lt;=2),"Improbable",IF((INDEX('[3]Riesgos de Corrupción'!$B$11:$V$100,MATCH('Controles de Corrupción'!C191,'[3]Riesgos de Corrupción'!$B$11:$B$100,0),17)-AH191&lt;=3),"Posible",IF((INDEX('[3]Riesgos de Corrupción'!$B$11:$V$100,MATCH('Controles de Corrupción'!C191,'[3]Riesgos de Corrupción'!$B$11:$B$100,0),17)-AH191&lt;=4),"Probable",IF((INDEX('[3]Riesgos de Corrupción'!$B$11:$V$100,MATCH('Controles de Corrupción'!C191,'[3]Riesgos de Corrupción'!$B$11:$B$100,0),17)-AH191&lt;=5),"Casi seguro")))))," ")</f>
        <v xml:space="preserve"> </v>
      </c>
      <c r="AJ191" s="8" t="str">
        <f>IFERROR(IF(OR(AND(AF191="Fuerte",H191="No disminuye"),AND(AF191="Moderado",H191="Indirectamente"),AND(AF191="Moderado",H191="No disminuye"),AND(INDEX('[3]Riesgos de Corrupción'!$B$11:$BN$100,MATCH('Controles de Corrupción'!C191,'[3]Riesgos de Corrupción'!$B$11:$B$100,0),63)="Moderado")),0,IF(OR(AND(AF191="Fuerte",H191="Indirectamente"),AND(AF191="Moderado",H191="Directamente"),AND(INDEX('[3]Riesgos de Corrupción'!$B$11:$BN$100,MATCH('Controles de Corrupción'!C191,'[3]Riesgos de Corrupción'!$B$11:$B$100,0),63)="Mayor")),1,IF(AND(AF191="Fuerte",H191="Directamente",AND(INDEX('[3]Riesgos de Corrupción'!$B$11:$BN$100,MATCH('Controles de Corrupción'!C191,'[3]Riesgos de Corrupción'!$B$11:$B$100,0),63)="Catastrófico")),2)))," ")</f>
        <v xml:space="preserve"> </v>
      </c>
      <c r="AK191" s="435" t="str">
        <f t="shared" si="52"/>
        <v xml:space="preserve"> </v>
      </c>
      <c r="AL191" s="19" t="str">
        <f>IFERROR(IF((INDEX('[3]Riesgos de Corrupción'!$B$11:$BN$100,MATCH('Controles de Corrupción'!C191,'[3]Riesgos de Corrupción'!$B$11:$B$100,0),62)-AK191&lt;=3),"Moderado",IF((INDEX('[3]Riesgos de Corrupción'!$B$11:$BN$100,MATCH('Controles de Corrupción'!C191,'[3]Riesgos de Corrupción'!$B$11:$B$100,0),62)-AK191&lt;=4),"Mayor",IF((INDEX('[3]Riesgos de Corrupción'!$B$11:$BN$100,MATCH('Controles de Corrupción'!C191,'[3]Riesgos de Corrupción'!$B$11:$B$100,0),62)-AK191&lt;=5),"Catastrófico")))," ")</f>
        <v xml:space="preserve"> </v>
      </c>
      <c r="AM191" s="22" t="str">
        <f t="shared" si="64"/>
        <v xml:space="preserve"> </v>
      </c>
      <c r="AN191" s="22" t="str">
        <f t="shared" si="65"/>
        <v xml:space="preserve"> </v>
      </c>
      <c r="AO191" s="76"/>
      <c r="AP191" s="76"/>
      <c r="AQ191" s="76"/>
      <c r="AR191" s="76"/>
      <c r="AS191" s="76"/>
      <c r="AT191" s="76"/>
      <c r="AU191" s="76"/>
      <c r="AV191" s="76"/>
      <c r="AW191" s="76"/>
      <c r="AX191" s="76"/>
      <c r="AY191" s="76"/>
      <c r="AZ191" s="76"/>
    </row>
    <row r="192" spans="2:52" ht="57.75" customHeight="1" x14ac:dyDescent="0.3">
      <c r="B192" s="123" t="str">
        <f t="shared" si="53"/>
        <v>-</v>
      </c>
      <c r="C192" s="18"/>
      <c r="D192" s="24"/>
      <c r="E192" s="23"/>
      <c r="F192" s="132"/>
      <c r="G192" s="131"/>
      <c r="H192" s="23"/>
      <c r="I192" s="18"/>
      <c r="J192" s="80">
        <f t="shared" si="54"/>
        <v>0</v>
      </c>
      <c r="K192" s="18"/>
      <c r="L192" s="80">
        <f t="shared" si="55"/>
        <v>0</v>
      </c>
      <c r="M192" s="18"/>
      <c r="N192" s="80">
        <f t="shared" si="56"/>
        <v>0</v>
      </c>
      <c r="O192" s="18"/>
      <c r="P192" s="80">
        <f t="shared" si="44"/>
        <v>0</v>
      </c>
      <c r="Q192" s="18"/>
      <c r="R192" s="80">
        <f t="shared" si="45"/>
        <v>0</v>
      </c>
      <c r="S192" s="18"/>
      <c r="T192" s="80">
        <f t="shared" si="46"/>
        <v>0</v>
      </c>
      <c r="U192" s="18"/>
      <c r="V192" s="80">
        <f t="shared" si="47"/>
        <v>0</v>
      </c>
      <c r="W192" s="19" t="str">
        <f t="shared" si="48"/>
        <v xml:space="preserve"> </v>
      </c>
      <c r="X192" s="19" t="str">
        <f t="shared" si="57"/>
        <v xml:space="preserve"> </v>
      </c>
      <c r="Y192" s="19" t="str">
        <f t="shared" si="49"/>
        <v/>
      </c>
      <c r="Z192" s="23"/>
      <c r="AA192" s="19" t="str">
        <f t="shared" si="58"/>
        <v/>
      </c>
      <c r="AB192" s="19" t="str">
        <f t="shared" si="59"/>
        <v xml:space="preserve"> </v>
      </c>
      <c r="AC192" s="19" t="str">
        <f t="shared" si="60"/>
        <v/>
      </c>
      <c r="AD192" s="19" t="str">
        <f t="shared" si="61"/>
        <v xml:space="preserve"> </v>
      </c>
      <c r="AE192" s="128" t="str">
        <f t="shared" si="50"/>
        <v xml:space="preserve"> </v>
      </c>
      <c r="AF192" s="19" t="str">
        <f t="shared" si="62"/>
        <v xml:space="preserve"> </v>
      </c>
      <c r="AG192" s="50">
        <f t="shared" si="63"/>
        <v>0</v>
      </c>
      <c r="AH192" s="50" t="str">
        <f t="shared" si="51"/>
        <v xml:space="preserve"> </v>
      </c>
      <c r="AI192" s="36" t="str">
        <f>IFERROR(IF((INDEX('[3]Riesgos de Corrupción'!$B$11:$V$100,MATCH('Controles de Corrupción'!C192,'[3]Riesgos de Corrupción'!$B$11:$B$100,0),17)-AH192&lt;=1),"Rara vez",IF((INDEX('[3]Riesgos de Corrupción'!$B$11:$V$100,MATCH('Controles de Corrupción'!C192,'[3]Riesgos de Corrupción'!$B$11:$B$100,0),17)-AH192&lt;=2),"Improbable",IF((INDEX('[3]Riesgos de Corrupción'!$B$11:$V$100,MATCH('Controles de Corrupción'!C192,'[3]Riesgos de Corrupción'!$B$11:$B$100,0),17)-AH192&lt;=3),"Posible",IF((INDEX('[3]Riesgos de Corrupción'!$B$11:$V$100,MATCH('Controles de Corrupción'!C192,'[3]Riesgos de Corrupción'!$B$11:$B$100,0),17)-AH192&lt;=4),"Probable",IF((INDEX('[3]Riesgos de Corrupción'!$B$11:$V$100,MATCH('Controles de Corrupción'!C192,'[3]Riesgos de Corrupción'!$B$11:$B$100,0),17)-AH192&lt;=5),"Casi seguro")))))," ")</f>
        <v xml:space="preserve"> </v>
      </c>
      <c r="AJ192" s="8" t="str">
        <f>IFERROR(IF(OR(AND(AF192="Fuerte",H192="No disminuye"),AND(AF192="Moderado",H192="Indirectamente"),AND(AF192="Moderado",H192="No disminuye"),AND(INDEX('[3]Riesgos de Corrupción'!$B$11:$BN$100,MATCH('Controles de Corrupción'!C192,'[3]Riesgos de Corrupción'!$B$11:$B$100,0),63)="Moderado")),0,IF(OR(AND(AF192="Fuerte",H192="Indirectamente"),AND(AF192="Moderado",H192="Directamente"),AND(INDEX('[3]Riesgos de Corrupción'!$B$11:$BN$100,MATCH('Controles de Corrupción'!C192,'[3]Riesgos de Corrupción'!$B$11:$B$100,0),63)="Mayor")),1,IF(AND(AF192="Fuerte",H192="Directamente",AND(INDEX('[3]Riesgos de Corrupción'!$B$11:$BN$100,MATCH('Controles de Corrupción'!C192,'[3]Riesgos de Corrupción'!$B$11:$B$100,0),63)="Catastrófico")),2)))," ")</f>
        <v xml:space="preserve"> </v>
      </c>
      <c r="AK192" s="435" t="str">
        <f t="shared" si="52"/>
        <v xml:space="preserve"> </v>
      </c>
      <c r="AL192" s="19" t="str">
        <f>IFERROR(IF((INDEX('[3]Riesgos de Corrupción'!$B$11:$BN$100,MATCH('Controles de Corrupción'!C192,'[3]Riesgos de Corrupción'!$B$11:$B$100,0),62)-AK192&lt;=3),"Moderado",IF((INDEX('[3]Riesgos de Corrupción'!$B$11:$BN$100,MATCH('Controles de Corrupción'!C192,'[3]Riesgos de Corrupción'!$B$11:$B$100,0),62)-AK192&lt;=4),"Mayor",IF((INDEX('[3]Riesgos de Corrupción'!$B$11:$BN$100,MATCH('Controles de Corrupción'!C192,'[3]Riesgos de Corrupción'!$B$11:$B$100,0),62)-AK192&lt;=5),"Catastrófico")))," ")</f>
        <v xml:space="preserve"> </v>
      </c>
      <c r="AM192" s="22" t="str">
        <f t="shared" si="64"/>
        <v xml:space="preserve"> </v>
      </c>
      <c r="AN192" s="22" t="str">
        <f t="shared" si="65"/>
        <v xml:space="preserve"> </v>
      </c>
      <c r="AO192" s="76"/>
      <c r="AP192" s="76"/>
      <c r="AQ192" s="76"/>
      <c r="AR192" s="76"/>
      <c r="AS192" s="76"/>
      <c r="AT192" s="76"/>
      <c r="AU192" s="76"/>
      <c r="AV192" s="76"/>
      <c r="AW192" s="76"/>
      <c r="AX192" s="76"/>
      <c r="AY192" s="76"/>
      <c r="AZ192" s="76"/>
    </row>
    <row r="193" spans="2:52" ht="57.75" customHeight="1" x14ac:dyDescent="0.3">
      <c r="B193" s="123" t="str">
        <f t="shared" si="53"/>
        <v>-</v>
      </c>
      <c r="C193" s="18"/>
      <c r="D193" s="24"/>
      <c r="E193" s="23"/>
      <c r="F193" s="132"/>
      <c r="G193" s="131"/>
      <c r="H193" s="23"/>
      <c r="I193" s="18"/>
      <c r="J193" s="80">
        <f t="shared" si="54"/>
        <v>0</v>
      </c>
      <c r="K193" s="18"/>
      <c r="L193" s="80">
        <f t="shared" si="55"/>
        <v>0</v>
      </c>
      <c r="M193" s="18"/>
      <c r="N193" s="80">
        <f t="shared" si="56"/>
        <v>0</v>
      </c>
      <c r="O193" s="18"/>
      <c r="P193" s="80">
        <f t="shared" si="44"/>
        <v>0</v>
      </c>
      <c r="Q193" s="18"/>
      <c r="R193" s="80">
        <f t="shared" si="45"/>
        <v>0</v>
      </c>
      <c r="S193" s="18"/>
      <c r="T193" s="80">
        <f t="shared" si="46"/>
        <v>0</v>
      </c>
      <c r="U193" s="18"/>
      <c r="V193" s="80">
        <f t="shared" si="47"/>
        <v>0</v>
      </c>
      <c r="W193" s="19" t="str">
        <f t="shared" si="48"/>
        <v xml:space="preserve"> </v>
      </c>
      <c r="X193" s="19" t="str">
        <f t="shared" si="57"/>
        <v xml:space="preserve"> </v>
      </c>
      <c r="Y193" s="19" t="str">
        <f t="shared" si="49"/>
        <v/>
      </c>
      <c r="Z193" s="23"/>
      <c r="AA193" s="19" t="str">
        <f t="shared" si="58"/>
        <v/>
      </c>
      <c r="AB193" s="19" t="str">
        <f t="shared" si="59"/>
        <v xml:space="preserve"> </v>
      </c>
      <c r="AC193" s="19" t="str">
        <f t="shared" si="60"/>
        <v/>
      </c>
      <c r="AD193" s="19" t="str">
        <f t="shared" si="61"/>
        <v xml:space="preserve"> </v>
      </c>
      <c r="AE193" s="128" t="str">
        <f t="shared" si="50"/>
        <v xml:space="preserve"> </v>
      </c>
      <c r="AF193" s="19" t="str">
        <f t="shared" si="62"/>
        <v xml:space="preserve"> </v>
      </c>
      <c r="AG193" s="50">
        <f t="shared" si="63"/>
        <v>0</v>
      </c>
      <c r="AH193" s="50" t="str">
        <f t="shared" si="51"/>
        <v xml:space="preserve"> </v>
      </c>
      <c r="AI193" s="36" t="str">
        <f>IFERROR(IF((INDEX('[3]Riesgos de Corrupción'!$B$11:$V$100,MATCH('Controles de Corrupción'!C193,'[3]Riesgos de Corrupción'!$B$11:$B$100,0),17)-AH193&lt;=1),"Rara vez",IF((INDEX('[3]Riesgos de Corrupción'!$B$11:$V$100,MATCH('Controles de Corrupción'!C193,'[3]Riesgos de Corrupción'!$B$11:$B$100,0),17)-AH193&lt;=2),"Improbable",IF((INDEX('[3]Riesgos de Corrupción'!$B$11:$V$100,MATCH('Controles de Corrupción'!C193,'[3]Riesgos de Corrupción'!$B$11:$B$100,0),17)-AH193&lt;=3),"Posible",IF((INDEX('[3]Riesgos de Corrupción'!$B$11:$V$100,MATCH('Controles de Corrupción'!C193,'[3]Riesgos de Corrupción'!$B$11:$B$100,0),17)-AH193&lt;=4),"Probable",IF((INDEX('[3]Riesgos de Corrupción'!$B$11:$V$100,MATCH('Controles de Corrupción'!C193,'[3]Riesgos de Corrupción'!$B$11:$B$100,0),17)-AH193&lt;=5),"Casi seguro")))))," ")</f>
        <v xml:space="preserve"> </v>
      </c>
      <c r="AJ193" s="8" t="str">
        <f>IFERROR(IF(OR(AND(AF193="Fuerte",H193="No disminuye"),AND(AF193="Moderado",H193="Indirectamente"),AND(AF193="Moderado",H193="No disminuye"),AND(INDEX('[3]Riesgos de Corrupción'!$B$11:$BN$100,MATCH('Controles de Corrupción'!C193,'[3]Riesgos de Corrupción'!$B$11:$B$100,0),63)="Moderado")),0,IF(OR(AND(AF193="Fuerte",H193="Indirectamente"),AND(AF193="Moderado",H193="Directamente"),AND(INDEX('[3]Riesgos de Corrupción'!$B$11:$BN$100,MATCH('Controles de Corrupción'!C193,'[3]Riesgos de Corrupción'!$B$11:$B$100,0),63)="Mayor")),1,IF(AND(AF193="Fuerte",H193="Directamente",AND(INDEX('[3]Riesgos de Corrupción'!$B$11:$BN$100,MATCH('Controles de Corrupción'!C193,'[3]Riesgos de Corrupción'!$B$11:$B$100,0),63)="Catastrófico")),2)))," ")</f>
        <v xml:space="preserve"> </v>
      </c>
      <c r="AK193" s="435" t="str">
        <f t="shared" si="52"/>
        <v xml:space="preserve"> </v>
      </c>
      <c r="AL193" s="19" t="str">
        <f>IFERROR(IF((INDEX('[3]Riesgos de Corrupción'!$B$11:$BN$100,MATCH('Controles de Corrupción'!C193,'[3]Riesgos de Corrupción'!$B$11:$B$100,0),62)-AK193&lt;=3),"Moderado",IF((INDEX('[3]Riesgos de Corrupción'!$B$11:$BN$100,MATCH('Controles de Corrupción'!C193,'[3]Riesgos de Corrupción'!$B$11:$B$100,0),62)-AK193&lt;=4),"Mayor",IF((INDEX('[3]Riesgos de Corrupción'!$B$11:$BN$100,MATCH('Controles de Corrupción'!C193,'[3]Riesgos de Corrupción'!$B$11:$B$100,0),62)-AK193&lt;=5),"Catastrófico")))," ")</f>
        <v xml:space="preserve"> </v>
      </c>
      <c r="AM193" s="22" t="str">
        <f t="shared" si="64"/>
        <v xml:space="preserve"> </v>
      </c>
      <c r="AN193" s="22" t="str">
        <f t="shared" si="65"/>
        <v xml:space="preserve"> </v>
      </c>
      <c r="AO193" s="76"/>
      <c r="AP193" s="76"/>
      <c r="AQ193" s="76"/>
      <c r="AR193" s="76"/>
      <c r="AS193" s="76"/>
      <c r="AT193" s="76"/>
      <c r="AU193" s="76"/>
      <c r="AV193" s="76"/>
      <c r="AW193" s="76"/>
      <c r="AX193" s="76"/>
      <c r="AY193" s="76"/>
      <c r="AZ193" s="76"/>
    </row>
    <row r="194" spans="2:52" ht="57.75" customHeight="1" x14ac:dyDescent="0.3">
      <c r="B194" s="123" t="str">
        <f t="shared" si="53"/>
        <v>-</v>
      </c>
      <c r="C194" s="18"/>
      <c r="D194" s="24"/>
      <c r="E194" s="23"/>
      <c r="F194" s="132"/>
      <c r="G194" s="131"/>
      <c r="H194" s="23"/>
      <c r="I194" s="18"/>
      <c r="J194" s="80">
        <f t="shared" si="54"/>
        <v>0</v>
      </c>
      <c r="K194" s="18"/>
      <c r="L194" s="80">
        <f t="shared" si="55"/>
        <v>0</v>
      </c>
      <c r="M194" s="18"/>
      <c r="N194" s="80">
        <f t="shared" si="56"/>
        <v>0</v>
      </c>
      <c r="O194" s="18"/>
      <c r="P194" s="80">
        <f t="shared" si="44"/>
        <v>0</v>
      </c>
      <c r="Q194" s="18"/>
      <c r="R194" s="80">
        <f t="shared" si="45"/>
        <v>0</v>
      </c>
      <c r="S194" s="18"/>
      <c r="T194" s="80">
        <f t="shared" si="46"/>
        <v>0</v>
      </c>
      <c r="U194" s="18"/>
      <c r="V194" s="80">
        <f t="shared" si="47"/>
        <v>0</v>
      </c>
      <c r="W194" s="19" t="str">
        <f t="shared" si="48"/>
        <v xml:space="preserve"> </v>
      </c>
      <c r="X194" s="19" t="str">
        <f t="shared" si="57"/>
        <v xml:space="preserve"> </v>
      </c>
      <c r="Y194" s="19" t="str">
        <f t="shared" si="49"/>
        <v/>
      </c>
      <c r="Z194" s="23"/>
      <c r="AA194" s="19" t="str">
        <f t="shared" si="58"/>
        <v/>
      </c>
      <c r="AB194" s="19" t="str">
        <f t="shared" si="59"/>
        <v xml:space="preserve"> </v>
      </c>
      <c r="AC194" s="19" t="str">
        <f t="shared" si="60"/>
        <v/>
      </c>
      <c r="AD194" s="19" t="str">
        <f t="shared" si="61"/>
        <v xml:space="preserve"> </v>
      </c>
      <c r="AE194" s="128" t="str">
        <f t="shared" si="50"/>
        <v xml:space="preserve"> </v>
      </c>
      <c r="AF194" s="19" t="str">
        <f t="shared" si="62"/>
        <v xml:space="preserve"> </v>
      </c>
      <c r="AG194" s="50">
        <f t="shared" si="63"/>
        <v>0</v>
      </c>
      <c r="AH194" s="50" t="str">
        <f t="shared" si="51"/>
        <v xml:space="preserve"> </v>
      </c>
      <c r="AI194" s="36" t="str">
        <f>IFERROR(IF((INDEX('[3]Riesgos de Corrupción'!$B$11:$V$100,MATCH('Controles de Corrupción'!C194,'[3]Riesgos de Corrupción'!$B$11:$B$100,0),17)-AH194&lt;=1),"Rara vez",IF((INDEX('[3]Riesgos de Corrupción'!$B$11:$V$100,MATCH('Controles de Corrupción'!C194,'[3]Riesgos de Corrupción'!$B$11:$B$100,0),17)-AH194&lt;=2),"Improbable",IF((INDEX('[3]Riesgos de Corrupción'!$B$11:$V$100,MATCH('Controles de Corrupción'!C194,'[3]Riesgos de Corrupción'!$B$11:$B$100,0),17)-AH194&lt;=3),"Posible",IF((INDEX('[3]Riesgos de Corrupción'!$B$11:$V$100,MATCH('Controles de Corrupción'!C194,'[3]Riesgos de Corrupción'!$B$11:$B$100,0),17)-AH194&lt;=4),"Probable",IF((INDEX('[3]Riesgos de Corrupción'!$B$11:$V$100,MATCH('Controles de Corrupción'!C194,'[3]Riesgos de Corrupción'!$B$11:$B$100,0),17)-AH194&lt;=5),"Casi seguro")))))," ")</f>
        <v xml:space="preserve"> </v>
      </c>
      <c r="AJ194" s="8" t="str">
        <f>IFERROR(IF(OR(AND(AF194="Fuerte",H194="No disminuye"),AND(AF194="Moderado",H194="Indirectamente"),AND(AF194="Moderado",H194="No disminuye"),AND(INDEX('[3]Riesgos de Corrupción'!$B$11:$BN$100,MATCH('Controles de Corrupción'!C194,'[3]Riesgos de Corrupción'!$B$11:$B$100,0),63)="Moderado")),0,IF(OR(AND(AF194="Fuerte",H194="Indirectamente"),AND(AF194="Moderado",H194="Directamente"),AND(INDEX('[3]Riesgos de Corrupción'!$B$11:$BN$100,MATCH('Controles de Corrupción'!C194,'[3]Riesgos de Corrupción'!$B$11:$B$100,0),63)="Mayor")),1,IF(AND(AF194="Fuerte",H194="Directamente",AND(INDEX('[3]Riesgos de Corrupción'!$B$11:$BN$100,MATCH('Controles de Corrupción'!C194,'[3]Riesgos de Corrupción'!$B$11:$B$100,0),63)="Catastrófico")),2)))," ")</f>
        <v xml:space="preserve"> </v>
      </c>
      <c r="AK194" s="435" t="str">
        <f t="shared" si="52"/>
        <v xml:space="preserve"> </v>
      </c>
      <c r="AL194" s="19" t="str">
        <f>IFERROR(IF((INDEX('[3]Riesgos de Corrupción'!$B$11:$BN$100,MATCH('Controles de Corrupción'!C194,'[3]Riesgos de Corrupción'!$B$11:$B$100,0),62)-AK194&lt;=3),"Moderado",IF((INDEX('[3]Riesgos de Corrupción'!$B$11:$BN$100,MATCH('Controles de Corrupción'!C194,'[3]Riesgos de Corrupción'!$B$11:$B$100,0),62)-AK194&lt;=4),"Mayor",IF((INDEX('[3]Riesgos de Corrupción'!$B$11:$BN$100,MATCH('Controles de Corrupción'!C194,'[3]Riesgos de Corrupción'!$B$11:$B$100,0),62)-AK194&lt;=5),"Catastrófico")))," ")</f>
        <v xml:space="preserve"> </v>
      </c>
      <c r="AM194" s="22" t="str">
        <f t="shared" si="64"/>
        <v xml:space="preserve"> </v>
      </c>
      <c r="AN194" s="22" t="str">
        <f t="shared" si="65"/>
        <v xml:space="preserve"> </v>
      </c>
      <c r="AO194" s="76"/>
      <c r="AP194" s="76"/>
      <c r="AQ194" s="76"/>
      <c r="AR194" s="76"/>
      <c r="AS194" s="76"/>
      <c r="AT194" s="76"/>
      <c r="AU194" s="76"/>
      <c r="AV194" s="76"/>
      <c r="AW194" s="76"/>
      <c r="AX194" s="76"/>
      <c r="AY194" s="76"/>
      <c r="AZ194" s="76"/>
    </row>
    <row r="195" spans="2:52" ht="57.75" customHeight="1" x14ac:dyDescent="0.3">
      <c r="B195" s="123" t="str">
        <f t="shared" si="53"/>
        <v>-</v>
      </c>
      <c r="C195" s="18"/>
      <c r="D195" s="24"/>
      <c r="E195" s="23"/>
      <c r="F195" s="132"/>
      <c r="G195" s="131"/>
      <c r="H195" s="23"/>
      <c r="I195" s="18"/>
      <c r="J195" s="80">
        <f t="shared" si="54"/>
        <v>0</v>
      </c>
      <c r="K195" s="18"/>
      <c r="L195" s="80">
        <f t="shared" si="55"/>
        <v>0</v>
      </c>
      <c r="M195" s="18"/>
      <c r="N195" s="80">
        <f t="shared" si="56"/>
        <v>0</v>
      </c>
      <c r="O195" s="18"/>
      <c r="P195" s="80">
        <f t="shared" si="44"/>
        <v>0</v>
      </c>
      <c r="Q195" s="18"/>
      <c r="R195" s="80">
        <f t="shared" si="45"/>
        <v>0</v>
      </c>
      <c r="S195" s="18"/>
      <c r="T195" s="80">
        <f t="shared" si="46"/>
        <v>0</v>
      </c>
      <c r="U195" s="18"/>
      <c r="V195" s="80">
        <f t="shared" si="47"/>
        <v>0</v>
      </c>
      <c r="W195" s="19" t="str">
        <f t="shared" si="48"/>
        <v xml:space="preserve"> </v>
      </c>
      <c r="X195" s="19" t="str">
        <f t="shared" si="57"/>
        <v xml:space="preserve"> </v>
      </c>
      <c r="Y195" s="19" t="str">
        <f t="shared" si="49"/>
        <v/>
      </c>
      <c r="Z195" s="23"/>
      <c r="AA195" s="19" t="str">
        <f t="shared" si="58"/>
        <v/>
      </c>
      <c r="AB195" s="19" t="str">
        <f t="shared" si="59"/>
        <v xml:space="preserve"> </v>
      </c>
      <c r="AC195" s="19" t="str">
        <f t="shared" si="60"/>
        <v/>
      </c>
      <c r="AD195" s="19" t="str">
        <f t="shared" si="61"/>
        <v xml:space="preserve"> </v>
      </c>
      <c r="AE195" s="128" t="str">
        <f t="shared" si="50"/>
        <v xml:space="preserve"> </v>
      </c>
      <c r="AF195" s="19" t="str">
        <f t="shared" si="62"/>
        <v xml:space="preserve"> </v>
      </c>
      <c r="AG195" s="50">
        <f t="shared" si="63"/>
        <v>0</v>
      </c>
      <c r="AH195" s="50" t="str">
        <f t="shared" si="51"/>
        <v xml:space="preserve"> </v>
      </c>
      <c r="AI195" s="36" t="str">
        <f>IFERROR(IF((INDEX('[3]Riesgos de Corrupción'!$B$11:$V$100,MATCH('Controles de Corrupción'!C195,'[3]Riesgos de Corrupción'!$B$11:$B$100,0),17)-AH195&lt;=1),"Rara vez",IF((INDEX('[3]Riesgos de Corrupción'!$B$11:$V$100,MATCH('Controles de Corrupción'!C195,'[3]Riesgos de Corrupción'!$B$11:$B$100,0),17)-AH195&lt;=2),"Improbable",IF((INDEX('[3]Riesgos de Corrupción'!$B$11:$V$100,MATCH('Controles de Corrupción'!C195,'[3]Riesgos de Corrupción'!$B$11:$B$100,0),17)-AH195&lt;=3),"Posible",IF((INDEX('[3]Riesgos de Corrupción'!$B$11:$V$100,MATCH('Controles de Corrupción'!C195,'[3]Riesgos de Corrupción'!$B$11:$B$100,0),17)-AH195&lt;=4),"Probable",IF((INDEX('[3]Riesgos de Corrupción'!$B$11:$V$100,MATCH('Controles de Corrupción'!C195,'[3]Riesgos de Corrupción'!$B$11:$B$100,0),17)-AH195&lt;=5),"Casi seguro")))))," ")</f>
        <v xml:space="preserve"> </v>
      </c>
      <c r="AJ195" s="8" t="str">
        <f>IFERROR(IF(OR(AND(AF195="Fuerte",H195="No disminuye"),AND(AF195="Moderado",H195="Indirectamente"),AND(AF195="Moderado",H195="No disminuye"),AND(INDEX('[3]Riesgos de Corrupción'!$B$11:$BN$100,MATCH('Controles de Corrupción'!C195,'[3]Riesgos de Corrupción'!$B$11:$B$100,0),63)="Moderado")),0,IF(OR(AND(AF195="Fuerte",H195="Indirectamente"),AND(AF195="Moderado",H195="Directamente"),AND(INDEX('[3]Riesgos de Corrupción'!$B$11:$BN$100,MATCH('Controles de Corrupción'!C195,'[3]Riesgos de Corrupción'!$B$11:$B$100,0),63)="Mayor")),1,IF(AND(AF195="Fuerte",H195="Directamente",AND(INDEX('[3]Riesgos de Corrupción'!$B$11:$BN$100,MATCH('Controles de Corrupción'!C195,'[3]Riesgos de Corrupción'!$B$11:$B$100,0),63)="Catastrófico")),2)))," ")</f>
        <v xml:space="preserve"> </v>
      </c>
      <c r="AK195" s="435" t="str">
        <f t="shared" si="52"/>
        <v xml:space="preserve"> </v>
      </c>
      <c r="AL195" s="19" t="str">
        <f>IFERROR(IF((INDEX('[3]Riesgos de Corrupción'!$B$11:$BN$100,MATCH('Controles de Corrupción'!C195,'[3]Riesgos de Corrupción'!$B$11:$B$100,0),62)-AK195&lt;=3),"Moderado",IF((INDEX('[3]Riesgos de Corrupción'!$B$11:$BN$100,MATCH('Controles de Corrupción'!C195,'[3]Riesgos de Corrupción'!$B$11:$B$100,0),62)-AK195&lt;=4),"Mayor",IF((INDEX('[3]Riesgos de Corrupción'!$B$11:$BN$100,MATCH('Controles de Corrupción'!C195,'[3]Riesgos de Corrupción'!$B$11:$B$100,0),62)-AK195&lt;=5),"Catastrófico")))," ")</f>
        <v xml:space="preserve"> </v>
      </c>
      <c r="AM195" s="22" t="str">
        <f t="shared" si="64"/>
        <v xml:space="preserve"> </v>
      </c>
      <c r="AN195" s="22" t="str">
        <f t="shared" si="65"/>
        <v xml:space="preserve"> </v>
      </c>
      <c r="AO195" s="76"/>
      <c r="AP195" s="76"/>
      <c r="AQ195" s="76"/>
      <c r="AR195" s="76"/>
      <c r="AS195" s="76"/>
      <c r="AT195" s="76"/>
      <c r="AU195" s="76"/>
      <c r="AV195" s="76"/>
      <c r="AW195" s="76"/>
      <c r="AX195" s="76"/>
      <c r="AY195" s="76"/>
      <c r="AZ195" s="76"/>
    </row>
    <row r="196" spans="2:52" ht="57.75" customHeight="1" x14ac:dyDescent="0.3">
      <c r="B196" s="123" t="str">
        <f t="shared" si="53"/>
        <v>-</v>
      </c>
      <c r="C196" s="18"/>
      <c r="D196" s="24"/>
      <c r="E196" s="23"/>
      <c r="F196" s="132"/>
      <c r="G196" s="131"/>
      <c r="H196" s="23"/>
      <c r="I196" s="18"/>
      <c r="J196" s="80">
        <f t="shared" si="54"/>
        <v>0</v>
      </c>
      <c r="K196" s="18"/>
      <c r="L196" s="80">
        <f t="shared" si="55"/>
        <v>0</v>
      </c>
      <c r="M196" s="18"/>
      <c r="N196" s="80">
        <f t="shared" si="56"/>
        <v>0</v>
      </c>
      <c r="O196" s="18"/>
      <c r="P196" s="80">
        <f t="shared" si="44"/>
        <v>0</v>
      </c>
      <c r="Q196" s="18"/>
      <c r="R196" s="80">
        <f t="shared" si="45"/>
        <v>0</v>
      </c>
      <c r="S196" s="18"/>
      <c r="T196" s="80">
        <f t="shared" si="46"/>
        <v>0</v>
      </c>
      <c r="U196" s="18"/>
      <c r="V196" s="80">
        <f t="shared" si="47"/>
        <v>0</v>
      </c>
      <c r="W196" s="19" t="str">
        <f t="shared" si="48"/>
        <v xml:space="preserve"> </v>
      </c>
      <c r="X196" s="19" t="str">
        <f t="shared" si="57"/>
        <v xml:space="preserve"> </v>
      </c>
      <c r="Y196" s="19" t="str">
        <f t="shared" si="49"/>
        <v/>
      </c>
      <c r="Z196" s="23"/>
      <c r="AA196" s="19" t="str">
        <f t="shared" si="58"/>
        <v/>
      </c>
      <c r="AB196" s="19" t="str">
        <f t="shared" si="59"/>
        <v xml:space="preserve"> </v>
      </c>
      <c r="AC196" s="19" t="str">
        <f t="shared" si="60"/>
        <v/>
      </c>
      <c r="AD196" s="19" t="str">
        <f t="shared" si="61"/>
        <v xml:space="preserve"> </v>
      </c>
      <c r="AE196" s="128" t="str">
        <f t="shared" si="50"/>
        <v xml:space="preserve"> </v>
      </c>
      <c r="AF196" s="19" t="str">
        <f t="shared" si="62"/>
        <v xml:space="preserve"> </v>
      </c>
      <c r="AG196" s="50">
        <f t="shared" si="63"/>
        <v>0</v>
      </c>
      <c r="AH196" s="50" t="str">
        <f t="shared" si="51"/>
        <v xml:space="preserve"> </v>
      </c>
      <c r="AI196" s="36" t="str">
        <f>IFERROR(IF((INDEX('[3]Riesgos de Corrupción'!$B$11:$V$100,MATCH('Controles de Corrupción'!C196,'[3]Riesgos de Corrupción'!$B$11:$B$100,0),17)-AH196&lt;=1),"Rara vez",IF((INDEX('[3]Riesgos de Corrupción'!$B$11:$V$100,MATCH('Controles de Corrupción'!C196,'[3]Riesgos de Corrupción'!$B$11:$B$100,0),17)-AH196&lt;=2),"Improbable",IF((INDEX('[3]Riesgos de Corrupción'!$B$11:$V$100,MATCH('Controles de Corrupción'!C196,'[3]Riesgos de Corrupción'!$B$11:$B$100,0),17)-AH196&lt;=3),"Posible",IF((INDEX('[3]Riesgos de Corrupción'!$B$11:$V$100,MATCH('Controles de Corrupción'!C196,'[3]Riesgos de Corrupción'!$B$11:$B$100,0),17)-AH196&lt;=4),"Probable",IF((INDEX('[3]Riesgos de Corrupción'!$B$11:$V$100,MATCH('Controles de Corrupción'!C196,'[3]Riesgos de Corrupción'!$B$11:$B$100,0),17)-AH196&lt;=5),"Casi seguro")))))," ")</f>
        <v xml:space="preserve"> </v>
      </c>
      <c r="AJ196" s="8" t="str">
        <f>IFERROR(IF(OR(AND(AF196="Fuerte",H196="No disminuye"),AND(AF196="Moderado",H196="Indirectamente"),AND(AF196="Moderado",H196="No disminuye"),AND(INDEX('[3]Riesgos de Corrupción'!$B$11:$BN$100,MATCH('Controles de Corrupción'!C196,'[3]Riesgos de Corrupción'!$B$11:$B$100,0),63)="Moderado")),0,IF(OR(AND(AF196="Fuerte",H196="Indirectamente"),AND(AF196="Moderado",H196="Directamente"),AND(INDEX('[3]Riesgos de Corrupción'!$B$11:$BN$100,MATCH('Controles de Corrupción'!C196,'[3]Riesgos de Corrupción'!$B$11:$B$100,0),63)="Mayor")),1,IF(AND(AF196="Fuerte",H196="Directamente",AND(INDEX('[3]Riesgos de Corrupción'!$B$11:$BN$100,MATCH('Controles de Corrupción'!C196,'[3]Riesgos de Corrupción'!$B$11:$B$100,0),63)="Catastrófico")),2)))," ")</f>
        <v xml:space="preserve"> </v>
      </c>
      <c r="AK196" s="435" t="str">
        <f t="shared" si="52"/>
        <v xml:space="preserve"> </v>
      </c>
      <c r="AL196" s="19" t="str">
        <f>IFERROR(IF((INDEX('[3]Riesgos de Corrupción'!$B$11:$BN$100,MATCH('Controles de Corrupción'!C196,'[3]Riesgos de Corrupción'!$B$11:$B$100,0),62)-AK196&lt;=3),"Moderado",IF((INDEX('[3]Riesgos de Corrupción'!$B$11:$BN$100,MATCH('Controles de Corrupción'!C196,'[3]Riesgos de Corrupción'!$B$11:$B$100,0),62)-AK196&lt;=4),"Mayor",IF((INDEX('[3]Riesgos de Corrupción'!$B$11:$BN$100,MATCH('Controles de Corrupción'!C196,'[3]Riesgos de Corrupción'!$B$11:$B$100,0),62)-AK196&lt;=5),"Catastrófico")))," ")</f>
        <v xml:space="preserve"> </v>
      </c>
      <c r="AM196" s="22" t="str">
        <f t="shared" si="64"/>
        <v xml:space="preserve"> </v>
      </c>
      <c r="AN196" s="22" t="str">
        <f t="shared" si="65"/>
        <v xml:space="preserve"> </v>
      </c>
      <c r="AO196" s="76"/>
      <c r="AP196" s="76"/>
      <c r="AQ196" s="76"/>
      <c r="AR196" s="76"/>
      <c r="AS196" s="76"/>
      <c r="AT196" s="76"/>
      <c r="AU196" s="76"/>
      <c r="AV196" s="76"/>
      <c r="AW196" s="76"/>
      <c r="AX196" s="76"/>
      <c r="AY196" s="76"/>
      <c r="AZ196" s="76"/>
    </row>
    <row r="197" spans="2:52" ht="57.75" customHeight="1" x14ac:dyDescent="0.3">
      <c r="B197" s="123" t="str">
        <f t="shared" si="53"/>
        <v>-</v>
      </c>
      <c r="C197" s="18"/>
      <c r="D197" s="24"/>
      <c r="E197" s="23"/>
      <c r="F197" s="132"/>
      <c r="G197" s="131"/>
      <c r="H197" s="23"/>
      <c r="I197" s="18"/>
      <c r="J197" s="80">
        <f t="shared" si="54"/>
        <v>0</v>
      </c>
      <c r="K197" s="18"/>
      <c r="L197" s="80">
        <f t="shared" si="55"/>
        <v>0</v>
      </c>
      <c r="M197" s="18"/>
      <c r="N197" s="80">
        <f t="shared" si="56"/>
        <v>0</v>
      </c>
      <c r="O197" s="18"/>
      <c r="P197" s="80">
        <f t="shared" si="44"/>
        <v>0</v>
      </c>
      <c r="Q197" s="18"/>
      <c r="R197" s="80">
        <f t="shared" si="45"/>
        <v>0</v>
      </c>
      <c r="S197" s="18"/>
      <c r="T197" s="80">
        <f t="shared" si="46"/>
        <v>0</v>
      </c>
      <c r="U197" s="18"/>
      <c r="V197" s="80">
        <f t="shared" si="47"/>
        <v>0</v>
      </c>
      <c r="W197" s="19" t="str">
        <f t="shared" si="48"/>
        <v xml:space="preserve"> </v>
      </c>
      <c r="X197" s="19" t="str">
        <f t="shared" si="57"/>
        <v xml:space="preserve"> </v>
      </c>
      <c r="Y197" s="19" t="str">
        <f t="shared" si="49"/>
        <v/>
      </c>
      <c r="Z197" s="23"/>
      <c r="AA197" s="19" t="str">
        <f t="shared" si="58"/>
        <v/>
      </c>
      <c r="AB197" s="19" t="str">
        <f t="shared" si="59"/>
        <v xml:space="preserve"> </v>
      </c>
      <c r="AC197" s="19" t="str">
        <f t="shared" si="60"/>
        <v/>
      </c>
      <c r="AD197" s="19" t="str">
        <f t="shared" si="61"/>
        <v xml:space="preserve"> </v>
      </c>
      <c r="AE197" s="128" t="str">
        <f t="shared" si="50"/>
        <v xml:space="preserve"> </v>
      </c>
      <c r="AF197" s="19" t="str">
        <f t="shared" si="62"/>
        <v xml:space="preserve"> </v>
      </c>
      <c r="AG197" s="50">
        <f t="shared" si="63"/>
        <v>0</v>
      </c>
      <c r="AH197" s="50" t="str">
        <f t="shared" si="51"/>
        <v xml:space="preserve"> </v>
      </c>
      <c r="AI197" s="36" t="str">
        <f>IFERROR(IF((INDEX('[3]Riesgos de Corrupción'!$B$11:$V$100,MATCH('Controles de Corrupción'!C197,'[3]Riesgos de Corrupción'!$B$11:$B$100,0),17)-AH197&lt;=1),"Rara vez",IF((INDEX('[3]Riesgos de Corrupción'!$B$11:$V$100,MATCH('Controles de Corrupción'!C197,'[3]Riesgos de Corrupción'!$B$11:$B$100,0),17)-AH197&lt;=2),"Improbable",IF((INDEX('[3]Riesgos de Corrupción'!$B$11:$V$100,MATCH('Controles de Corrupción'!C197,'[3]Riesgos de Corrupción'!$B$11:$B$100,0),17)-AH197&lt;=3),"Posible",IF((INDEX('[3]Riesgos de Corrupción'!$B$11:$V$100,MATCH('Controles de Corrupción'!C197,'[3]Riesgos de Corrupción'!$B$11:$B$100,0),17)-AH197&lt;=4),"Probable",IF((INDEX('[3]Riesgos de Corrupción'!$B$11:$V$100,MATCH('Controles de Corrupción'!C197,'[3]Riesgos de Corrupción'!$B$11:$B$100,0),17)-AH197&lt;=5),"Casi seguro")))))," ")</f>
        <v xml:space="preserve"> </v>
      </c>
      <c r="AJ197" s="8" t="str">
        <f>IFERROR(IF(OR(AND(AF197="Fuerte",H197="No disminuye"),AND(AF197="Moderado",H197="Indirectamente"),AND(AF197="Moderado",H197="No disminuye"),AND(INDEX('[3]Riesgos de Corrupción'!$B$11:$BN$100,MATCH('Controles de Corrupción'!C197,'[3]Riesgos de Corrupción'!$B$11:$B$100,0),63)="Moderado")),0,IF(OR(AND(AF197="Fuerte",H197="Indirectamente"),AND(AF197="Moderado",H197="Directamente"),AND(INDEX('[3]Riesgos de Corrupción'!$B$11:$BN$100,MATCH('Controles de Corrupción'!C197,'[3]Riesgos de Corrupción'!$B$11:$B$100,0),63)="Mayor")),1,IF(AND(AF197="Fuerte",H197="Directamente",AND(INDEX('[3]Riesgos de Corrupción'!$B$11:$BN$100,MATCH('Controles de Corrupción'!C197,'[3]Riesgos de Corrupción'!$B$11:$B$100,0),63)="Catastrófico")),2)))," ")</f>
        <v xml:space="preserve"> </v>
      </c>
      <c r="AK197" s="435" t="str">
        <f t="shared" si="52"/>
        <v xml:space="preserve"> </v>
      </c>
      <c r="AL197" s="19" t="str">
        <f>IFERROR(IF((INDEX('[3]Riesgos de Corrupción'!$B$11:$BN$100,MATCH('Controles de Corrupción'!C197,'[3]Riesgos de Corrupción'!$B$11:$B$100,0),62)-AK197&lt;=3),"Moderado",IF((INDEX('[3]Riesgos de Corrupción'!$B$11:$BN$100,MATCH('Controles de Corrupción'!C197,'[3]Riesgos de Corrupción'!$B$11:$B$100,0),62)-AK197&lt;=4),"Mayor",IF((INDEX('[3]Riesgos de Corrupción'!$B$11:$BN$100,MATCH('Controles de Corrupción'!C197,'[3]Riesgos de Corrupción'!$B$11:$B$100,0),62)-AK197&lt;=5),"Catastrófico")))," ")</f>
        <v xml:space="preserve"> </v>
      </c>
      <c r="AM197" s="22" t="str">
        <f t="shared" si="64"/>
        <v xml:space="preserve"> </v>
      </c>
      <c r="AN197" s="22" t="str">
        <f t="shared" si="65"/>
        <v xml:space="preserve"> </v>
      </c>
      <c r="AO197" s="76"/>
      <c r="AP197" s="76"/>
      <c r="AQ197" s="76"/>
      <c r="AR197" s="76"/>
      <c r="AS197" s="76"/>
      <c r="AT197" s="76"/>
      <c r="AU197" s="76"/>
      <c r="AV197" s="76"/>
      <c r="AW197" s="76"/>
      <c r="AX197" s="76"/>
      <c r="AY197" s="76"/>
      <c r="AZ197" s="76"/>
    </row>
    <row r="198" spans="2:52" ht="57.75" customHeight="1" x14ac:dyDescent="0.3">
      <c r="B198" s="123" t="str">
        <f t="shared" si="53"/>
        <v>-</v>
      </c>
      <c r="C198" s="18"/>
      <c r="D198" s="24"/>
      <c r="E198" s="23"/>
      <c r="F198" s="132"/>
      <c r="G198" s="131"/>
      <c r="H198" s="23"/>
      <c r="I198" s="18"/>
      <c r="J198" s="80">
        <f t="shared" si="54"/>
        <v>0</v>
      </c>
      <c r="K198" s="18"/>
      <c r="L198" s="80">
        <f t="shared" si="55"/>
        <v>0</v>
      </c>
      <c r="M198" s="18"/>
      <c r="N198" s="80">
        <f t="shared" si="56"/>
        <v>0</v>
      </c>
      <c r="O198" s="18"/>
      <c r="P198" s="80">
        <f t="shared" si="44"/>
        <v>0</v>
      </c>
      <c r="Q198" s="18"/>
      <c r="R198" s="80">
        <f t="shared" si="45"/>
        <v>0</v>
      </c>
      <c r="S198" s="18"/>
      <c r="T198" s="80">
        <f t="shared" si="46"/>
        <v>0</v>
      </c>
      <c r="U198" s="18"/>
      <c r="V198" s="80">
        <f t="shared" si="47"/>
        <v>0</v>
      </c>
      <c r="W198" s="19" t="str">
        <f t="shared" si="48"/>
        <v xml:space="preserve"> </v>
      </c>
      <c r="X198" s="19" t="str">
        <f t="shared" si="57"/>
        <v xml:space="preserve"> </v>
      </c>
      <c r="Y198" s="19" t="str">
        <f t="shared" si="49"/>
        <v/>
      </c>
      <c r="Z198" s="23"/>
      <c r="AA198" s="19" t="str">
        <f t="shared" si="58"/>
        <v/>
      </c>
      <c r="AB198" s="19" t="str">
        <f t="shared" si="59"/>
        <v xml:space="preserve"> </v>
      </c>
      <c r="AC198" s="19" t="str">
        <f t="shared" si="60"/>
        <v/>
      </c>
      <c r="AD198" s="19" t="str">
        <f t="shared" si="61"/>
        <v xml:space="preserve"> </v>
      </c>
      <c r="AE198" s="128" t="str">
        <f t="shared" si="50"/>
        <v xml:space="preserve"> </v>
      </c>
      <c r="AF198" s="19" t="str">
        <f t="shared" si="62"/>
        <v xml:space="preserve"> </v>
      </c>
      <c r="AG198" s="50">
        <f t="shared" si="63"/>
        <v>0</v>
      </c>
      <c r="AH198" s="50" t="str">
        <f t="shared" si="51"/>
        <v xml:space="preserve"> </v>
      </c>
      <c r="AI198" s="36" t="str">
        <f>IFERROR(IF((INDEX('[3]Riesgos de Corrupción'!$B$11:$V$100,MATCH('Controles de Corrupción'!C198,'[3]Riesgos de Corrupción'!$B$11:$B$100,0),17)-AH198&lt;=1),"Rara vez",IF((INDEX('[3]Riesgos de Corrupción'!$B$11:$V$100,MATCH('Controles de Corrupción'!C198,'[3]Riesgos de Corrupción'!$B$11:$B$100,0),17)-AH198&lt;=2),"Improbable",IF((INDEX('[3]Riesgos de Corrupción'!$B$11:$V$100,MATCH('Controles de Corrupción'!C198,'[3]Riesgos de Corrupción'!$B$11:$B$100,0),17)-AH198&lt;=3),"Posible",IF((INDEX('[3]Riesgos de Corrupción'!$B$11:$V$100,MATCH('Controles de Corrupción'!C198,'[3]Riesgos de Corrupción'!$B$11:$B$100,0),17)-AH198&lt;=4),"Probable",IF((INDEX('[3]Riesgos de Corrupción'!$B$11:$V$100,MATCH('Controles de Corrupción'!C198,'[3]Riesgos de Corrupción'!$B$11:$B$100,0),17)-AH198&lt;=5),"Casi seguro")))))," ")</f>
        <v xml:space="preserve"> </v>
      </c>
      <c r="AJ198" s="8" t="str">
        <f>IFERROR(IF(OR(AND(AF198="Fuerte",H198="No disminuye"),AND(AF198="Moderado",H198="Indirectamente"),AND(AF198="Moderado",H198="No disminuye"),AND(INDEX('[3]Riesgos de Corrupción'!$B$11:$BN$100,MATCH('Controles de Corrupción'!C198,'[3]Riesgos de Corrupción'!$B$11:$B$100,0),63)="Moderado")),0,IF(OR(AND(AF198="Fuerte",H198="Indirectamente"),AND(AF198="Moderado",H198="Directamente"),AND(INDEX('[3]Riesgos de Corrupción'!$B$11:$BN$100,MATCH('Controles de Corrupción'!C198,'[3]Riesgos de Corrupción'!$B$11:$B$100,0),63)="Mayor")),1,IF(AND(AF198="Fuerte",H198="Directamente",AND(INDEX('[3]Riesgos de Corrupción'!$B$11:$BN$100,MATCH('Controles de Corrupción'!C198,'[3]Riesgos de Corrupción'!$B$11:$B$100,0),63)="Catastrófico")),2)))," ")</f>
        <v xml:space="preserve"> </v>
      </c>
      <c r="AK198" s="435" t="str">
        <f t="shared" si="52"/>
        <v xml:space="preserve"> </v>
      </c>
      <c r="AL198" s="19" t="str">
        <f>IFERROR(IF((INDEX('[3]Riesgos de Corrupción'!$B$11:$BN$100,MATCH('Controles de Corrupción'!C198,'[3]Riesgos de Corrupción'!$B$11:$B$100,0),62)-AK198&lt;=3),"Moderado",IF((INDEX('[3]Riesgos de Corrupción'!$B$11:$BN$100,MATCH('Controles de Corrupción'!C198,'[3]Riesgos de Corrupción'!$B$11:$B$100,0),62)-AK198&lt;=4),"Mayor",IF((INDEX('[3]Riesgos de Corrupción'!$B$11:$BN$100,MATCH('Controles de Corrupción'!C198,'[3]Riesgos de Corrupción'!$B$11:$B$100,0),62)-AK198&lt;=5),"Catastrófico")))," ")</f>
        <v xml:space="preserve"> </v>
      </c>
      <c r="AM198" s="22" t="str">
        <f t="shared" si="64"/>
        <v xml:space="preserve"> </v>
      </c>
      <c r="AN198" s="22" t="str">
        <f t="shared" si="65"/>
        <v xml:space="preserve"> </v>
      </c>
      <c r="AO198" s="76"/>
      <c r="AP198" s="76"/>
      <c r="AQ198" s="76"/>
      <c r="AR198" s="76"/>
      <c r="AS198" s="76"/>
      <c r="AT198" s="76"/>
      <c r="AU198" s="76"/>
      <c r="AV198" s="76"/>
      <c r="AW198" s="76"/>
      <c r="AX198" s="76"/>
      <c r="AY198" s="76"/>
      <c r="AZ198" s="76"/>
    </row>
    <row r="199" spans="2:52" ht="57.75" customHeight="1" x14ac:dyDescent="0.3">
      <c r="B199" s="123" t="str">
        <f t="shared" si="53"/>
        <v>-</v>
      </c>
      <c r="C199" s="18"/>
      <c r="D199" s="24"/>
      <c r="E199" s="23"/>
      <c r="F199" s="132"/>
      <c r="G199" s="131"/>
      <c r="H199" s="23"/>
      <c r="I199" s="18"/>
      <c r="J199" s="80">
        <f t="shared" si="54"/>
        <v>0</v>
      </c>
      <c r="K199" s="18"/>
      <c r="L199" s="80">
        <f t="shared" si="55"/>
        <v>0</v>
      </c>
      <c r="M199" s="18"/>
      <c r="N199" s="80">
        <f t="shared" si="56"/>
        <v>0</v>
      </c>
      <c r="O199" s="18"/>
      <c r="P199" s="80">
        <f t="shared" si="44"/>
        <v>0</v>
      </c>
      <c r="Q199" s="18"/>
      <c r="R199" s="80">
        <f t="shared" si="45"/>
        <v>0</v>
      </c>
      <c r="S199" s="18"/>
      <c r="T199" s="80">
        <f t="shared" si="46"/>
        <v>0</v>
      </c>
      <c r="U199" s="18"/>
      <c r="V199" s="80">
        <f t="shared" si="47"/>
        <v>0</v>
      </c>
      <c r="W199" s="19" t="str">
        <f t="shared" si="48"/>
        <v xml:space="preserve"> </v>
      </c>
      <c r="X199" s="19" t="str">
        <f t="shared" si="57"/>
        <v xml:space="preserve"> </v>
      </c>
      <c r="Y199" s="19" t="str">
        <f t="shared" si="49"/>
        <v/>
      </c>
      <c r="Z199" s="23"/>
      <c r="AA199" s="19" t="str">
        <f t="shared" si="58"/>
        <v/>
      </c>
      <c r="AB199" s="19" t="str">
        <f t="shared" si="59"/>
        <v xml:space="preserve"> </v>
      </c>
      <c r="AC199" s="19" t="str">
        <f t="shared" si="60"/>
        <v/>
      </c>
      <c r="AD199" s="19" t="str">
        <f t="shared" si="61"/>
        <v xml:space="preserve"> </v>
      </c>
      <c r="AE199" s="128" t="str">
        <f t="shared" si="50"/>
        <v xml:space="preserve"> </v>
      </c>
      <c r="AF199" s="19" t="str">
        <f t="shared" si="62"/>
        <v xml:space="preserve"> </v>
      </c>
      <c r="AG199" s="50">
        <f t="shared" si="63"/>
        <v>0</v>
      </c>
      <c r="AH199" s="50" t="str">
        <f t="shared" si="51"/>
        <v xml:space="preserve"> </v>
      </c>
      <c r="AI199" s="36" t="str">
        <f>IFERROR(IF((INDEX('[3]Riesgos de Corrupción'!$B$11:$V$100,MATCH('Controles de Corrupción'!C199,'[3]Riesgos de Corrupción'!$B$11:$B$100,0),17)-AH199&lt;=1),"Rara vez",IF((INDEX('[3]Riesgos de Corrupción'!$B$11:$V$100,MATCH('Controles de Corrupción'!C199,'[3]Riesgos de Corrupción'!$B$11:$B$100,0),17)-AH199&lt;=2),"Improbable",IF((INDEX('[3]Riesgos de Corrupción'!$B$11:$V$100,MATCH('Controles de Corrupción'!C199,'[3]Riesgos de Corrupción'!$B$11:$B$100,0),17)-AH199&lt;=3),"Posible",IF((INDEX('[3]Riesgos de Corrupción'!$B$11:$V$100,MATCH('Controles de Corrupción'!C199,'[3]Riesgos de Corrupción'!$B$11:$B$100,0),17)-AH199&lt;=4),"Probable",IF((INDEX('[3]Riesgos de Corrupción'!$B$11:$V$100,MATCH('Controles de Corrupción'!C199,'[3]Riesgos de Corrupción'!$B$11:$B$100,0),17)-AH199&lt;=5),"Casi seguro")))))," ")</f>
        <v xml:space="preserve"> </v>
      </c>
      <c r="AJ199" s="8" t="str">
        <f>IFERROR(IF(OR(AND(AF199="Fuerte",H199="No disminuye"),AND(AF199="Moderado",H199="Indirectamente"),AND(AF199="Moderado",H199="No disminuye"),AND(INDEX('[3]Riesgos de Corrupción'!$B$11:$BN$100,MATCH('Controles de Corrupción'!C199,'[3]Riesgos de Corrupción'!$B$11:$B$100,0),63)="Moderado")),0,IF(OR(AND(AF199="Fuerte",H199="Indirectamente"),AND(AF199="Moderado",H199="Directamente"),AND(INDEX('[3]Riesgos de Corrupción'!$B$11:$BN$100,MATCH('Controles de Corrupción'!C199,'[3]Riesgos de Corrupción'!$B$11:$B$100,0),63)="Mayor")),1,IF(AND(AF199="Fuerte",H199="Directamente",AND(INDEX('[3]Riesgos de Corrupción'!$B$11:$BN$100,MATCH('Controles de Corrupción'!C199,'[3]Riesgos de Corrupción'!$B$11:$B$100,0),63)="Catastrófico")),2)))," ")</f>
        <v xml:space="preserve"> </v>
      </c>
      <c r="AK199" s="435" t="str">
        <f t="shared" si="52"/>
        <v xml:space="preserve"> </v>
      </c>
      <c r="AL199" s="19" t="str">
        <f>IFERROR(IF((INDEX('[3]Riesgos de Corrupción'!$B$11:$BN$100,MATCH('Controles de Corrupción'!C199,'[3]Riesgos de Corrupción'!$B$11:$B$100,0),62)-AK199&lt;=3),"Moderado",IF((INDEX('[3]Riesgos de Corrupción'!$B$11:$BN$100,MATCH('Controles de Corrupción'!C199,'[3]Riesgos de Corrupción'!$B$11:$B$100,0),62)-AK199&lt;=4),"Mayor",IF((INDEX('[3]Riesgos de Corrupción'!$B$11:$BN$100,MATCH('Controles de Corrupción'!C199,'[3]Riesgos de Corrupción'!$B$11:$B$100,0),62)-AK199&lt;=5),"Catastrófico")))," ")</f>
        <v xml:space="preserve"> </v>
      </c>
      <c r="AM199" s="22" t="str">
        <f t="shared" si="64"/>
        <v xml:space="preserve"> </v>
      </c>
      <c r="AN199" s="22" t="str">
        <f t="shared" si="65"/>
        <v xml:space="preserve"> </v>
      </c>
      <c r="AO199" s="76"/>
      <c r="AP199" s="76"/>
      <c r="AQ199" s="76"/>
      <c r="AR199" s="76"/>
      <c r="AS199" s="76"/>
      <c r="AT199" s="76"/>
      <c r="AU199" s="76"/>
      <c r="AV199" s="76"/>
      <c r="AW199" s="76"/>
      <c r="AX199" s="76"/>
      <c r="AY199" s="76"/>
      <c r="AZ199" s="76"/>
    </row>
    <row r="200" spans="2:52" ht="57.75" customHeight="1" x14ac:dyDescent="0.3">
      <c r="B200" s="123" t="str">
        <f t="shared" si="53"/>
        <v>-</v>
      </c>
      <c r="C200" s="18"/>
      <c r="D200" s="24"/>
      <c r="E200" s="23"/>
      <c r="F200" s="132"/>
      <c r="G200" s="131"/>
      <c r="H200" s="23"/>
      <c r="I200" s="18"/>
      <c r="J200" s="80">
        <f t="shared" si="54"/>
        <v>0</v>
      </c>
      <c r="K200" s="18"/>
      <c r="L200" s="80">
        <f t="shared" si="55"/>
        <v>0</v>
      </c>
      <c r="M200" s="18"/>
      <c r="N200" s="80">
        <f t="shared" si="56"/>
        <v>0</v>
      </c>
      <c r="O200" s="18"/>
      <c r="P200" s="80">
        <f t="shared" si="44"/>
        <v>0</v>
      </c>
      <c r="Q200" s="18"/>
      <c r="R200" s="80">
        <f t="shared" si="45"/>
        <v>0</v>
      </c>
      <c r="S200" s="18"/>
      <c r="T200" s="80">
        <f t="shared" si="46"/>
        <v>0</v>
      </c>
      <c r="U200" s="18"/>
      <c r="V200" s="80">
        <f t="shared" si="47"/>
        <v>0</v>
      </c>
      <c r="W200" s="19" t="str">
        <f t="shared" si="48"/>
        <v xml:space="preserve"> </v>
      </c>
      <c r="X200" s="19" t="str">
        <f t="shared" si="57"/>
        <v xml:space="preserve"> </v>
      </c>
      <c r="Y200" s="19" t="str">
        <f t="shared" si="49"/>
        <v/>
      </c>
      <c r="Z200" s="23"/>
      <c r="AA200" s="19" t="str">
        <f t="shared" si="58"/>
        <v/>
      </c>
      <c r="AB200" s="19" t="str">
        <f t="shared" si="59"/>
        <v xml:space="preserve"> </v>
      </c>
      <c r="AC200" s="19" t="str">
        <f t="shared" si="60"/>
        <v/>
      </c>
      <c r="AD200" s="19" t="str">
        <f t="shared" si="61"/>
        <v xml:space="preserve"> </v>
      </c>
      <c r="AE200" s="128" t="str">
        <f t="shared" si="50"/>
        <v xml:space="preserve"> </v>
      </c>
      <c r="AF200" s="19" t="str">
        <f t="shared" si="62"/>
        <v xml:space="preserve"> </v>
      </c>
      <c r="AG200" s="50">
        <f t="shared" si="63"/>
        <v>0</v>
      </c>
      <c r="AH200" s="50" t="str">
        <f t="shared" si="51"/>
        <v xml:space="preserve"> </v>
      </c>
      <c r="AI200" s="36" t="str">
        <f>IFERROR(IF((INDEX('[3]Riesgos de Corrupción'!$B$11:$V$100,MATCH('Controles de Corrupción'!C200,'[3]Riesgos de Corrupción'!$B$11:$B$100,0),17)-AH200&lt;=1),"Rara vez",IF((INDEX('[3]Riesgos de Corrupción'!$B$11:$V$100,MATCH('Controles de Corrupción'!C200,'[3]Riesgos de Corrupción'!$B$11:$B$100,0),17)-AH200&lt;=2),"Improbable",IF((INDEX('[3]Riesgos de Corrupción'!$B$11:$V$100,MATCH('Controles de Corrupción'!C200,'[3]Riesgos de Corrupción'!$B$11:$B$100,0),17)-AH200&lt;=3),"Posible",IF((INDEX('[3]Riesgos de Corrupción'!$B$11:$V$100,MATCH('Controles de Corrupción'!C200,'[3]Riesgos de Corrupción'!$B$11:$B$100,0),17)-AH200&lt;=4),"Probable",IF((INDEX('[3]Riesgos de Corrupción'!$B$11:$V$100,MATCH('Controles de Corrupción'!C200,'[3]Riesgos de Corrupción'!$B$11:$B$100,0),17)-AH200&lt;=5),"Casi seguro")))))," ")</f>
        <v xml:space="preserve"> </v>
      </c>
      <c r="AJ200" s="8" t="str">
        <f>IFERROR(IF(OR(AND(AF200="Fuerte",H200="No disminuye"),AND(AF200="Moderado",H200="Indirectamente"),AND(AF200="Moderado",H200="No disminuye"),AND(INDEX('[3]Riesgos de Corrupción'!$B$11:$BN$100,MATCH('Controles de Corrupción'!C200,'[3]Riesgos de Corrupción'!$B$11:$B$100,0),63)="Moderado")),0,IF(OR(AND(AF200="Fuerte",H200="Indirectamente"),AND(AF200="Moderado",H200="Directamente"),AND(INDEX('[3]Riesgos de Corrupción'!$B$11:$BN$100,MATCH('Controles de Corrupción'!C200,'[3]Riesgos de Corrupción'!$B$11:$B$100,0),63)="Mayor")),1,IF(AND(AF200="Fuerte",H200="Directamente",AND(INDEX('[3]Riesgos de Corrupción'!$B$11:$BN$100,MATCH('Controles de Corrupción'!C200,'[3]Riesgos de Corrupción'!$B$11:$B$100,0),63)="Catastrófico")),2)))," ")</f>
        <v xml:space="preserve"> </v>
      </c>
      <c r="AK200" s="435" t="str">
        <f t="shared" si="52"/>
        <v xml:space="preserve"> </v>
      </c>
      <c r="AL200" s="19" t="str">
        <f>IFERROR(IF((INDEX('[3]Riesgos de Corrupción'!$B$11:$BN$100,MATCH('Controles de Corrupción'!C200,'[3]Riesgos de Corrupción'!$B$11:$B$100,0),62)-AK200&lt;=3),"Moderado",IF((INDEX('[3]Riesgos de Corrupción'!$B$11:$BN$100,MATCH('Controles de Corrupción'!C200,'[3]Riesgos de Corrupción'!$B$11:$B$100,0),62)-AK200&lt;=4),"Mayor",IF((INDEX('[3]Riesgos de Corrupción'!$B$11:$BN$100,MATCH('Controles de Corrupción'!C200,'[3]Riesgos de Corrupción'!$B$11:$B$100,0),62)-AK200&lt;=5),"Catastrófico")))," ")</f>
        <v xml:space="preserve"> </v>
      </c>
      <c r="AM200" s="22" t="str">
        <f t="shared" si="64"/>
        <v xml:space="preserve"> </v>
      </c>
      <c r="AN200" s="22" t="str">
        <f t="shared" si="65"/>
        <v xml:space="preserve"> </v>
      </c>
      <c r="AO200" s="76"/>
      <c r="AP200" s="76"/>
      <c r="AQ200" s="76"/>
      <c r="AR200" s="76"/>
      <c r="AS200" s="76"/>
      <c r="AT200" s="76"/>
      <c r="AU200" s="76"/>
      <c r="AV200" s="76"/>
      <c r="AW200" s="76"/>
      <c r="AX200" s="76"/>
      <c r="AY200" s="76"/>
      <c r="AZ200" s="76"/>
    </row>
    <row r="201" spans="2:52" ht="57.75" customHeight="1" x14ac:dyDescent="0.3">
      <c r="B201" s="123" t="str">
        <f t="shared" si="53"/>
        <v>-</v>
      </c>
      <c r="C201" s="18"/>
      <c r="D201" s="24"/>
      <c r="E201" s="23"/>
      <c r="F201" s="132"/>
      <c r="G201" s="131"/>
      <c r="H201" s="23"/>
      <c r="I201" s="18"/>
      <c r="J201" s="80">
        <f t="shared" si="54"/>
        <v>0</v>
      </c>
      <c r="K201" s="18"/>
      <c r="L201" s="80">
        <f t="shared" si="55"/>
        <v>0</v>
      </c>
      <c r="M201" s="18"/>
      <c r="N201" s="80">
        <f t="shared" si="56"/>
        <v>0</v>
      </c>
      <c r="O201" s="18"/>
      <c r="P201" s="80">
        <f t="shared" si="44"/>
        <v>0</v>
      </c>
      <c r="Q201" s="18"/>
      <c r="R201" s="80">
        <f t="shared" si="45"/>
        <v>0</v>
      </c>
      <c r="S201" s="18"/>
      <c r="T201" s="80">
        <f t="shared" si="46"/>
        <v>0</v>
      </c>
      <c r="U201" s="18"/>
      <c r="V201" s="80">
        <f t="shared" si="47"/>
        <v>0</v>
      </c>
      <c r="W201" s="19" t="str">
        <f t="shared" si="48"/>
        <v xml:space="preserve"> </v>
      </c>
      <c r="X201" s="19" t="str">
        <f t="shared" si="57"/>
        <v xml:space="preserve"> </v>
      </c>
      <c r="Y201" s="19" t="str">
        <f t="shared" si="49"/>
        <v/>
      </c>
      <c r="Z201" s="23"/>
      <c r="AA201" s="19" t="str">
        <f t="shared" si="58"/>
        <v/>
      </c>
      <c r="AB201" s="19" t="str">
        <f t="shared" si="59"/>
        <v xml:space="preserve"> </v>
      </c>
      <c r="AC201" s="19" t="str">
        <f t="shared" si="60"/>
        <v/>
      </c>
      <c r="AD201" s="19" t="str">
        <f t="shared" si="61"/>
        <v xml:space="preserve"> </v>
      </c>
      <c r="AE201" s="128" t="str">
        <f t="shared" si="50"/>
        <v xml:space="preserve"> </v>
      </c>
      <c r="AF201" s="19" t="str">
        <f t="shared" si="62"/>
        <v xml:space="preserve"> </v>
      </c>
      <c r="AG201" s="50">
        <f t="shared" si="63"/>
        <v>0</v>
      </c>
      <c r="AH201" s="50" t="str">
        <f t="shared" si="51"/>
        <v xml:space="preserve"> </v>
      </c>
      <c r="AI201" s="36" t="str">
        <f>IFERROR(IF((INDEX('[3]Riesgos de Corrupción'!$B$11:$V$100,MATCH('Controles de Corrupción'!C201,'[3]Riesgos de Corrupción'!$B$11:$B$100,0),17)-AH201&lt;=1),"Rara vez",IF((INDEX('[3]Riesgos de Corrupción'!$B$11:$V$100,MATCH('Controles de Corrupción'!C201,'[3]Riesgos de Corrupción'!$B$11:$B$100,0),17)-AH201&lt;=2),"Improbable",IF((INDEX('[3]Riesgos de Corrupción'!$B$11:$V$100,MATCH('Controles de Corrupción'!C201,'[3]Riesgos de Corrupción'!$B$11:$B$100,0),17)-AH201&lt;=3),"Posible",IF((INDEX('[3]Riesgos de Corrupción'!$B$11:$V$100,MATCH('Controles de Corrupción'!C201,'[3]Riesgos de Corrupción'!$B$11:$B$100,0),17)-AH201&lt;=4),"Probable",IF((INDEX('[3]Riesgos de Corrupción'!$B$11:$V$100,MATCH('Controles de Corrupción'!C201,'[3]Riesgos de Corrupción'!$B$11:$B$100,0),17)-AH201&lt;=5),"Casi seguro")))))," ")</f>
        <v xml:space="preserve"> </v>
      </c>
      <c r="AJ201" s="8" t="str">
        <f>IFERROR(IF(OR(AND(AF201="Fuerte",H201="No disminuye"),AND(AF201="Moderado",H201="Indirectamente"),AND(AF201="Moderado",H201="No disminuye"),AND(INDEX('[3]Riesgos de Corrupción'!$B$11:$BN$100,MATCH('Controles de Corrupción'!C201,'[3]Riesgos de Corrupción'!$B$11:$B$100,0),63)="Moderado")),0,IF(OR(AND(AF201="Fuerte",H201="Indirectamente"),AND(AF201="Moderado",H201="Directamente"),AND(INDEX('[3]Riesgos de Corrupción'!$B$11:$BN$100,MATCH('Controles de Corrupción'!C201,'[3]Riesgos de Corrupción'!$B$11:$B$100,0),63)="Mayor")),1,IF(AND(AF201="Fuerte",H201="Directamente",AND(INDEX('[3]Riesgos de Corrupción'!$B$11:$BN$100,MATCH('Controles de Corrupción'!C201,'[3]Riesgos de Corrupción'!$B$11:$B$100,0),63)="Catastrófico")),2)))," ")</f>
        <v xml:space="preserve"> </v>
      </c>
      <c r="AK201" s="435" t="str">
        <f t="shared" si="52"/>
        <v xml:space="preserve"> </v>
      </c>
      <c r="AL201" s="19" t="str">
        <f>IFERROR(IF((INDEX('[3]Riesgos de Corrupción'!$B$11:$BN$100,MATCH('Controles de Corrupción'!C201,'[3]Riesgos de Corrupción'!$B$11:$B$100,0),62)-AK201&lt;=3),"Moderado",IF((INDEX('[3]Riesgos de Corrupción'!$B$11:$BN$100,MATCH('Controles de Corrupción'!C201,'[3]Riesgos de Corrupción'!$B$11:$B$100,0),62)-AK201&lt;=4),"Mayor",IF((INDEX('[3]Riesgos de Corrupción'!$B$11:$BN$100,MATCH('Controles de Corrupción'!C201,'[3]Riesgos de Corrupción'!$B$11:$B$100,0),62)-AK201&lt;=5),"Catastrófico")))," ")</f>
        <v xml:space="preserve"> </v>
      </c>
      <c r="AM201" s="22" t="str">
        <f t="shared" si="64"/>
        <v xml:space="preserve"> </v>
      </c>
      <c r="AN201" s="22" t="str">
        <f t="shared" si="65"/>
        <v xml:space="preserve"> </v>
      </c>
      <c r="AO201" s="76"/>
      <c r="AP201" s="76"/>
      <c r="AQ201" s="76"/>
      <c r="AR201" s="76"/>
      <c r="AS201" s="76"/>
      <c r="AT201" s="76"/>
      <c r="AU201" s="76"/>
      <c r="AV201" s="76"/>
      <c r="AW201" s="76"/>
      <c r="AX201" s="76"/>
      <c r="AY201" s="76"/>
      <c r="AZ201" s="76"/>
    </row>
    <row r="202" spans="2:52" ht="57.75" customHeight="1" x14ac:dyDescent="0.3">
      <c r="B202" s="123" t="str">
        <f t="shared" si="53"/>
        <v>-</v>
      </c>
      <c r="C202" s="18"/>
      <c r="D202" s="24"/>
      <c r="E202" s="23"/>
      <c r="F202" s="132"/>
      <c r="G202" s="131"/>
      <c r="H202" s="23"/>
      <c r="I202" s="18"/>
      <c r="J202" s="80">
        <f t="shared" si="54"/>
        <v>0</v>
      </c>
      <c r="K202" s="18"/>
      <c r="L202" s="80">
        <f t="shared" si="55"/>
        <v>0</v>
      </c>
      <c r="M202" s="18"/>
      <c r="N202" s="80">
        <f t="shared" si="56"/>
        <v>0</v>
      </c>
      <c r="O202" s="18"/>
      <c r="P202" s="80">
        <f t="shared" ref="P202:P249" si="66">IF(O202="Prevenir",15,IF(O202="Detectar",10,IF(O202="No es un control",0,IF(I202=0,0))))</f>
        <v>0</v>
      </c>
      <c r="Q202" s="18"/>
      <c r="R202" s="80">
        <f t="shared" ref="R202:R249" si="67">IF(Q202="Confiable",15,IF(Q202="No confiable",0,IF(I202=0,0)))</f>
        <v>0</v>
      </c>
      <c r="S202" s="18"/>
      <c r="T202" s="80">
        <f t="shared" ref="T202:T249" si="68">IF(S202="Se investigan y resuelven oportunamente",15,IF(S202="No se investigan y resuelven oportunamente",0,IF(I202=0,0)))</f>
        <v>0</v>
      </c>
      <c r="U202" s="18"/>
      <c r="V202" s="80">
        <f t="shared" ref="V202:V249" si="69">IF(U202="Completa",10,IF(U202="Incompleta",5,IF(U202="No existe",0,IF(I202=0,0))))</f>
        <v>0</v>
      </c>
      <c r="W202" s="19" t="str">
        <f t="shared" ref="W202:W249" si="70">IF(G202=0," ",IF((J202+L202+N202+P202+R202+T202+V202)&gt;=0,(J202+L202+N202+P202+R202+T202+V202)))</f>
        <v xml:space="preserve"> </v>
      </c>
      <c r="X202" s="19" t="str">
        <f t="shared" si="57"/>
        <v xml:space="preserve"> </v>
      </c>
      <c r="Y202" s="19" t="str">
        <f t="shared" ref="Y202:Y249" si="71">IF(Z202="Siempre se ejecuta", 100,IF(Z202="Algunas veces se ejecuta",50,IF(Z202="No se ejecuta",0,"")))</f>
        <v/>
      </c>
      <c r="Z202" s="23"/>
      <c r="AA202" s="19" t="str">
        <f t="shared" si="58"/>
        <v/>
      </c>
      <c r="AB202" s="19" t="str">
        <f t="shared" si="59"/>
        <v xml:space="preserve"> </v>
      </c>
      <c r="AC202" s="19" t="str">
        <f t="shared" si="60"/>
        <v/>
      </c>
      <c r="AD202" s="19" t="str">
        <f t="shared" si="61"/>
        <v xml:space="preserve"> </v>
      </c>
      <c r="AE202" s="128" t="str">
        <f t="shared" ref="AE202:AE249" si="72">IFERROR(IF(AD202=" "," ",IF(AVERAGE($AD$10:$AD$250)&gt;=0,AVERAGEIFS($AD$10:$AD$249,$C$10:$C$249,C202))),"  ")</f>
        <v xml:space="preserve"> </v>
      </c>
      <c r="AF202" s="19" t="str">
        <f t="shared" si="62"/>
        <v xml:space="preserve"> </v>
      </c>
      <c r="AG202" s="50">
        <f t="shared" si="63"/>
        <v>0</v>
      </c>
      <c r="AH202" s="50" t="str">
        <f t="shared" ref="AH202:AH249" si="73">IFERROR(AVERAGEIFS($AG$10:$AG$249,$C$10:$C$249,C202)," ")</f>
        <v xml:space="preserve"> </v>
      </c>
      <c r="AI202" s="36" t="str">
        <f>IFERROR(IF((INDEX('[3]Riesgos de Corrupción'!$B$11:$V$100,MATCH('Controles de Corrupción'!C202,'[3]Riesgos de Corrupción'!$B$11:$B$100,0),17)-AH202&lt;=1),"Rara vez",IF((INDEX('[3]Riesgos de Corrupción'!$B$11:$V$100,MATCH('Controles de Corrupción'!C202,'[3]Riesgos de Corrupción'!$B$11:$B$100,0),17)-AH202&lt;=2),"Improbable",IF((INDEX('[3]Riesgos de Corrupción'!$B$11:$V$100,MATCH('Controles de Corrupción'!C202,'[3]Riesgos de Corrupción'!$B$11:$B$100,0),17)-AH202&lt;=3),"Posible",IF((INDEX('[3]Riesgos de Corrupción'!$B$11:$V$100,MATCH('Controles de Corrupción'!C202,'[3]Riesgos de Corrupción'!$B$11:$B$100,0),17)-AH202&lt;=4),"Probable",IF((INDEX('[3]Riesgos de Corrupción'!$B$11:$V$100,MATCH('Controles de Corrupción'!C202,'[3]Riesgos de Corrupción'!$B$11:$B$100,0),17)-AH202&lt;=5),"Casi seguro")))))," ")</f>
        <v xml:space="preserve"> </v>
      </c>
      <c r="AJ202" s="8" t="str">
        <f>IFERROR(IF(OR(AND(AF202="Fuerte",H202="No disminuye"),AND(AF202="Moderado",H202="Indirectamente"),AND(AF202="Moderado",H202="No disminuye"),AND(INDEX('[3]Riesgos de Corrupción'!$B$11:$BN$100,MATCH('Controles de Corrupción'!C202,'[3]Riesgos de Corrupción'!$B$11:$B$100,0),63)="Moderado")),0,IF(OR(AND(AF202="Fuerte",H202="Indirectamente"),AND(AF202="Moderado",H202="Directamente"),AND(INDEX('[3]Riesgos de Corrupción'!$B$11:$BN$100,MATCH('Controles de Corrupción'!C202,'[3]Riesgos de Corrupción'!$B$11:$B$100,0),63)="Mayor")),1,IF(AND(AF202="Fuerte",H202="Directamente",AND(INDEX('[3]Riesgos de Corrupción'!$B$11:$BN$100,MATCH('Controles de Corrupción'!C202,'[3]Riesgos de Corrupción'!$B$11:$B$100,0),63)="Catastrófico")),2)))," ")</f>
        <v xml:space="preserve"> </v>
      </c>
      <c r="AK202" s="435" t="str">
        <f t="shared" ref="AK202:AK249" si="74">IFERROR(AVERAGEIFS($AJ$10:$AJ$249,$C$10:$C$249,C202)," ")</f>
        <v xml:space="preserve"> </v>
      </c>
      <c r="AL202" s="19" t="str">
        <f>IFERROR(IF((INDEX('[3]Riesgos de Corrupción'!$B$11:$BN$100,MATCH('Controles de Corrupción'!C202,'[3]Riesgos de Corrupción'!$B$11:$B$100,0),62)-AK202&lt;=3),"Moderado",IF((INDEX('[3]Riesgos de Corrupción'!$B$11:$BN$100,MATCH('Controles de Corrupción'!C202,'[3]Riesgos de Corrupción'!$B$11:$B$100,0),62)-AK202&lt;=4),"Mayor",IF((INDEX('[3]Riesgos de Corrupción'!$B$11:$BN$100,MATCH('Controles de Corrupción'!C202,'[3]Riesgos de Corrupción'!$B$11:$B$100,0),62)-AK202&lt;=5),"Catastrófico")))," ")</f>
        <v xml:space="preserve"> </v>
      </c>
      <c r="AM202" s="22" t="str">
        <f t="shared" si="64"/>
        <v xml:space="preserve"> </v>
      </c>
      <c r="AN202" s="22" t="str">
        <f t="shared" si="65"/>
        <v xml:space="preserve"> </v>
      </c>
      <c r="AO202" s="76"/>
      <c r="AP202" s="76"/>
      <c r="AQ202" s="76"/>
      <c r="AR202" s="76"/>
      <c r="AS202" s="76"/>
      <c r="AT202" s="76"/>
      <c r="AU202" s="76"/>
      <c r="AV202" s="76"/>
      <c r="AW202" s="76"/>
      <c r="AX202" s="76"/>
      <c r="AY202" s="76"/>
      <c r="AZ202" s="76"/>
    </row>
    <row r="203" spans="2:52" ht="57.75" customHeight="1" x14ac:dyDescent="0.3">
      <c r="B203" s="123" t="str">
        <f t="shared" ref="B203:B249" si="75">C203&amp;"-"&amp;E203</f>
        <v>-</v>
      </c>
      <c r="C203" s="18"/>
      <c r="D203" s="24"/>
      <c r="E203" s="23"/>
      <c r="F203" s="132"/>
      <c r="G203" s="131"/>
      <c r="H203" s="23"/>
      <c r="I203" s="18"/>
      <c r="J203" s="80">
        <f t="shared" ref="J203:J249" si="76">IF(I203="Asignado",15,IF(I203="No asignado",0,IF(I203=0,0)))</f>
        <v>0</v>
      </c>
      <c r="K203" s="18"/>
      <c r="L203" s="80">
        <f t="shared" ref="L203:L249" si="77">IF(K203="Adecuado",15,IF(K203="Inadecuado",0,IF(I203=0,0)))</f>
        <v>0</v>
      </c>
      <c r="M203" s="18"/>
      <c r="N203" s="80">
        <f t="shared" ref="N203:N249" si="78">IF(M203="Oportuna",15,IF(M203="Inoportuna",0,IF(I203=0,0)))</f>
        <v>0</v>
      </c>
      <c r="O203" s="18"/>
      <c r="P203" s="80">
        <f t="shared" si="66"/>
        <v>0</v>
      </c>
      <c r="Q203" s="18"/>
      <c r="R203" s="80">
        <f t="shared" si="67"/>
        <v>0</v>
      </c>
      <c r="S203" s="18"/>
      <c r="T203" s="80">
        <f t="shared" si="68"/>
        <v>0</v>
      </c>
      <c r="U203" s="18"/>
      <c r="V203" s="80">
        <f t="shared" si="69"/>
        <v>0</v>
      </c>
      <c r="W203" s="19" t="str">
        <f t="shared" si="70"/>
        <v xml:space="preserve"> </v>
      </c>
      <c r="X203" s="19" t="str">
        <f t="shared" ref="X203:X249" si="79">IF(W203=" "," ",IF(AND(W203&gt;=0,W203&lt;=85),"Débil",IF(AND(W203&gt;=86,W203&lt;=95),"Moderado",IF(AND(W203&gt;=96,W203&lt;=100),"Fuerte"," "))))</f>
        <v xml:space="preserve"> </v>
      </c>
      <c r="Y203" s="19" t="str">
        <f t="shared" si="71"/>
        <v/>
      </c>
      <c r="Z203" s="23"/>
      <c r="AA203" s="19" t="str">
        <f t="shared" ref="AA203:AA249" si="80">IF(Z203="Siempre se ejecuta","Fuerte",IF(Z203="Algunas veces se ejecuta","Moderado",IF(Z203="No se ejecuta", "Débil","")))</f>
        <v/>
      </c>
      <c r="AB203" s="19" t="str">
        <f t="shared" ref="AB203:AB249" si="81">IF(AND(X203="Fuerte",AA203="Fuerte"),"Fuerte",IF(AND(X203="Fuerte",AA203="Moderado"),"Moderado",IF(AND(X203="Fuerte",AA203="Débil"),"Débil",IF(AND(X203="Moderado",AA203="Moderado"),"Moderado",IF(AND(X203="Moderado",AA203="Fuerte"),"Moderado",IF(AND(X203="Moderado",AA203="Débil"),"Débil",IF(X203="Débil","Débil"," ")))))))</f>
        <v xml:space="preserve"> </v>
      </c>
      <c r="AC203" s="19" t="str">
        <f t="shared" ref="AC203:AC249" si="82">IF(AB203="Fuerte","No",IF(AB203="Moderado","Sí",IF(AB203="Débil","Sí","")))</f>
        <v/>
      </c>
      <c r="AD203" s="19" t="str">
        <f t="shared" ref="AD203:AD249" si="83">IFERROR(IF(Y203=" "," ",IF(Y203&gt;=0,(W203+Y203)/2))," ")</f>
        <v xml:space="preserve"> </v>
      </c>
      <c r="AE203" s="128" t="str">
        <f t="shared" si="72"/>
        <v xml:space="preserve"> </v>
      </c>
      <c r="AF203" s="19" t="str">
        <f t="shared" ref="AF203:AF249" si="84">IF(AE203=" "," ",IF(AE203=100,"Fuerte",IF(AE203&lt;50,"Débil",IF(AE203&gt;49,"Moderado"," "))))</f>
        <v xml:space="preserve"> </v>
      </c>
      <c r="AG203" s="50">
        <f t="shared" ref="AG203:AG249" si="85">IF(OR(AND(AF203="Fuerte",G203="No disminuye"),AND(AF203="Moderado",G203="No disminuye")),0,IF(AND(AF203="Fuerte",G203="Directamente"),2,IF(AND(AF203="Moderado",G203="Directamente"),1,0)))</f>
        <v>0</v>
      </c>
      <c r="AH203" s="50" t="str">
        <f t="shared" si="73"/>
        <v xml:space="preserve"> </v>
      </c>
      <c r="AI203" s="36" t="str">
        <f>IFERROR(IF((INDEX('[3]Riesgos de Corrupción'!$B$11:$V$100,MATCH('Controles de Corrupción'!C203,'[3]Riesgos de Corrupción'!$B$11:$B$100,0),17)-AH203&lt;=1),"Rara vez",IF((INDEX('[3]Riesgos de Corrupción'!$B$11:$V$100,MATCH('Controles de Corrupción'!C203,'[3]Riesgos de Corrupción'!$B$11:$B$100,0),17)-AH203&lt;=2),"Improbable",IF((INDEX('[3]Riesgos de Corrupción'!$B$11:$V$100,MATCH('Controles de Corrupción'!C203,'[3]Riesgos de Corrupción'!$B$11:$B$100,0),17)-AH203&lt;=3),"Posible",IF((INDEX('[3]Riesgos de Corrupción'!$B$11:$V$100,MATCH('Controles de Corrupción'!C203,'[3]Riesgos de Corrupción'!$B$11:$B$100,0),17)-AH203&lt;=4),"Probable",IF((INDEX('[3]Riesgos de Corrupción'!$B$11:$V$100,MATCH('Controles de Corrupción'!C203,'[3]Riesgos de Corrupción'!$B$11:$B$100,0),17)-AH203&lt;=5),"Casi seguro")))))," ")</f>
        <v xml:space="preserve"> </v>
      </c>
      <c r="AJ203" s="8" t="str">
        <f>IFERROR(IF(OR(AND(AF203="Fuerte",H203="No disminuye"),AND(AF203="Moderado",H203="Indirectamente"),AND(AF203="Moderado",H203="No disminuye"),AND(INDEX('[3]Riesgos de Corrupción'!$B$11:$BN$100,MATCH('Controles de Corrupción'!C203,'[3]Riesgos de Corrupción'!$B$11:$B$100,0),63)="Moderado")),0,IF(OR(AND(AF203="Fuerte",H203="Indirectamente"),AND(AF203="Moderado",H203="Directamente"),AND(INDEX('[3]Riesgos de Corrupción'!$B$11:$BN$100,MATCH('Controles de Corrupción'!C203,'[3]Riesgos de Corrupción'!$B$11:$B$100,0),63)="Mayor")),1,IF(AND(AF203="Fuerte",H203="Directamente",AND(INDEX('[3]Riesgos de Corrupción'!$B$11:$BN$100,MATCH('Controles de Corrupción'!C203,'[3]Riesgos de Corrupción'!$B$11:$B$100,0),63)="Catastrófico")),2)))," ")</f>
        <v xml:space="preserve"> </v>
      </c>
      <c r="AK203" s="435" t="str">
        <f t="shared" si="74"/>
        <v xml:space="preserve"> </v>
      </c>
      <c r="AL203" s="19" t="str">
        <f>IFERROR(IF((INDEX('[3]Riesgos de Corrupción'!$B$11:$BN$100,MATCH('Controles de Corrupción'!C203,'[3]Riesgos de Corrupción'!$B$11:$B$100,0),62)-AK203&lt;=3),"Moderado",IF((INDEX('[3]Riesgos de Corrupción'!$B$11:$BN$100,MATCH('Controles de Corrupción'!C203,'[3]Riesgos de Corrupción'!$B$11:$B$100,0),62)-AK203&lt;=4),"Mayor",IF((INDEX('[3]Riesgos de Corrupción'!$B$11:$BN$100,MATCH('Controles de Corrupción'!C203,'[3]Riesgos de Corrupción'!$B$11:$B$100,0),62)-AK203&lt;=5),"Catastrófico")))," ")</f>
        <v xml:space="preserve"> </v>
      </c>
      <c r="AM203" s="22" t="str">
        <f t="shared" ref="AM203:AM249" si="86">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49" si="87">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3" t="str">
        <f t="shared" si="75"/>
        <v>-</v>
      </c>
      <c r="C204" s="18"/>
      <c r="D204" s="24"/>
      <c r="E204" s="23"/>
      <c r="F204" s="132"/>
      <c r="G204" s="131"/>
      <c r="H204" s="23"/>
      <c r="I204" s="18"/>
      <c r="J204" s="80">
        <f t="shared" si="76"/>
        <v>0</v>
      </c>
      <c r="K204" s="18"/>
      <c r="L204" s="80">
        <f t="shared" si="77"/>
        <v>0</v>
      </c>
      <c r="M204" s="18"/>
      <c r="N204" s="80">
        <f t="shared" si="78"/>
        <v>0</v>
      </c>
      <c r="O204" s="18"/>
      <c r="P204" s="80">
        <f t="shared" si="66"/>
        <v>0</v>
      </c>
      <c r="Q204" s="18"/>
      <c r="R204" s="80">
        <f t="shared" si="67"/>
        <v>0</v>
      </c>
      <c r="S204" s="18"/>
      <c r="T204" s="80">
        <f t="shared" si="68"/>
        <v>0</v>
      </c>
      <c r="U204" s="18"/>
      <c r="V204" s="80">
        <f t="shared" si="69"/>
        <v>0</v>
      </c>
      <c r="W204" s="19" t="str">
        <f t="shared" si="70"/>
        <v xml:space="preserve"> </v>
      </c>
      <c r="X204" s="19" t="str">
        <f t="shared" si="79"/>
        <v xml:space="preserve"> </v>
      </c>
      <c r="Y204" s="19" t="str">
        <f t="shared" si="71"/>
        <v/>
      </c>
      <c r="Z204" s="23"/>
      <c r="AA204" s="19" t="str">
        <f t="shared" si="80"/>
        <v/>
      </c>
      <c r="AB204" s="19" t="str">
        <f t="shared" si="81"/>
        <v xml:space="preserve"> </v>
      </c>
      <c r="AC204" s="19" t="str">
        <f t="shared" si="82"/>
        <v/>
      </c>
      <c r="AD204" s="19" t="str">
        <f t="shared" si="83"/>
        <v xml:space="preserve"> </v>
      </c>
      <c r="AE204" s="128" t="str">
        <f t="shared" si="72"/>
        <v xml:space="preserve"> </v>
      </c>
      <c r="AF204" s="19" t="str">
        <f t="shared" si="84"/>
        <v xml:space="preserve"> </v>
      </c>
      <c r="AG204" s="50">
        <f t="shared" si="85"/>
        <v>0</v>
      </c>
      <c r="AH204" s="50" t="str">
        <f t="shared" si="73"/>
        <v xml:space="preserve"> </v>
      </c>
      <c r="AI204" s="36" t="str">
        <f>IFERROR(IF((INDEX('[3]Riesgos de Corrupción'!$B$11:$V$100,MATCH('Controles de Corrupción'!C204,'[3]Riesgos de Corrupción'!$B$11:$B$100,0),17)-AH204&lt;=1),"Rara vez",IF((INDEX('[3]Riesgos de Corrupción'!$B$11:$V$100,MATCH('Controles de Corrupción'!C204,'[3]Riesgos de Corrupción'!$B$11:$B$100,0),17)-AH204&lt;=2),"Improbable",IF((INDEX('[3]Riesgos de Corrupción'!$B$11:$V$100,MATCH('Controles de Corrupción'!C204,'[3]Riesgos de Corrupción'!$B$11:$B$100,0),17)-AH204&lt;=3),"Posible",IF((INDEX('[3]Riesgos de Corrupción'!$B$11:$V$100,MATCH('Controles de Corrupción'!C204,'[3]Riesgos de Corrupción'!$B$11:$B$100,0),17)-AH204&lt;=4),"Probable",IF((INDEX('[3]Riesgos de Corrupción'!$B$11:$V$100,MATCH('Controles de Corrupción'!C204,'[3]Riesgos de Corrupción'!$B$11:$B$100,0),17)-AH204&lt;=5),"Casi seguro")))))," ")</f>
        <v xml:space="preserve"> </v>
      </c>
      <c r="AJ204" s="8" t="str">
        <f>IFERROR(IF(OR(AND(AF204="Fuerte",H204="No disminuye"),AND(AF204="Moderado",H204="Indirectamente"),AND(AF204="Moderado",H204="No disminuye"),AND(INDEX('[3]Riesgos de Corrupción'!$B$11:$BN$100,MATCH('Controles de Corrupción'!C204,'[3]Riesgos de Corrupción'!$B$11:$B$100,0),63)="Moderado")),0,IF(OR(AND(AF204="Fuerte",H204="Indirectamente"),AND(AF204="Moderado",H204="Directamente"),AND(INDEX('[3]Riesgos de Corrupción'!$B$11:$BN$100,MATCH('Controles de Corrupción'!C204,'[3]Riesgos de Corrupción'!$B$11:$B$100,0),63)="Mayor")),1,IF(AND(AF204="Fuerte",H204="Directamente",AND(INDEX('[3]Riesgos de Corrupción'!$B$11:$BN$100,MATCH('Controles de Corrupción'!C204,'[3]Riesgos de Corrupción'!$B$11:$B$100,0),63)="Catastrófico")),2)))," ")</f>
        <v xml:space="preserve"> </v>
      </c>
      <c r="AK204" s="435" t="str">
        <f t="shared" si="74"/>
        <v xml:space="preserve"> </v>
      </c>
      <c r="AL204" s="19" t="str">
        <f>IFERROR(IF((INDEX('[3]Riesgos de Corrupción'!$B$11:$BN$100,MATCH('Controles de Corrupción'!C204,'[3]Riesgos de Corrupción'!$B$11:$B$100,0),62)-AK204&lt;=3),"Moderado",IF((INDEX('[3]Riesgos de Corrupción'!$B$11:$BN$100,MATCH('Controles de Corrupción'!C204,'[3]Riesgos de Corrupción'!$B$11:$B$100,0),62)-AK204&lt;=4),"Mayor",IF((INDEX('[3]Riesgos de Corrupción'!$B$11:$BN$100,MATCH('Controles de Corrupción'!C204,'[3]Riesgos de Corrupción'!$B$11:$B$100,0),62)-AK204&lt;=5),"Catastrófico")))," ")</f>
        <v xml:space="preserve"> </v>
      </c>
      <c r="AM204" s="22" t="str">
        <f t="shared" si="86"/>
        <v xml:space="preserve"> </v>
      </c>
      <c r="AN204" s="22" t="str">
        <f t="shared" si="87"/>
        <v xml:space="preserve"> </v>
      </c>
      <c r="AO204" s="76"/>
      <c r="AP204" s="76"/>
      <c r="AQ204" s="76"/>
      <c r="AR204" s="76"/>
      <c r="AS204" s="76"/>
      <c r="AT204" s="76"/>
      <c r="AU204" s="76"/>
      <c r="AV204" s="76"/>
      <c r="AW204" s="76"/>
      <c r="AX204" s="76"/>
      <c r="AY204" s="76"/>
      <c r="AZ204" s="76"/>
    </row>
    <row r="205" spans="2:52" ht="57.75" customHeight="1" x14ac:dyDescent="0.3">
      <c r="B205" s="123" t="str">
        <f t="shared" si="75"/>
        <v>-</v>
      </c>
      <c r="C205" s="18"/>
      <c r="D205" s="24"/>
      <c r="E205" s="23"/>
      <c r="F205" s="132"/>
      <c r="G205" s="131"/>
      <c r="H205" s="23"/>
      <c r="I205" s="18"/>
      <c r="J205" s="80">
        <f t="shared" si="76"/>
        <v>0</v>
      </c>
      <c r="K205" s="18"/>
      <c r="L205" s="80">
        <f t="shared" si="77"/>
        <v>0</v>
      </c>
      <c r="M205" s="18"/>
      <c r="N205" s="80">
        <f t="shared" si="78"/>
        <v>0</v>
      </c>
      <c r="O205" s="18"/>
      <c r="P205" s="80">
        <f t="shared" si="66"/>
        <v>0</v>
      </c>
      <c r="Q205" s="18"/>
      <c r="R205" s="80">
        <f t="shared" si="67"/>
        <v>0</v>
      </c>
      <c r="S205" s="18"/>
      <c r="T205" s="80">
        <f t="shared" si="68"/>
        <v>0</v>
      </c>
      <c r="U205" s="18"/>
      <c r="V205" s="80">
        <f t="shared" si="69"/>
        <v>0</v>
      </c>
      <c r="W205" s="19" t="str">
        <f t="shared" si="70"/>
        <v xml:space="preserve"> </v>
      </c>
      <c r="X205" s="19" t="str">
        <f t="shared" si="79"/>
        <v xml:space="preserve"> </v>
      </c>
      <c r="Y205" s="19" t="str">
        <f t="shared" si="71"/>
        <v/>
      </c>
      <c r="Z205" s="23"/>
      <c r="AA205" s="19" t="str">
        <f t="shared" si="80"/>
        <v/>
      </c>
      <c r="AB205" s="19" t="str">
        <f t="shared" si="81"/>
        <v xml:space="preserve"> </v>
      </c>
      <c r="AC205" s="19" t="str">
        <f t="shared" si="82"/>
        <v/>
      </c>
      <c r="AD205" s="19" t="str">
        <f t="shared" si="83"/>
        <v xml:space="preserve"> </v>
      </c>
      <c r="AE205" s="128" t="str">
        <f t="shared" si="72"/>
        <v xml:space="preserve"> </v>
      </c>
      <c r="AF205" s="19" t="str">
        <f t="shared" si="84"/>
        <v xml:space="preserve"> </v>
      </c>
      <c r="AG205" s="50">
        <f t="shared" si="85"/>
        <v>0</v>
      </c>
      <c r="AH205" s="50" t="str">
        <f t="shared" si="73"/>
        <v xml:space="preserve"> </v>
      </c>
      <c r="AI205" s="36" t="str">
        <f>IFERROR(IF((INDEX('[3]Riesgos de Corrupción'!$B$11:$V$100,MATCH('Controles de Corrupción'!C205,'[3]Riesgos de Corrupción'!$B$11:$B$100,0),17)-AH205&lt;=1),"Rara vez",IF((INDEX('[3]Riesgos de Corrupción'!$B$11:$V$100,MATCH('Controles de Corrupción'!C205,'[3]Riesgos de Corrupción'!$B$11:$B$100,0),17)-AH205&lt;=2),"Improbable",IF((INDEX('[3]Riesgos de Corrupción'!$B$11:$V$100,MATCH('Controles de Corrupción'!C205,'[3]Riesgos de Corrupción'!$B$11:$B$100,0),17)-AH205&lt;=3),"Posible",IF((INDEX('[3]Riesgos de Corrupción'!$B$11:$V$100,MATCH('Controles de Corrupción'!C205,'[3]Riesgos de Corrupción'!$B$11:$B$100,0),17)-AH205&lt;=4),"Probable",IF((INDEX('[3]Riesgos de Corrupción'!$B$11:$V$100,MATCH('Controles de Corrupción'!C205,'[3]Riesgos de Corrupción'!$B$11:$B$100,0),17)-AH205&lt;=5),"Casi seguro")))))," ")</f>
        <v xml:space="preserve"> </v>
      </c>
      <c r="AJ205" s="8" t="str">
        <f>IFERROR(IF(OR(AND(AF205="Fuerte",H205="No disminuye"),AND(AF205="Moderado",H205="Indirectamente"),AND(AF205="Moderado",H205="No disminuye"),AND(INDEX('[3]Riesgos de Corrupción'!$B$11:$BN$100,MATCH('Controles de Corrupción'!C205,'[3]Riesgos de Corrupción'!$B$11:$B$100,0),63)="Moderado")),0,IF(OR(AND(AF205="Fuerte",H205="Indirectamente"),AND(AF205="Moderado",H205="Directamente"),AND(INDEX('[3]Riesgos de Corrupción'!$B$11:$BN$100,MATCH('Controles de Corrupción'!C205,'[3]Riesgos de Corrupción'!$B$11:$B$100,0),63)="Mayor")),1,IF(AND(AF205="Fuerte",H205="Directamente",AND(INDEX('[3]Riesgos de Corrupción'!$B$11:$BN$100,MATCH('Controles de Corrupción'!C205,'[3]Riesgos de Corrupción'!$B$11:$B$100,0),63)="Catastrófico")),2)))," ")</f>
        <v xml:space="preserve"> </v>
      </c>
      <c r="AK205" s="435" t="str">
        <f t="shared" si="74"/>
        <v xml:space="preserve"> </v>
      </c>
      <c r="AL205" s="19" t="str">
        <f>IFERROR(IF((INDEX('[3]Riesgos de Corrupción'!$B$11:$BN$100,MATCH('Controles de Corrupción'!C205,'[3]Riesgos de Corrupción'!$B$11:$B$100,0),62)-AK205&lt;=3),"Moderado",IF((INDEX('[3]Riesgos de Corrupción'!$B$11:$BN$100,MATCH('Controles de Corrupción'!C205,'[3]Riesgos de Corrupción'!$B$11:$B$100,0),62)-AK205&lt;=4),"Mayor",IF((INDEX('[3]Riesgos de Corrupción'!$B$11:$BN$100,MATCH('Controles de Corrupción'!C205,'[3]Riesgos de Corrupción'!$B$11:$B$100,0),62)-AK205&lt;=5),"Catastrófico")))," ")</f>
        <v xml:space="preserve"> </v>
      </c>
      <c r="AM205" s="22" t="str">
        <f t="shared" si="86"/>
        <v xml:space="preserve"> </v>
      </c>
      <c r="AN205" s="22" t="str">
        <f t="shared" si="87"/>
        <v xml:space="preserve"> </v>
      </c>
      <c r="AO205" s="76"/>
      <c r="AP205" s="76"/>
      <c r="AQ205" s="76"/>
      <c r="AR205" s="76"/>
      <c r="AS205" s="76"/>
      <c r="AT205" s="76"/>
      <c r="AU205" s="76"/>
      <c r="AV205" s="76"/>
      <c r="AW205" s="76"/>
      <c r="AX205" s="76"/>
      <c r="AY205" s="76"/>
      <c r="AZ205" s="76"/>
    </row>
    <row r="206" spans="2:52" ht="57.75" customHeight="1" x14ac:dyDescent="0.3">
      <c r="B206" s="123" t="str">
        <f t="shared" si="75"/>
        <v>-</v>
      </c>
      <c r="C206" s="18"/>
      <c r="D206" s="24"/>
      <c r="E206" s="23"/>
      <c r="F206" s="132"/>
      <c r="G206" s="131"/>
      <c r="H206" s="23"/>
      <c r="I206" s="18"/>
      <c r="J206" s="80">
        <f t="shared" si="76"/>
        <v>0</v>
      </c>
      <c r="K206" s="18"/>
      <c r="L206" s="80">
        <f t="shared" si="77"/>
        <v>0</v>
      </c>
      <c r="M206" s="18"/>
      <c r="N206" s="80">
        <f t="shared" si="78"/>
        <v>0</v>
      </c>
      <c r="O206" s="18"/>
      <c r="P206" s="80">
        <f t="shared" si="66"/>
        <v>0</v>
      </c>
      <c r="Q206" s="18"/>
      <c r="R206" s="80">
        <f t="shared" si="67"/>
        <v>0</v>
      </c>
      <c r="S206" s="18"/>
      <c r="T206" s="80">
        <f t="shared" si="68"/>
        <v>0</v>
      </c>
      <c r="U206" s="18"/>
      <c r="V206" s="80">
        <f t="shared" si="69"/>
        <v>0</v>
      </c>
      <c r="W206" s="19" t="str">
        <f t="shared" si="70"/>
        <v xml:space="preserve"> </v>
      </c>
      <c r="X206" s="19" t="str">
        <f t="shared" si="79"/>
        <v xml:space="preserve"> </v>
      </c>
      <c r="Y206" s="19" t="str">
        <f t="shared" si="71"/>
        <v/>
      </c>
      <c r="Z206" s="23"/>
      <c r="AA206" s="19" t="str">
        <f t="shared" si="80"/>
        <v/>
      </c>
      <c r="AB206" s="19" t="str">
        <f t="shared" si="81"/>
        <v xml:space="preserve"> </v>
      </c>
      <c r="AC206" s="19" t="str">
        <f t="shared" si="82"/>
        <v/>
      </c>
      <c r="AD206" s="19" t="str">
        <f t="shared" si="83"/>
        <v xml:space="preserve"> </v>
      </c>
      <c r="AE206" s="128" t="str">
        <f t="shared" si="72"/>
        <v xml:space="preserve"> </v>
      </c>
      <c r="AF206" s="19" t="str">
        <f t="shared" si="84"/>
        <v xml:space="preserve"> </v>
      </c>
      <c r="AG206" s="50">
        <f t="shared" si="85"/>
        <v>0</v>
      </c>
      <c r="AH206" s="50" t="str">
        <f t="shared" si="73"/>
        <v xml:space="preserve"> </v>
      </c>
      <c r="AI206" s="36" t="str">
        <f>IFERROR(IF((INDEX('[3]Riesgos de Corrupción'!$B$11:$V$100,MATCH('Controles de Corrupción'!C206,'[3]Riesgos de Corrupción'!$B$11:$B$100,0),17)-AH206&lt;=1),"Rara vez",IF((INDEX('[3]Riesgos de Corrupción'!$B$11:$V$100,MATCH('Controles de Corrupción'!C206,'[3]Riesgos de Corrupción'!$B$11:$B$100,0),17)-AH206&lt;=2),"Improbable",IF((INDEX('[3]Riesgos de Corrupción'!$B$11:$V$100,MATCH('Controles de Corrupción'!C206,'[3]Riesgos de Corrupción'!$B$11:$B$100,0),17)-AH206&lt;=3),"Posible",IF((INDEX('[3]Riesgos de Corrupción'!$B$11:$V$100,MATCH('Controles de Corrupción'!C206,'[3]Riesgos de Corrupción'!$B$11:$B$100,0),17)-AH206&lt;=4),"Probable",IF((INDEX('[3]Riesgos de Corrupción'!$B$11:$V$100,MATCH('Controles de Corrupción'!C206,'[3]Riesgos de Corrupción'!$B$11:$B$100,0),17)-AH206&lt;=5),"Casi seguro")))))," ")</f>
        <v xml:space="preserve"> </v>
      </c>
      <c r="AJ206" s="8" t="str">
        <f>IFERROR(IF(OR(AND(AF206="Fuerte",H206="No disminuye"),AND(AF206="Moderado",H206="Indirectamente"),AND(AF206="Moderado",H206="No disminuye"),AND(INDEX('[3]Riesgos de Corrupción'!$B$11:$BN$100,MATCH('Controles de Corrupción'!C206,'[3]Riesgos de Corrupción'!$B$11:$B$100,0),63)="Moderado")),0,IF(OR(AND(AF206="Fuerte",H206="Indirectamente"),AND(AF206="Moderado",H206="Directamente"),AND(INDEX('[3]Riesgos de Corrupción'!$B$11:$BN$100,MATCH('Controles de Corrupción'!C206,'[3]Riesgos de Corrupción'!$B$11:$B$100,0),63)="Mayor")),1,IF(AND(AF206="Fuerte",H206="Directamente",AND(INDEX('[3]Riesgos de Corrupción'!$B$11:$BN$100,MATCH('Controles de Corrupción'!C206,'[3]Riesgos de Corrupción'!$B$11:$B$100,0),63)="Catastrófico")),2)))," ")</f>
        <v xml:space="preserve"> </v>
      </c>
      <c r="AK206" s="435" t="str">
        <f t="shared" si="74"/>
        <v xml:space="preserve"> </v>
      </c>
      <c r="AL206" s="19" t="str">
        <f>IFERROR(IF((INDEX('[3]Riesgos de Corrupción'!$B$11:$BN$100,MATCH('Controles de Corrupción'!C206,'[3]Riesgos de Corrupción'!$B$11:$B$100,0),62)-AK206&lt;=3),"Moderado",IF((INDEX('[3]Riesgos de Corrupción'!$B$11:$BN$100,MATCH('Controles de Corrupción'!C206,'[3]Riesgos de Corrupción'!$B$11:$B$100,0),62)-AK206&lt;=4),"Mayor",IF((INDEX('[3]Riesgos de Corrupción'!$B$11:$BN$100,MATCH('Controles de Corrupción'!C206,'[3]Riesgos de Corrupción'!$B$11:$B$100,0),62)-AK206&lt;=5),"Catastrófico")))," ")</f>
        <v xml:space="preserve"> </v>
      </c>
      <c r="AM206" s="22" t="str">
        <f t="shared" si="86"/>
        <v xml:space="preserve"> </v>
      </c>
      <c r="AN206" s="22" t="str">
        <f t="shared" si="87"/>
        <v xml:space="preserve"> </v>
      </c>
      <c r="AO206" s="76"/>
      <c r="AP206" s="76"/>
      <c r="AQ206" s="76"/>
      <c r="AR206" s="76"/>
      <c r="AS206" s="76"/>
      <c r="AT206" s="76"/>
      <c r="AU206" s="76"/>
      <c r="AV206" s="76"/>
      <c r="AW206" s="76"/>
      <c r="AX206" s="76"/>
      <c r="AY206" s="76"/>
      <c r="AZ206" s="76"/>
    </row>
    <row r="207" spans="2:52" ht="57.75" customHeight="1" x14ac:dyDescent="0.3">
      <c r="B207" s="123" t="str">
        <f t="shared" si="75"/>
        <v>-</v>
      </c>
      <c r="C207" s="18"/>
      <c r="D207" s="24"/>
      <c r="E207" s="23"/>
      <c r="F207" s="132"/>
      <c r="G207" s="131"/>
      <c r="H207" s="23"/>
      <c r="I207" s="18"/>
      <c r="J207" s="80">
        <f t="shared" si="76"/>
        <v>0</v>
      </c>
      <c r="K207" s="18"/>
      <c r="L207" s="80">
        <f t="shared" si="77"/>
        <v>0</v>
      </c>
      <c r="M207" s="18"/>
      <c r="N207" s="80">
        <f t="shared" si="78"/>
        <v>0</v>
      </c>
      <c r="O207" s="18"/>
      <c r="P207" s="80">
        <f t="shared" si="66"/>
        <v>0</v>
      </c>
      <c r="Q207" s="18"/>
      <c r="R207" s="80">
        <f t="shared" si="67"/>
        <v>0</v>
      </c>
      <c r="S207" s="18"/>
      <c r="T207" s="80">
        <f t="shared" si="68"/>
        <v>0</v>
      </c>
      <c r="U207" s="18"/>
      <c r="V207" s="80">
        <f t="shared" si="69"/>
        <v>0</v>
      </c>
      <c r="W207" s="19" t="str">
        <f t="shared" si="70"/>
        <v xml:space="preserve"> </v>
      </c>
      <c r="X207" s="19" t="str">
        <f t="shared" si="79"/>
        <v xml:space="preserve"> </v>
      </c>
      <c r="Y207" s="19" t="str">
        <f t="shared" si="71"/>
        <v/>
      </c>
      <c r="Z207" s="23"/>
      <c r="AA207" s="19" t="str">
        <f t="shared" si="80"/>
        <v/>
      </c>
      <c r="AB207" s="19" t="str">
        <f t="shared" si="81"/>
        <v xml:space="preserve"> </v>
      </c>
      <c r="AC207" s="19" t="str">
        <f t="shared" si="82"/>
        <v/>
      </c>
      <c r="AD207" s="19" t="str">
        <f t="shared" si="83"/>
        <v xml:space="preserve"> </v>
      </c>
      <c r="AE207" s="128" t="str">
        <f t="shared" si="72"/>
        <v xml:space="preserve"> </v>
      </c>
      <c r="AF207" s="19" t="str">
        <f t="shared" si="84"/>
        <v xml:space="preserve"> </v>
      </c>
      <c r="AG207" s="50">
        <f t="shared" si="85"/>
        <v>0</v>
      </c>
      <c r="AH207" s="50" t="str">
        <f t="shared" si="73"/>
        <v xml:space="preserve"> </v>
      </c>
      <c r="AI207" s="36" t="str">
        <f>IFERROR(IF((INDEX('[3]Riesgos de Corrupción'!$B$11:$V$100,MATCH('Controles de Corrupción'!C207,'[3]Riesgos de Corrupción'!$B$11:$B$100,0),17)-AH207&lt;=1),"Rara vez",IF((INDEX('[3]Riesgos de Corrupción'!$B$11:$V$100,MATCH('Controles de Corrupción'!C207,'[3]Riesgos de Corrupción'!$B$11:$B$100,0),17)-AH207&lt;=2),"Improbable",IF((INDEX('[3]Riesgos de Corrupción'!$B$11:$V$100,MATCH('Controles de Corrupción'!C207,'[3]Riesgos de Corrupción'!$B$11:$B$100,0),17)-AH207&lt;=3),"Posible",IF((INDEX('[3]Riesgos de Corrupción'!$B$11:$V$100,MATCH('Controles de Corrupción'!C207,'[3]Riesgos de Corrupción'!$B$11:$B$100,0),17)-AH207&lt;=4),"Probable",IF((INDEX('[3]Riesgos de Corrupción'!$B$11:$V$100,MATCH('Controles de Corrupción'!C207,'[3]Riesgos de Corrupción'!$B$11:$B$100,0),17)-AH207&lt;=5),"Casi seguro")))))," ")</f>
        <v xml:space="preserve"> </v>
      </c>
      <c r="AJ207" s="8" t="str">
        <f>IFERROR(IF(OR(AND(AF207="Fuerte",H207="No disminuye"),AND(AF207="Moderado",H207="Indirectamente"),AND(AF207="Moderado",H207="No disminuye"),AND(INDEX('[3]Riesgos de Corrupción'!$B$11:$BN$100,MATCH('Controles de Corrupción'!C207,'[3]Riesgos de Corrupción'!$B$11:$B$100,0),63)="Moderado")),0,IF(OR(AND(AF207="Fuerte",H207="Indirectamente"),AND(AF207="Moderado",H207="Directamente"),AND(INDEX('[3]Riesgos de Corrupción'!$B$11:$BN$100,MATCH('Controles de Corrupción'!C207,'[3]Riesgos de Corrupción'!$B$11:$B$100,0),63)="Mayor")),1,IF(AND(AF207="Fuerte",H207="Directamente",AND(INDEX('[3]Riesgos de Corrupción'!$B$11:$BN$100,MATCH('Controles de Corrupción'!C207,'[3]Riesgos de Corrupción'!$B$11:$B$100,0),63)="Catastrófico")),2)))," ")</f>
        <v xml:space="preserve"> </v>
      </c>
      <c r="AK207" s="435" t="str">
        <f t="shared" si="74"/>
        <v xml:space="preserve"> </v>
      </c>
      <c r="AL207" s="19" t="str">
        <f>IFERROR(IF((INDEX('[3]Riesgos de Corrupción'!$B$11:$BN$100,MATCH('Controles de Corrupción'!C207,'[3]Riesgos de Corrupción'!$B$11:$B$100,0),62)-AK207&lt;=3),"Moderado",IF((INDEX('[3]Riesgos de Corrupción'!$B$11:$BN$100,MATCH('Controles de Corrupción'!C207,'[3]Riesgos de Corrupción'!$B$11:$B$100,0),62)-AK207&lt;=4),"Mayor",IF((INDEX('[3]Riesgos de Corrupción'!$B$11:$BN$100,MATCH('Controles de Corrupción'!C207,'[3]Riesgos de Corrupción'!$B$11:$B$100,0),62)-AK207&lt;=5),"Catastrófico")))," ")</f>
        <v xml:space="preserve"> </v>
      </c>
      <c r="AM207" s="22" t="str">
        <f t="shared" si="86"/>
        <v xml:space="preserve"> </v>
      </c>
      <c r="AN207" s="22" t="str">
        <f t="shared" si="87"/>
        <v xml:space="preserve"> </v>
      </c>
      <c r="AO207" s="76"/>
      <c r="AP207" s="76"/>
      <c r="AQ207" s="76"/>
      <c r="AR207" s="76"/>
      <c r="AS207" s="76"/>
      <c r="AT207" s="76"/>
      <c r="AU207" s="76"/>
      <c r="AV207" s="76"/>
      <c r="AW207" s="76"/>
      <c r="AX207" s="76"/>
      <c r="AY207" s="76"/>
      <c r="AZ207" s="76"/>
    </row>
    <row r="208" spans="2:52" ht="57.75" customHeight="1" x14ac:dyDescent="0.3">
      <c r="B208" s="123" t="str">
        <f t="shared" si="75"/>
        <v>-</v>
      </c>
      <c r="C208" s="18"/>
      <c r="D208" s="24"/>
      <c r="E208" s="23"/>
      <c r="F208" s="132"/>
      <c r="G208" s="131"/>
      <c r="H208" s="23"/>
      <c r="I208" s="18"/>
      <c r="J208" s="80">
        <f t="shared" si="76"/>
        <v>0</v>
      </c>
      <c r="K208" s="18"/>
      <c r="L208" s="80">
        <f t="shared" si="77"/>
        <v>0</v>
      </c>
      <c r="M208" s="18"/>
      <c r="N208" s="80">
        <f t="shared" si="78"/>
        <v>0</v>
      </c>
      <c r="O208" s="18"/>
      <c r="P208" s="80">
        <f t="shared" si="66"/>
        <v>0</v>
      </c>
      <c r="Q208" s="18"/>
      <c r="R208" s="80">
        <f t="shared" si="67"/>
        <v>0</v>
      </c>
      <c r="S208" s="18"/>
      <c r="T208" s="80">
        <f t="shared" si="68"/>
        <v>0</v>
      </c>
      <c r="U208" s="18"/>
      <c r="V208" s="80">
        <f t="shared" si="69"/>
        <v>0</v>
      </c>
      <c r="W208" s="19" t="str">
        <f t="shared" si="70"/>
        <v xml:space="preserve"> </v>
      </c>
      <c r="X208" s="19" t="str">
        <f t="shared" si="79"/>
        <v xml:space="preserve"> </v>
      </c>
      <c r="Y208" s="19" t="str">
        <f t="shared" si="71"/>
        <v/>
      </c>
      <c r="Z208" s="23"/>
      <c r="AA208" s="19" t="str">
        <f t="shared" si="80"/>
        <v/>
      </c>
      <c r="AB208" s="19" t="str">
        <f t="shared" si="81"/>
        <v xml:space="preserve"> </v>
      </c>
      <c r="AC208" s="19" t="str">
        <f t="shared" si="82"/>
        <v/>
      </c>
      <c r="AD208" s="19" t="str">
        <f t="shared" si="83"/>
        <v xml:space="preserve"> </v>
      </c>
      <c r="AE208" s="128" t="str">
        <f t="shared" si="72"/>
        <v xml:space="preserve"> </v>
      </c>
      <c r="AF208" s="19" t="str">
        <f t="shared" si="84"/>
        <v xml:space="preserve"> </v>
      </c>
      <c r="AG208" s="50">
        <f t="shared" si="85"/>
        <v>0</v>
      </c>
      <c r="AH208" s="50" t="str">
        <f t="shared" si="73"/>
        <v xml:space="preserve"> </v>
      </c>
      <c r="AI208" s="36" t="str">
        <f>IFERROR(IF((INDEX('[3]Riesgos de Corrupción'!$B$11:$V$100,MATCH('Controles de Corrupción'!C208,'[3]Riesgos de Corrupción'!$B$11:$B$100,0),17)-AH208&lt;=1),"Rara vez",IF((INDEX('[3]Riesgos de Corrupción'!$B$11:$V$100,MATCH('Controles de Corrupción'!C208,'[3]Riesgos de Corrupción'!$B$11:$B$100,0),17)-AH208&lt;=2),"Improbable",IF((INDEX('[3]Riesgos de Corrupción'!$B$11:$V$100,MATCH('Controles de Corrupción'!C208,'[3]Riesgos de Corrupción'!$B$11:$B$100,0),17)-AH208&lt;=3),"Posible",IF((INDEX('[3]Riesgos de Corrupción'!$B$11:$V$100,MATCH('Controles de Corrupción'!C208,'[3]Riesgos de Corrupción'!$B$11:$B$100,0),17)-AH208&lt;=4),"Probable",IF((INDEX('[3]Riesgos de Corrupción'!$B$11:$V$100,MATCH('Controles de Corrupción'!C208,'[3]Riesgos de Corrupción'!$B$11:$B$100,0),17)-AH208&lt;=5),"Casi seguro")))))," ")</f>
        <v xml:space="preserve"> </v>
      </c>
      <c r="AJ208" s="8" t="str">
        <f>IFERROR(IF(OR(AND(AF208="Fuerte",H208="No disminuye"),AND(AF208="Moderado",H208="Indirectamente"),AND(AF208="Moderado",H208="No disminuye"),AND(INDEX('[3]Riesgos de Corrupción'!$B$11:$BN$100,MATCH('Controles de Corrupción'!C208,'[3]Riesgos de Corrupción'!$B$11:$B$100,0),63)="Moderado")),0,IF(OR(AND(AF208="Fuerte",H208="Indirectamente"),AND(AF208="Moderado",H208="Directamente"),AND(INDEX('[3]Riesgos de Corrupción'!$B$11:$BN$100,MATCH('Controles de Corrupción'!C208,'[3]Riesgos de Corrupción'!$B$11:$B$100,0),63)="Mayor")),1,IF(AND(AF208="Fuerte",H208="Directamente",AND(INDEX('[3]Riesgos de Corrupción'!$B$11:$BN$100,MATCH('Controles de Corrupción'!C208,'[3]Riesgos de Corrupción'!$B$11:$B$100,0),63)="Catastrófico")),2)))," ")</f>
        <v xml:space="preserve"> </v>
      </c>
      <c r="AK208" s="435" t="str">
        <f t="shared" si="74"/>
        <v xml:space="preserve"> </v>
      </c>
      <c r="AL208" s="19" t="str">
        <f>IFERROR(IF((INDEX('[3]Riesgos de Corrupción'!$B$11:$BN$100,MATCH('Controles de Corrupción'!C208,'[3]Riesgos de Corrupción'!$B$11:$B$100,0),62)-AK208&lt;=3),"Moderado",IF((INDEX('[3]Riesgos de Corrupción'!$B$11:$BN$100,MATCH('Controles de Corrupción'!C208,'[3]Riesgos de Corrupción'!$B$11:$B$100,0),62)-AK208&lt;=4),"Mayor",IF((INDEX('[3]Riesgos de Corrupción'!$B$11:$BN$100,MATCH('Controles de Corrupción'!C208,'[3]Riesgos de Corrupción'!$B$11:$B$100,0),62)-AK208&lt;=5),"Catastrófico")))," ")</f>
        <v xml:space="preserve"> </v>
      </c>
      <c r="AM208" s="22" t="str">
        <f t="shared" si="86"/>
        <v xml:space="preserve"> </v>
      </c>
      <c r="AN208" s="22" t="str">
        <f t="shared" si="87"/>
        <v xml:space="preserve"> </v>
      </c>
      <c r="AO208" s="76"/>
      <c r="AP208" s="76"/>
      <c r="AQ208" s="76"/>
      <c r="AR208" s="76"/>
      <c r="AS208" s="76"/>
      <c r="AT208" s="76"/>
      <c r="AU208" s="76"/>
      <c r="AV208" s="76"/>
      <c r="AW208" s="76"/>
      <c r="AX208" s="76"/>
      <c r="AY208" s="76"/>
      <c r="AZ208" s="76"/>
    </row>
    <row r="209" spans="2:52" ht="57.75" customHeight="1" x14ac:dyDescent="0.3">
      <c r="B209" s="123" t="str">
        <f t="shared" si="75"/>
        <v>-</v>
      </c>
      <c r="C209" s="18"/>
      <c r="D209" s="24"/>
      <c r="E209" s="23"/>
      <c r="F209" s="132"/>
      <c r="G209" s="131"/>
      <c r="H209" s="23"/>
      <c r="I209" s="18"/>
      <c r="J209" s="80">
        <f t="shared" si="76"/>
        <v>0</v>
      </c>
      <c r="K209" s="18"/>
      <c r="L209" s="80">
        <f t="shared" si="77"/>
        <v>0</v>
      </c>
      <c r="M209" s="18"/>
      <c r="N209" s="80">
        <f t="shared" si="78"/>
        <v>0</v>
      </c>
      <c r="O209" s="18"/>
      <c r="P209" s="80">
        <f t="shared" si="66"/>
        <v>0</v>
      </c>
      <c r="Q209" s="18"/>
      <c r="R209" s="80">
        <f t="shared" si="67"/>
        <v>0</v>
      </c>
      <c r="S209" s="18"/>
      <c r="T209" s="80">
        <f t="shared" si="68"/>
        <v>0</v>
      </c>
      <c r="U209" s="18"/>
      <c r="V209" s="80">
        <f t="shared" si="69"/>
        <v>0</v>
      </c>
      <c r="W209" s="19" t="str">
        <f t="shared" si="70"/>
        <v xml:space="preserve"> </v>
      </c>
      <c r="X209" s="19" t="str">
        <f t="shared" si="79"/>
        <v xml:space="preserve"> </v>
      </c>
      <c r="Y209" s="19" t="str">
        <f t="shared" si="71"/>
        <v/>
      </c>
      <c r="Z209" s="23"/>
      <c r="AA209" s="19" t="str">
        <f t="shared" si="80"/>
        <v/>
      </c>
      <c r="AB209" s="19" t="str">
        <f t="shared" si="81"/>
        <v xml:space="preserve"> </v>
      </c>
      <c r="AC209" s="19" t="str">
        <f t="shared" si="82"/>
        <v/>
      </c>
      <c r="AD209" s="19" t="str">
        <f t="shared" si="83"/>
        <v xml:space="preserve"> </v>
      </c>
      <c r="AE209" s="128" t="str">
        <f t="shared" si="72"/>
        <v xml:space="preserve"> </v>
      </c>
      <c r="AF209" s="19" t="str">
        <f t="shared" si="84"/>
        <v xml:space="preserve"> </v>
      </c>
      <c r="AG209" s="50">
        <f t="shared" si="85"/>
        <v>0</v>
      </c>
      <c r="AH209" s="50" t="str">
        <f t="shared" si="73"/>
        <v xml:space="preserve"> </v>
      </c>
      <c r="AI209" s="36" t="str">
        <f>IFERROR(IF((INDEX('[3]Riesgos de Corrupción'!$B$11:$V$100,MATCH('Controles de Corrupción'!C209,'[3]Riesgos de Corrupción'!$B$11:$B$100,0),17)-AH209&lt;=1),"Rara vez",IF((INDEX('[3]Riesgos de Corrupción'!$B$11:$V$100,MATCH('Controles de Corrupción'!C209,'[3]Riesgos de Corrupción'!$B$11:$B$100,0),17)-AH209&lt;=2),"Improbable",IF((INDEX('[3]Riesgos de Corrupción'!$B$11:$V$100,MATCH('Controles de Corrupción'!C209,'[3]Riesgos de Corrupción'!$B$11:$B$100,0),17)-AH209&lt;=3),"Posible",IF((INDEX('[3]Riesgos de Corrupción'!$B$11:$V$100,MATCH('Controles de Corrupción'!C209,'[3]Riesgos de Corrupción'!$B$11:$B$100,0),17)-AH209&lt;=4),"Probable",IF((INDEX('[3]Riesgos de Corrupción'!$B$11:$V$100,MATCH('Controles de Corrupción'!C209,'[3]Riesgos de Corrupción'!$B$11:$B$100,0),17)-AH209&lt;=5),"Casi seguro")))))," ")</f>
        <v xml:space="preserve"> </v>
      </c>
      <c r="AJ209" s="8" t="str">
        <f>IFERROR(IF(OR(AND(AF209="Fuerte",H209="No disminuye"),AND(AF209="Moderado",H209="Indirectamente"),AND(AF209="Moderado",H209="No disminuye"),AND(INDEX('[3]Riesgos de Corrupción'!$B$11:$BN$100,MATCH('Controles de Corrupción'!C209,'[3]Riesgos de Corrupción'!$B$11:$B$100,0),63)="Moderado")),0,IF(OR(AND(AF209="Fuerte",H209="Indirectamente"),AND(AF209="Moderado",H209="Directamente"),AND(INDEX('[3]Riesgos de Corrupción'!$B$11:$BN$100,MATCH('Controles de Corrupción'!C209,'[3]Riesgos de Corrupción'!$B$11:$B$100,0),63)="Mayor")),1,IF(AND(AF209="Fuerte",H209="Directamente",AND(INDEX('[3]Riesgos de Corrupción'!$B$11:$BN$100,MATCH('Controles de Corrupción'!C209,'[3]Riesgos de Corrupción'!$B$11:$B$100,0),63)="Catastrófico")),2)))," ")</f>
        <v xml:space="preserve"> </v>
      </c>
      <c r="AK209" s="435" t="str">
        <f t="shared" si="74"/>
        <v xml:space="preserve"> </v>
      </c>
      <c r="AL209" s="19" t="str">
        <f>IFERROR(IF((INDEX('[3]Riesgos de Corrupción'!$B$11:$BN$100,MATCH('Controles de Corrupción'!C209,'[3]Riesgos de Corrupción'!$B$11:$B$100,0),62)-AK209&lt;=3),"Moderado",IF((INDEX('[3]Riesgos de Corrupción'!$B$11:$BN$100,MATCH('Controles de Corrupción'!C209,'[3]Riesgos de Corrupción'!$B$11:$B$100,0),62)-AK209&lt;=4),"Mayor",IF((INDEX('[3]Riesgos de Corrupción'!$B$11:$BN$100,MATCH('Controles de Corrupción'!C209,'[3]Riesgos de Corrupción'!$B$11:$B$100,0),62)-AK209&lt;=5),"Catastrófico")))," ")</f>
        <v xml:space="preserve"> </v>
      </c>
      <c r="AM209" s="22" t="str">
        <f t="shared" si="86"/>
        <v xml:space="preserve"> </v>
      </c>
      <c r="AN209" s="22" t="str">
        <f t="shared" si="87"/>
        <v xml:space="preserve"> </v>
      </c>
      <c r="AO209" s="76"/>
      <c r="AP209" s="76"/>
      <c r="AQ209" s="76"/>
      <c r="AR209" s="76"/>
      <c r="AS209" s="76"/>
      <c r="AT209" s="76"/>
      <c r="AU209" s="76"/>
      <c r="AV209" s="76"/>
      <c r="AW209" s="76"/>
      <c r="AX209" s="76"/>
      <c r="AY209" s="76"/>
      <c r="AZ209" s="76"/>
    </row>
    <row r="210" spans="2:52" ht="57.75" customHeight="1" x14ac:dyDescent="0.3">
      <c r="B210" s="123" t="str">
        <f t="shared" si="75"/>
        <v>-</v>
      </c>
      <c r="C210" s="18"/>
      <c r="D210" s="24"/>
      <c r="E210" s="23"/>
      <c r="F210" s="132"/>
      <c r="G210" s="131"/>
      <c r="H210" s="23"/>
      <c r="I210" s="18"/>
      <c r="J210" s="80">
        <f t="shared" si="76"/>
        <v>0</v>
      </c>
      <c r="K210" s="18"/>
      <c r="L210" s="80">
        <f t="shared" si="77"/>
        <v>0</v>
      </c>
      <c r="M210" s="18"/>
      <c r="N210" s="80">
        <f t="shared" si="78"/>
        <v>0</v>
      </c>
      <c r="O210" s="18"/>
      <c r="P210" s="80">
        <f t="shared" si="66"/>
        <v>0</v>
      </c>
      <c r="Q210" s="18"/>
      <c r="R210" s="80">
        <f t="shared" si="67"/>
        <v>0</v>
      </c>
      <c r="S210" s="18"/>
      <c r="T210" s="80">
        <f t="shared" si="68"/>
        <v>0</v>
      </c>
      <c r="U210" s="18"/>
      <c r="V210" s="80">
        <f t="shared" si="69"/>
        <v>0</v>
      </c>
      <c r="W210" s="19" t="str">
        <f t="shared" si="70"/>
        <v xml:space="preserve"> </v>
      </c>
      <c r="X210" s="19" t="str">
        <f t="shared" si="79"/>
        <v xml:space="preserve"> </v>
      </c>
      <c r="Y210" s="19" t="str">
        <f t="shared" si="71"/>
        <v/>
      </c>
      <c r="Z210" s="23"/>
      <c r="AA210" s="19" t="str">
        <f t="shared" si="80"/>
        <v/>
      </c>
      <c r="AB210" s="19" t="str">
        <f t="shared" si="81"/>
        <v xml:space="preserve"> </v>
      </c>
      <c r="AC210" s="19" t="str">
        <f t="shared" si="82"/>
        <v/>
      </c>
      <c r="AD210" s="19" t="str">
        <f t="shared" si="83"/>
        <v xml:space="preserve"> </v>
      </c>
      <c r="AE210" s="128" t="str">
        <f t="shared" si="72"/>
        <v xml:space="preserve"> </v>
      </c>
      <c r="AF210" s="19" t="str">
        <f t="shared" si="84"/>
        <v xml:space="preserve"> </v>
      </c>
      <c r="AG210" s="50">
        <f t="shared" si="85"/>
        <v>0</v>
      </c>
      <c r="AH210" s="50" t="str">
        <f t="shared" si="73"/>
        <v xml:space="preserve"> </v>
      </c>
      <c r="AI210" s="36" t="str">
        <f>IFERROR(IF((INDEX('[3]Riesgos de Corrupción'!$B$11:$V$100,MATCH('Controles de Corrupción'!C210,'[3]Riesgos de Corrupción'!$B$11:$B$100,0),17)-AH210&lt;=1),"Rara vez",IF((INDEX('[3]Riesgos de Corrupción'!$B$11:$V$100,MATCH('Controles de Corrupción'!C210,'[3]Riesgos de Corrupción'!$B$11:$B$100,0),17)-AH210&lt;=2),"Improbable",IF((INDEX('[3]Riesgos de Corrupción'!$B$11:$V$100,MATCH('Controles de Corrupción'!C210,'[3]Riesgos de Corrupción'!$B$11:$B$100,0),17)-AH210&lt;=3),"Posible",IF((INDEX('[3]Riesgos de Corrupción'!$B$11:$V$100,MATCH('Controles de Corrupción'!C210,'[3]Riesgos de Corrupción'!$B$11:$B$100,0),17)-AH210&lt;=4),"Probable",IF((INDEX('[3]Riesgos de Corrupción'!$B$11:$V$100,MATCH('Controles de Corrupción'!C210,'[3]Riesgos de Corrupción'!$B$11:$B$100,0),17)-AH210&lt;=5),"Casi seguro")))))," ")</f>
        <v xml:space="preserve"> </v>
      </c>
      <c r="AJ210" s="8" t="str">
        <f>IFERROR(IF(OR(AND(AF210="Fuerte",H210="No disminuye"),AND(AF210="Moderado",H210="Indirectamente"),AND(AF210="Moderado",H210="No disminuye"),AND(INDEX('[3]Riesgos de Corrupción'!$B$11:$BN$100,MATCH('Controles de Corrupción'!C210,'[3]Riesgos de Corrupción'!$B$11:$B$100,0),63)="Moderado")),0,IF(OR(AND(AF210="Fuerte",H210="Indirectamente"),AND(AF210="Moderado",H210="Directamente"),AND(INDEX('[3]Riesgos de Corrupción'!$B$11:$BN$100,MATCH('Controles de Corrupción'!C210,'[3]Riesgos de Corrupción'!$B$11:$B$100,0),63)="Mayor")),1,IF(AND(AF210="Fuerte",H210="Directamente",AND(INDEX('[3]Riesgos de Corrupción'!$B$11:$BN$100,MATCH('Controles de Corrupción'!C210,'[3]Riesgos de Corrupción'!$B$11:$B$100,0),63)="Catastrófico")),2)))," ")</f>
        <v xml:space="preserve"> </v>
      </c>
      <c r="AK210" s="435" t="str">
        <f t="shared" si="74"/>
        <v xml:space="preserve"> </v>
      </c>
      <c r="AL210" s="19" t="str">
        <f>IFERROR(IF((INDEX('[3]Riesgos de Corrupción'!$B$11:$BN$100,MATCH('Controles de Corrupción'!C210,'[3]Riesgos de Corrupción'!$B$11:$B$100,0),62)-AK210&lt;=3),"Moderado",IF((INDEX('[3]Riesgos de Corrupción'!$B$11:$BN$100,MATCH('Controles de Corrupción'!C210,'[3]Riesgos de Corrupción'!$B$11:$B$100,0),62)-AK210&lt;=4),"Mayor",IF((INDEX('[3]Riesgos de Corrupción'!$B$11:$BN$100,MATCH('Controles de Corrupción'!C210,'[3]Riesgos de Corrupción'!$B$11:$B$100,0),62)-AK210&lt;=5),"Catastrófico")))," ")</f>
        <v xml:space="preserve"> </v>
      </c>
      <c r="AM210" s="22" t="str">
        <f t="shared" si="86"/>
        <v xml:space="preserve"> </v>
      </c>
      <c r="AN210" s="22" t="str">
        <f t="shared" si="87"/>
        <v xml:space="preserve"> </v>
      </c>
      <c r="AO210" s="76"/>
      <c r="AP210" s="76"/>
      <c r="AQ210" s="76"/>
      <c r="AR210" s="76"/>
      <c r="AS210" s="76"/>
      <c r="AT210" s="76"/>
      <c r="AU210" s="76"/>
      <c r="AV210" s="76"/>
      <c r="AW210" s="76"/>
      <c r="AX210" s="76"/>
      <c r="AY210" s="76"/>
      <c r="AZ210" s="76"/>
    </row>
    <row r="211" spans="2:52" ht="57.75" customHeight="1" x14ac:dyDescent="0.3">
      <c r="B211" s="123" t="str">
        <f t="shared" si="75"/>
        <v>-</v>
      </c>
      <c r="C211" s="18"/>
      <c r="D211" s="24"/>
      <c r="E211" s="23"/>
      <c r="F211" s="132"/>
      <c r="G211" s="131"/>
      <c r="H211" s="23"/>
      <c r="I211" s="18"/>
      <c r="J211" s="80">
        <f t="shared" si="76"/>
        <v>0</v>
      </c>
      <c r="K211" s="18"/>
      <c r="L211" s="80">
        <f t="shared" si="77"/>
        <v>0</v>
      </c>
      <c r="M211" s="18"/>
      <c r="N211" s="80">
        <f t="shared" si="78"/>
        <v>0</v>
      </c>
      <c r="O211" s="18"/>
      <c r="P211" s="80">
        <f t="shared" si="66"/>
        <v>0</v>
      </c>
      <c r="Q211" s="18"/>
      <c r="R211" s="80">
        <f t="shared" si="67"/>
        <v>0</v>
      </c>
      <c r="S211" s="18"/>
      <c r="T211" s="80">
        <f t="shared" si="68"/>
        <v>0</v>
      </c>
      <c r="U211" s="18"/>
      <c r="V211" s="80">
        <f t="shared" si="69"/>
        <v>0</v>
      </c>
      <c r="W211" s="19" t="str">
        <f t="shared" si="70"/>
        <v xml:space="preserve"> </v>
      </c>
      <c r="X211" s="19" t="str">
        <f t="shared" si="79"/>
        <v xml:space="preserve"> </v>
      </c>
      <c r="Y211" s="19" t="str">
        <f t="shared" si="71"/>
        <v/>
      </c>
      <c r="Z211" s="23"/>
      <c r="AA211" s="19" t="str">
        <f t="shared" si="80"/>
        <v/>
      </c>
      <c r="AB211" s="19" t="str">
        <f t="shared" si="81"/>
        <v xml:space="preserve"> </v>
      </c>
      <c r="AC211" s="19" t="str">
        <f t="shared" si="82"/>
        <v/>
      </c>
      <c r="AD211" s="19" t="str">
        <f t="shared" si="83"/>
        <v xml:space="preserve"> </v>
      </c>
      <c r="AE211" s="128" t="str">
        <f t="shared" si="72"/>
        <v xml:space="preserve"> </v>
      </c>
      <c r="AF211" s="19" t="str">
        <f t="shared" si="84"/>
        <v xml:space="preserve"> </v>
      </c>
      <c r="AG211" s="50">
        <f t="shared" si="85"/>
        <v>0</v>
      </c>
      <c r="AH211" s="50" t="str">
        <f t="shared" si="73"/>
        <v xml:space="preserve"> </v>
      </c>
      <c r="AI211" s="36" t="str">
        <f>IFERROR(IF((INDEX('[3]Riesgos de Corrupción'!$B$11:$V$100,MATCH('Controles de Corrupción'!C211,'[3]Riesgos de Corrupción'!$B$11:$B$100,0),17)-AH211&lt;=1),"Rara vez",IF((INDEX('[3]Riesgos de Corrupción'!$B$11:$V$100,MATCH('Controles de Corrupción'!C211,'[3]Riesgos de Corrupción'!$B$11:$B$100,0),17)-AH211&lt;=2),"Improbable",IF((INDEX('[3]Riesgos de Corrupción'!$B$11:$V$100,MATCH('Controles de Corrupción'!C211,'[3]Riesgos de Corrupción'!$B$11:$B$100,0),17)-AH211&lt;=3),"Posible",IF((INDEX('[3]Riesgos de Corrupción'!$B$11:$V$100,MATCH('Controles de Corrupción'!C211,'[3]Riesgos de Corrupción'!$B$11:$B$100,0),17)-AH211&lt;=4),"Probable",IF((INDEX('[3]Riesgos de Corrupción'!$B$11:$V$100,MATCH('Controles de Corrupción'!C211,'[3]Riesgos de Corrupción'!$B$11:$B$100,0),17)-AH211&lt;=5),"Casi seguro")))))," ")</f>
        <v xml:space="preserve"> </v>
      </c>
      <c r="AJ211" s="8" t="str">
        <f>IFERROR(IF(OR(AND(AF211="Fuerte",H211="No disminuye"),AND(AF211="Moderado",H211="Indirectamente"),AND(AF211="Moderado",H211="No disminuye"),AND(INDEX('[3]Riesgos de Corrupción'!$B$11:$BN$100,MATCH('Controles de Corrupción'!C211,'[3]Riesgos de Corrupción'!$B$11:$B$100,0),63)="Moderado")),0,IF(OR(AND(AF211="Fuerte",H211="Indirectamente"),AND(AF211="Moderado",H211="Directamente"),AND(INDEX('[3]Riesgos de Corrupción'!$B$11:$BN$100,MATCH('Controles de Corrupción'!C211,'[3]Riesgos de Corrupción'!$B$11:$B$100,0),63)="Mayor")),1,IF(AND(AF211="Fuerte",H211="Directamente",AND(INDEX('[3]Riesgos de Corrupción'!$B$11:$BN$100,MATCH('Controles de Corrupción'!C211,'[3]Riesgos de Corrupción'!$B$11:$B$100,0),63)="Catastrófico")),2)))," ")</f>
        <v xml:space="preserve"> </v>
      </c>
      <c r="AK211" s="435" t="str">
        <f t="shared" si="74"/>
        <v xml:space="preserve"> </v>
      </c>
      <c r="AL211" s="19" t="str">
        <f>IFERROR(IF((INDEX('[3]Riesgos de Corrupción'!$B$11:$BN$100,MATCH('Controles de Corrupción'!C211,'[3]Riesgos de Corrupción'!$B$11:$B$100,0),62)-AK211&lt;=3),"Moderado",IF((INDEX('[3]Riesgos de Corrupción'!$B$11:$BN$100,MATCH('Controles de Corrupción'!C211,'[3]Riesgos de Corrupción'!$B$11:$B$100,0),62)-AK211&lt;=4),"Mayor",IF((INDEX('[3]Riesgos de Corrupción'!$B$11:$BN$100,MATCH('Controles de Corrupción'!C211,'[3]Riesgos de Corrupción'!$B$11:$B$100,0),62)-AK211&lt;=5),"Catastrófico")))," ")</f>
        <v xml:space="preserve"> </v>
      </c>
      <c r="AM211" s="22" t="str">
        <f t="shared" si="86"/>
        <v xml:space="preserve"> </v>
      </c>
      <c r="AN211" s="22" t="str">
        <f t="shared" si="87"/>
        <v xml:space="preserve"> </v>
      </c>
      <c r="AO211" s="76"/>
      <c r="AP211" s="76"/>
      <c r="AQ211" s="76"/>
      <c r="AR211" s="76"/>
      <c r="AS211" s="76"/>
      <c r="AT211" s="76"/>
      <c r="AU211" s="76"/>
      <c r="AV211" s="76"/>
      <c r="AW211" s="76"/>
      <c r="AX211" s="76"/>
      <c r="AY211" s="76"/>
      <c r="AZ211" s="76"/>
    </row>
    <row r="212" spans="2:52" ht="57.75" customHeight="1" x14ac:dyDescent="0.3">
      <c r="B212" s="123" t="str">
        <f t="shared" si="75"/>
        <v>-</v>
      </c>
      <c r="C212" s="18"/>
      <c r="D212" s="24"/>
      <c r="E212" s="23"/>
      <c r="F212" s="132"/>
      <c r="G212" s="131"/>
      <c r="H212" s="23"/>
      <c r="I212" s="18"/>
      <c r="J212" s="80">
        <f t="shared" si="76"/>
        <v>0</v>
      </c>
      <c r="K212" s="18"/>
      <c r="L212" s="80">
        <f t="shared" si="77"/>
        <v>0</v>
      </c>
      <c r="M212" s="18"/>
      <c r="N212" s="80">
        <f t="shared" si="78"/>
        <v>0</v>
      </c>
      <c r="O212" s="18"/>
      <c r="P212" s="80">
        <f t="shared" si="66"/>
        <v>0</v>
      </c>
      <c r="Q212" s="18"/>
      <c r="R212" s="80">
        <f t="shared" si="67"/>
        <v>0</v>
      </c>
      <c r="S212" s="18"/>
      <c r="T212" s="80">
        <f t="shared" si="68"/>
        <v>0</v>
      </c>
      <c r="U212" s="18"/>
      <c r="V212" s="80">
        <f t="shared" si="69"/>
        <v>0</v>
      </c>
      <c r="W212" s="19" t="str">
        <f t="shared" si="70"/>
        <v xml:space="preserve"> </v>
      </c>
      <c r="X212" s="19" t="str">
        <f t="shared" si="79"/>
        <v xml:space="preserve"> </v>
      </c>
      <c r="Y212" s="19" t="str">
        <f t="shared" si="71"/>
        <v/>
      </c>
      <c r="Z212" s="23"/>
      <c r="AA212" s="19" t="str">
        <f t="shared" si="80"/>
        <v/>
      </c>
      <c r="AB212" s="19" t="str">
        <f t="shared" si="81"/>
        <v xml:space="preserve"> </v>
      </c>
      <c r="AC212" s="19" t="str">
        <f t="shared" si="82"/>
        <v/>
      </c>
      <c r="AD212" s="19" t="str">
        <f t="shared" si="83"/>
        <v xml:space="preserve"> </v>
      </c>
      <c r="AE212" s="128" t="str">
        <f t="shared" si="72"/>
        <v xml:space="preserve"> </v>
      </c>
      <c r="AF212" s="19" t="str">
        <f t="shared" si="84"/>
        <v xml:space="preserve"> </v>
      </c>
      <c r="AG212" s="50">
        <f t="shared" si="85"/>
        <v>0</v>
      </c>
      <c r="AH212" s="50" t="str">
        <f t="shared" si="73"/>
        <v xml:space="preserve"> </v>
      </c>
      <c r="AI212" s="36" t="str">
        <f>IFERROR(IF((INDEX('[3]Riesgos de Corrupción'!$B$11:$V$100,MATCH('Controles de Corrupción'!C212,'[3]Riesgos de Corrupción'!$B$11:$B$100,0),17)-AH212&lt;=1),"Rara vez",IF((INDEX('[3]Riesgos de Corrupción'!$B$11:$V$100,MATCH('Controles de Corrupción'!C212,'[3]Riesgos de Corrupción'!$B$11:$B$100,0),17)-AH212&lt;=2),"Improbable",IF((INDEX('[3]Riesgos de Corrupción'!$B$11:$V$100,MATCH('Controles de Corrupción'!C212,'[3]Riesgos de Corrupción'!$B$11:$B$100,0),17)-AH212&lt;=3),"Posible",IF((INDEX('[3]Riesgos de Corrupción'!$B$11:$V$100,MATCH('Controles de Corrupción'!C212,'[3]Riesgos de Corrupción'!$B$11:$B$100,0),17)-AH212&lt;=4),"Probable",IF((INDEX('[3]Riesgos de Corrupción'!$B$11:$V$100,MATCH('Controles de Corrupción'!C212,'[3]Riesgos de Corrupción'!$B$11:$B$100,0),17)-AH212&lt;=5),"Casi seguro")))))," ")</f>
        <v xml:space="preserve"> </v>
      </c>
      <c r="AJ212" s="8" t="str">
        <f>IFERROR(IF(OR(AND(AF212="Fuerte",H212="No disminuye"),AND(AF212="Moderado",H212="Indirectamente"),AND(AF212="Moderado",H212="No disminuye"),AND(INDEX('[3]Riesgos de Corrupción'!$B$11:$BN$100,MATCH('Controles de Corrupción'!C212,'[3]Riesgos de Corrupción'!$B$11:$B$100,0),63)="Moderado")),0,IF(OR(AND(AF212="Fuerte",H212="Indirectamente"),AND(AF212="Moderado",H212="Directamente"),AND(INDEX('[3]Riesgos de Corrupción'!$B$11:$BN$100,MATCH('Controles de Corrupción'!C212,'[3]Riesgos de Corrupción'!$B$11:$B$100,0),63)="Mayor")),1,IF(AND(AF212="Fuerte",H212="Directamente",AND(INDEX('[3]Riesgos de Corrupción'!$B$11:$BN$100,MATCH('Controles de Corrupción'!C212,'[3]Riesgos de Corrupción'!$B$11:$B$100,0),63)="Catastrófico")),2)))," ")</f>
        <v xml:space="preserve"> </v>
      </c>
      <c r="AK212" s="435" t="str">
        <f t="shared" si="74"/>
        <v xml:space="preserve"> </v>
      </c>
      <c r="AL212" s="19" t="str">
        <f>IFERROR(IF((INDEX('[3]Riesgos de Corrupción'!$B$11:$BN$100,MATCH('Controles de Corrupción'!C212,'[3]Riesgos de Corrupción'!$B$11:$B$100,0),62)-AK212&lt;=3),"Moderado",IF((INDEX('[3]Riesgos de Corrupción'!$B$11:$BN$100,MATCH('Controles de Corrupción'!C212,'[3]Riesgos de Corrupción'!$B$11:$B$100,0),62)-AK212&lt;=4),"Mayor",IF((INDEX('[3]Riesgos de Corrupción'!$B$11:$BN$100,MATCH('Controles de Corrupción'!C212,'[3]Riesgos de Corrupción'!$B$11:$B$100,0),62)-AK212&lt;=5),"Catastrófico")))," ")</f>
        <v xml:space="preserve"> </v>
      </c>
      <c r="AM212" s="22" t="str">
        <f t="shared" si="86"/>
        <v xml:space="preserve"> </v>
      </c>
      <c r="AN212" s="22" t="str">
        <f t="shared" si="87"/>
        <v xml:space="preserve"> </v>
      </c>
      <c r="AO212" s="76"/>
      <c r="AP212" s="76"/>
      <c r="AQ212" s="76"/>
      <c r="AR212" s="76"/>
      <c r="AS212" s="76"/>
      <c r="AT212" s="76"/>
      <c r="AU212" s="76"/>
      <c r="AV212" s="76"/>
      <c r="AW212" s="76"/>
      <c r="AX212" s="76"/>
      <c r="AY212" s="76"/>
      <c r="AZ212" s="76"/>
    </row>
    <row r="213" spans="2:52" ht="57.75" customHeight="1" x14ac:dyDescent="0.3">
      <c r="B213" s="123" t="str">
        <f t="shared" si="75"/>
        <v>-</v>
      </c>
      <c r="C213" s="18"/>
      <c r="D213" s="24"/>
      <c r="E213" s="23"/>
      <c r="F213" s="132"/>
      <c r="G213" s="131"/>
      <c r="H213" s="23"/>
      <c r="I213" s="18"/>
      <c r="J213" s="80">
        <f t="shared" si="76"/>
        <v>0</v>
      </c>
      <c r="K213" s="18"/>
      <c r="L213" s="80">
        <f t="shared" si="77"/>
        <v>0</v>
      </c>
      <c r="M213" s="18"/>
      <c r="N213" s="80">
        <f t="shared" si="78"/>
        <v>0</v>
      </c>
      <c r="O213" s="18"/>
      <c r="P213" s="80">
        <f t="shared" si="66"/>
        <v>0</v>
      </c>
      <c r="Q213" s="18"/>
      <c r="R213" s="80">
        <f t="shared" si="67"/>
        <v>0</v>
      </c>
      <c r="S213" s="18"/>
      <c r="T213" s="80">
        <f t="shared" si="68"/>
        <v>0</v>
      </c>
      <c r="U213" s="18"/>
      <c r="V213" s="80">
        <f t="shared" si="69"/>
        <v>0</v>
      </c>
      <c r="W213" s="19" t="str">
        <f t="shared" si="70"/>
        <v xml:space="preserve"> </v>
      </c>
      <c r="X213" s="19" t="str">
        <f t="shared" si="79"/>
        <v xml:space="preserve"> </v>
      </c>
      <c r="Y213" s="19" t="str">
        <f t="shared" si="71"/>
        <v/>
      </c>
      <c r="Z213" s="23"/>
      <c r="AA213" s="19" t="str">
        <f t="shared" si="80"/>
        <v/>
      </c>
      <c r="AB213" s="19" t="str">
        <f t="shared" si="81"/>
        <v xml:space="preserve"> </v>
      </c>
      <c r="AC213" s="19" t="str">
        <f t="shared" si="82"/>
        <v/>
      </c>
      <c r="AD213" s="19" t="str">
        <f t="shared" si="83"/>
        <v xml:space="preserve"> </v>
      </c>
      <c r="AE213" s="128" t="str">
        <f t="shared" si="72"/>
        <v xml:space="preserve"> </v>
      </c>
      <c r="AF213" s="19" t="str">
        <f t="shared" si="84"/>
        <v xml:space="preserve"> </v>
      </c>
      <c r="AG213" s="50">
        <f t="shared" si="85"/>
        <v>0</v>
      </c>
      <c r="AH213" s="50" t="str">
        <f t="shared" si="73"/>
        <v xml:space="preserve"> </v>
      </c>
      <c r="AI213" s="36" t="str">
        <f>IFERROR(IF((INDEX('[3]Riesgos de Corrupción'!$B$11:$V$100,MATCH('Controles de Corrupción'!C213,'[3]Riesgos de Corrupción'!$B$11:$B$100,0),17)-AH213&lt;=1),"Rara vez",IF((INDEX('[3]Riesgos de Corrupción'!$B$11:$V$100,MATCH('Controles de Corrupción'!C213,'[3]Riesgos de Corrupción'!$B$11:$B$100,0),17)-AH213&lt;=2),"Improbable",IF((INDEX('[3]Riesgos de Corrupción'!$B$11:$V$100,MATCH('Controles de Corrupción'!C213,'[3]Riesgos de Corrupción'!$B$11:$B$100,0),17)-AH213&lt;=3),"Posible",IF((INDEX('[3]Riesgos de Corrupción'!$B$11:$V$100,MATCH('Controles de Corrupción'!C213,'[3]Riesgos de Corrupción'!$B$11:$B$100,0),17)-AH213&lt;=4),"Probable",IF((INDEX('[3]Riesgos de Corrupción'!$B$11:$V$100,MATCH('Controles de Corrupción'!C213,'[3]Riesgos de Corrupción'!$B$11:$B$100,0),17)-AH213&lt;=5),"Casi seguro")))))," ")</f>
        <v xml:space="preserve"> </v>
      </c>
      <c r="AJ213" s="8" t="str">
        <f>IFERROR(IF(OR(AND(AF213="Fuerte",H213="No disminuye"),AND(AF213="Moderado",H213="Indirectamente"),AND(AF213="Moderado",H213="No disminuye"),AND(INDEX('[3]Riesgos de Corrupción'!$B$11:$BN$100,MATCH('Controles de Corrupción'!C213,'[3]Riesgos de Corrupción'!$B$11:$B$100,0),63)="Moderado")),0,IF(OR(AND(AF213="Fuerte",H213="Indirectamente"),AND(AF213="Moderado",H213="Directamente"),AND(INDEX('[3]Riesgos de Corrupción'!$B$11:$BN$100,MATCH('Controles de Corrupción'!C213,'[3]Riesgos de Corrupción'!$B$11:$B$100,0),63)="Mayor")),1,IF(AND(AF213="Fuerte",H213="Directamente",AND(INDEX('[3]Riesgos de Corrupción'!$B$11:$BN$100,MATCH('Controles de Corrupción'!C213,'[3]Riesgos de Corrupción'!$B$11:$B$100,0),63)="Catastrófico")),2)))," ")</f>
        <v xml:space="preserve"> </v>
      </c>
      <c r="AK213" s="435" t="str">
        <f t="shared" si="74"/>
        <v xml:space="preserve"> </v>
      </c>
      <c r="AL213" s="19" t="str">
        <f>IFERROR(IF((INDEX('[3]Riesgos de Corrupción'!$B$11:$BN$100,MATCH('Controles de Corrupción'!C213,'[3]Riesgos de Corrupción'!$B$11:$B$100,0),62)-AK213&lt;=3),"Moderado",IF((INDEX('[3]Riesgos de Corrupción'!$B$11:$BN$100,MATCH('Controles de Corrupción'!C213,'[3]Riesgos de Corrupción'!$B$11:$B$100,0),62)-AK213&lt;=4),"Mayor",IF((INDEX('[3]Riesgos de Corrupción'!$B$11:$BN$100,MATCH('Controles de Corrupción'!C213,'[3]Riesgos de Corrupción'!$B$11:$B$100,0),62)-AK213&lt;=5),"Catastrófico")))," ")</f>
        <v xml:space="preserve"> </v>
      </c>
      <c r="AM213" s="22" t="str">
        <f t="shared" si="86"/>
        <v xml:space="preserve"> </v>
      </c>
      <c r="AN213" s="22" t="str">
        <f t="shared" si="87"/>
        <v xml:space="preserve"> </v>
      </c>
      <c r="AO213" s="76"/>
      <c r="AP213" s="76"/>
      <c r="AQ213" s="76"/>
      <c r="AR213" s="76"/>
      <c r="AS213" s="76"/>
      <c r="AT213" s="76"/>
      <c r="AU213" s="76"/>
      <c r="AV213" s="76"/>
      <c r="AW213" s="76"/>
      <c r="AX213" s="76"/>
      <c r="AY213" s="76"/>
      <c r="AZ213" s="76"/>
    </row>
    <row r="214" spans="2:52" ht="57.75" customHeight="1" x14ac:dyDescent="0.3">
      <c r="B214" s="123" t="str">
        <f t="shared" si="75"/>
        <v>-</v>
      </c>
      <c r="C214" s="18"/>
      <c r="D214" s="24"/>
      <c r="E214" s="23"/>
      <c r="F214" s="132"/>
      <c r="G214" s="131"/>
      <c r="H214" s="23"/>
      <c r="I214" s="18"/>
      <c r="J214" s="80">
        <f t="shared" si="76"/>
        <v>0</v>
      </c>
      <c r="K214" s="18"/>
      <c r="L214" s="80">
        <f t="shared" si="77"/>
        <v>0</v>
      </c>
      <c r="M214" s="18"/>
      <c r="N214" s="80">
        <f t="shared" si="78"/>
        <v>0</v>
      </c>
      <c r="O214" s="18"/>
      <c r="P214" s="80">
        <f t="shared" si="66"/>
        <v>0</v>
      </c>
      <c r="Q214" s="18"/>
      <c r="R214" s="80">
        <f t="shared" si="67"/>
        <v>0</v>
      </c>
      <c r="S214" s="18"/>
      <c r="T214" s="80">
        <f t="shared" si="68"/>
        <v>0</v>
      </c>
      <c r="U214" s="18"/>
      <c r="V214" s="80">
        <f t="shared" si="69"/>
        <v>0</v>
      </c>
      <c r="W214" s="19" t="str">
        <f t="shared" si="70"/>
        <v xml:space="preserve"> </v>
      </c>
      <c r="X214" s="19" t="str">
        <f t="shared" si="79"/>
        <v xml:space="preserve"> </v>
      </c>
      <c r="Y214" s="19" t="str">
        <f t="shared" si="71"/>
        <v/>
      </c>
      <c r="Z214" s="23"/>
      <c r="AA214" s="19" t="str">
        <f t="shared" si="80"/>
        <v/>
      </c>
      <c r="AB214" s="19" t="str">
        <f t="shared" si="81"/>
        <v xml:space="preserve"> </v>
      </c>
      <c r="AC214" s="19" t="str">
        <f t="shared" si="82"/>
        <v/>
      </c>
      <c r="AD214" s="19" t="str">
        <f t="shared" si="83"/>
        <v xml:space="preserve"> </v>
      </c>
      <c r="AE214" s="128" t="str">
        <f t="shared" si="72"/>
        <v xml:space="preserve"> </v>
      </c>
      <c r="AF214" s="19" t="str">
        <f t="shared" si="84"/>
        <v xml:space="preserve"> </v>
      </c>
      <c r="AG214" s="50">
        <f t="shared" si="85"/>
        <v>0</v>
      </c>
      <c r="AH214" s="50" t="str">
        <f t="shared" si="73"/>
        <v xml:space="preserve"> </v>
      </c>
      <c r="AI214" s="36" t="str">
        <f>IFERROR(IF((INDEX('[3]Riesgos de Corrupción'!$B$11:$V$100,MATCH('Controles de Corrupción'!C214,'[3]Riesgos de Corrupción'!$B$11:$B$100,0),17)-AH214&lt;=1),"Rara vez",IF((INDEX('[3]Riesgos de Corrupción'!$B$11:$V$100,MATCH('Controles de Corrupción'!C214,'[3]Riesgos de Corrupción'!$B$11:$B$100,0),17)-AH214&lt;=2),"Improbable",IF((INDEX('[3]Riesgos de Corrupción'!$B$11:$V$100,MATCH('Controles de Corrupción'!C214,'[3]Riesgos de Corrupción'!$B$11:$B$100,0),17)-AH214&lt;=3),"Posible",IF((INDEX('[3]Riesgos de Corrupción'!$B$11:$V$100,MATCH('Controles de Corrupción'!C214,'[3]Riesgos de Corrupción'!$B$11:$B$100,0),17)-AH214&lt;=4),"Probable",IF((INDEX('[3]Riesgos de Corrupción'!$B$11:$V$100,MATCH('Controles de Corrupción'!C214,'[3]Riesgos de Corrupción'!$B$11:$B$100,0),17)-AH214&lt;=5),"Casi seguro")))))," ")</f>
        <v xml:space="preserve"> </v>
      </c>
      <c r="AJ214" s="8" t="str">
        <f>IFERROR(IF(OR(AND(AF214="Fuerte",H214="No disminuye"),AND(AF214="Moderado",H214="Indirectamente"),AND(AF214="Moderado",H214="No disminuye"),AND(INDEX('[3]Riesgos de Corrupción'!$B$11:$BN$100,MATCH('Controles de Corrupción'!C214,'[3]Riesgos de Corrupción'!$B$11:$B$100,0),63)="Moderado")),0,IF(OR(AND(AF214="Fuerte",H214="Indirectamente"),AND(AF214="Moderado",H214="Directamente"),AND(INDEX('[3]Riesgos de Corrupción'!$B$11:$BN$100,MATCH('Controles de Corrupción'!C214,'[3]Riesgos de Corrupción'!$B$11:$B$100,0),63)="Mayor")),1,IF(AND(AF214="Fuerte",H214="Directamente",AND(INDEX('[3]Riesgos de Corrupción'!$B$11:$BN$100,MATCH('Controles de Corrupción'!C214,'[3]Riesgos de Corrupción'!$B$11:$B$100,0),63)="Catastrófico")),2)))," ")</f>
        <v xml:space="preserve"> </v>
      </c>
      <c r="AK214" s="435" t="str">
        <f t="shared" si="74"/>
        <v xml:space="preserve"> </v>
      </c>
      <c r="AL214" s="19" t="str">
        <f>IFERROR(IF((INDEX('[3]Riesgos de Corrupción'!$B$11:$BN$100,MATCH('Controles de Corrupción'!C214,'[3]Riesgos de Corrupción'!$B$11:$B$100,0),62)-AK214&lt;=3),"Moderado",IF((INDEX('[3]Riesgos de Corrupción'!$B$11:$BN$100,MATCH('Controles de Corrupción'!C214,'[3]Riesgos de Corrupción'!$B$11:$B$100,0),62)-AK214&lt;=4),"Mayor",IF((INDEX('[3]Riesgos de Corrupción'!$B$11:$BN$100,MATCH('Controles de Corrupción'!C214,'[3]Riesgos de Corrupción'!$B$11:$B$100,0),62)-AK214&lt;=5),"Catastrófico")))," ")</f>
        <v xml:space="preserve"> </v>
      </c>
      <c r="AM214" s="22" t="str">
        <f t="shared" si="86"/>
        <v xml:space="preserve"> </v>
      </c>
      <c r="AN214" s="22" t="str">
        <f t="shared" si="87"/>
        <v xml:space="preserve"> </v>
      </c>
      <c r="AO214" s="76"/>
      <c r="AP214" s="76"/>
      <c r="AQ214" s="76"/>
      <c r="AR214" s="76"/>
      <c r="AS214" s="76"/>
      <c r="AT214" s="76"/>
      <c r="AU214" s="76"/>
      <c r="AV214" s="76"/>
      <c r="AW214" s="76"/>
      <c r="AX214" s="76"/>
      <c r="AY214" s="76"/>
      <c r="AZ214" s="76"/>
    </row>
    <row r="215" spans="2:52" ht="57.75" customHeight="1" x14ac:dyDescent="0.3">
      <c r="B215" s="123" t="str">
        <f t="shared" si="75"/>
        <v>-</v>
      </c>
      <c r="C215" s="18"/>
      <c r="D215" s="24"/>
      <c r="E215" s="23"/>
      <c r="F215" s="132"/>
      <c r="G215" s="131"/>
      <c r="H215" s="23"/>
      <c r="I215" s="18"/>
      <c r="J215" s="80">
        <f t="shared" si="76"/>
        <v>0</v>
      </c>
      <c r="K215" s="18"/>
      <c r="L215" s="80">
        <f t="shared" si="77"/>
        <v>0</v>
      </c>
      <c r="M215" s="18"/>
      <c r="N215" s="80">
        <f t="shared" si="78"/>
        <v>0</v>
      </c>
      <c r="O215" s="18"/>
      <c r="P215" s="80">
        <f t="shared" si="66"/>
        <v>0</v>
      </c>
      <c r="Q215" s="18"/>
      <c r="R215" s="80">
        <f t="shared" si="67"/>
        <v>0</v>
      </c>
      <c r="S215" s="18"/>
      <c r="T215" s="80">
        <f t="shared" si="68"/>
        <v>0</v>
      </c>
      <c r="U215" s="18"/>
      <c r="V215" s="80">
        <f t="shared" si="69"/>
        <v>0</v>
      </c>
      <c r="W215" s="19" t="str">
        <f t="shared" si="70"/>
        <v xml:space="preserve"> </v>
      </c>
      <c r="X215" s="19" t="str">
        <f t="shared" si="79"/>
        <v xml:space="preserve"> </v>
      </c>
      <c r="Y215" s="19" t="str">
        <f t="shared" si="71"/>
        <v/>
      </c>
      <c r="Z215" s="23"/>
      <c r="AA215" s="19" t="str">
        <f t="shared" si="80"/>
        <v/>
      </c>
      <c r="AB215" s="19" t="str">
        <f t="shared" si="81"/>
        <v xml:space="preserve"> </v>
      </c>
      <c r="AC215" s="19" t="str">
        <f t="shared" si="82"/>
        <v/>
      </c>
      <c r="AD215" s="19" t="str">
        <f t="shared" si="83"/>
        <v xml:space="preserve"> </v>
      </c>
      <c r="AE215" s="128" t="str">
        <f t="shared" si="72"/>
        <v xml:space="preserve"> </v>
      </c>
      <c r="AF215" s="19" t="str">
        <f t="shared" si="84"/>
        <v xml:space="preserve"> </v>
      </c>
      <c r="AG215" s="50">
        <f t="shared" si="85"/>
        <v>0</v>
      </c>
      <c r="AH215" s="50" t="str">
        <f t="shared" si="73"/>
        <v xml:space="preserve"> </v>
      </c>
      <c r="AI215" s="36" t="str">
        <f>IFERROR(IF((INDEX('[3]Riesgos de Corrupción'!$B$11:$V$100,MATCH('Controles de Corrupción'!C215,'[3]Riesgos de Corrupción'!$B$11:$B$100,0),17)-AH215&lt;=1),"Rara vez",IF((INDEX('[3]Riesgos de Corrupción'!$B$11:$V$100,MATCH('Controles de Corrupción'!C215,'[3]Riesgos de Corrupción'!$B$11:$B$100,0),17)-AH215&lt;=2),"Improbable",IF((INDEX('[3]Riesgos de Corrupción'!$B$11:$V$100,MATCH('Controles de Corrupción'!C215,'[3]Riesgos de Corrupción'!$B$11:$B$100,0),17)-AH215&lt;=3),"Posible",IF((INDEX('[3]Riesgos de Corrupción'!$B$11:$V$100,MATCH('Controles de Corrupción'!C215,'[3]Riesgos de Corrupción'!$B$11:$B$100,0),17)-AH215&lt;=4),"Probable",IF((INDEX('[3]Riesgos de Corrupción'!$B$11:$V$100,MATCH('Controles de Corrupción'!C215,'[3]Riesgos de Corrupción'!$B$11:$B$100,0),17)-AH215&lt;=5),"Casi seguro")))))," ")</f>
        <v xml:space="preserve"> </v>
      </c>
      <c r="AJ215" s="8" t="str">
        <f>IFERROR(IF(OR(AND(AF215="Fuerte",H215="No disminuye"),AND(AF215="Moderado",H215="Indirectamente"),AND(AF215="Moderado",H215="No disminuye"),AND(INDEX('[3]Riesgos de Corrupción'!$B$11:$BN$100,MATCH('Controles de Corrupción'!C215,'[3]Riesgos de Corrupción'!$B$11:$B$100,0),63)="Moderado")),0,IF(OR(AND(AF215="Fuerte",H215="Indirectamente"),AND(AF215="Moderado",H215="Directamente"),AND(INDEX('[3]Riesgos de Corrupción'!$B$11:$BN$100,MATCH('Controles de Corrupción'!C215,'[3]Riesgos de Corrupción'!$B$11:$B$100,0),63)="Mayor")),1,IF(AND(AF215="Fuerte",H215="Directamente",AND(INDEX('[3]Riesgos de Corrupción'!$B$11:$BN$100,MATCH('Controles de Corrupción'!C215,'[3]Riesgos de Corrupción'!$B$11:$B$100,0),63)="Catastrófico")),2)))," ")</f>
        <v xml:space="preserve"> </v>
      </c>
      <c r="AK215" s="435" t="str">
        <f t="shared" si="74"/>
        <v xml:space="preserve"> </v>
      </c>
      <c r="AL215" s="19" t="str">
        <f>IFERROR(IF((INDEX('[3]Riesgos de Corrupción'!$B$11:$BN$100,MATCH('Controles de Corrupción'!C215,'[3]Riesgos de Corrupción'!$B$11:$B$100,0),62)-AK215&lt;=3),"Moderado",IF((INDEX('[3]Riesgos de Corrupción'!$B$11:$BN$100,MATCH('Controles de Corrupción'!C215,'[3]Riesgos de Corrupción'!$B$11:$B$100,0),62)-AK215&lt;=4),"Mayor",IF((INDEX('[3]Riesgos de Corrupción'!$B$11:$BN$100,MATCH('Controles de Corrupción'!C215,'[3]Riesgos de Corrupción'!$B$11:$B$100,0),62)-AK215&lt;=5),"Catastrófico")))," ")</f>
        <v xml:space="preserve"> </v>
      </c>
      <c r="AM215" s="22" t="str">
        <f t="shared" si="86"/>
        <v xml:space="preserve"> </v>
      </c>
      <c r="AN215" s="22" t="str">
        <f t="shared" si="87"/>
        <v xml:space="preserve"> </v>
      </c>
      <c r="AO215" s="76"/>
      <c r="AP215" s="76"/>
      <c r="AQ215" s="76"/>
      <c r="AR215" s="76"/>
      <c r="AS215" s="76"/>
      <c r="AT215" s="76"/>
      <c r="AU215" s="76"/>
      <c r="AV215" s="76"/>
      <c r="AW215" s="76"/>
      <c r="AX215" s="76"/>
      <c r="AY215" s="76"/>
      <c r="AZ215" s="76"/>
    </row>
    <row r="216" spans="2:52" ht="57.75" customHeight="1" x14ac:dyDescent="0.3">
      <c r="B216" s="123" t="str">
        <f t="shared" si="75"/>
        <v>-</v>
      </c>
      <c r="C216" s="18"/>
      <c r="D216" s="24"/>
      <c r="E216" s="23"/>
      <c r="F216" s="132"/>
      <c r="G216" s="131"/>
      <c r="H216" s="23"/>
      <c r="I216" s="18"/>
      <c r="J216" s="80">
        <f t="shared" si="76"/>
        <v>0</v>
      </c>
      <c r="K216" s="18"/>
      <c r="L216" s="80">
        <f t="shared" si="77"/>
        <v>0</v>
      </c>
      <c r="M216" s="18"/>
      <c r="N216" s="80">
        <f t="shared" si="78"/>
        <v>0</v>
      </c>
      <c r="O216" s="18"/>
      <c r="P216" s="80">
        <f t="shared" si="66"/>
        <v>0</v>
      </c>
      <c r="Q216" s="18"/>
      <c r="R216" s="80">
        <f t="shared" si="67"/>
        <v>0</v>
      </c>
      <c r="S216" s="18"/>
      <c r="T216" s="80">
        <f t="shared" si="68"/>
        <v>0</v>
      </c>
      <c r="U216" s="18"/>
      <c r="V216" s="80">
        <f t="shared" si="69"/>
        <v>0</v>
      </c>
      <c r="W216" s="19" t="str">
        <f t="shared" si="70"/>
        <v xml:space="preserve"> </v>
      </c>
      <c r="X216" s="19" t="str">
        <f t="shared" si="79"/>
        <v xml:space="preserve"> </v>
      </c>
      <c r="Y216" s="19" t="str">
        <f t="shared" si="71"/>
        <v/>
      </c>
      <c r="Z216" s="23"/>
      <c r="AA216" s="19" t="str">
        <f t="shared" si="80"/>
        <v/>
      </c>
      <c r="AB216" s="19" t="str">
        <f t="shared" si="81"/>
        <v xml:space="preserve"> </v>
      </c>
      <c r="AC216" s="19" t="str">
        <f t="shared" si="82"/>
        <v/>
      </c>
      <c r="AD216" s="19" t="str">
        <f t="shared" si="83"/>
        <v xml:space="preserve"> </v>
      </c>
      <c r="AE216" s="128" t="str">
        <f t="shared" si="72"/>
        <v xml:space="preserve"> </v>
      </c>
      <c r="AF216" s="19" t="str">
        <f t="shared" si="84"/>
        <v xml:space="preserve"> </v>
      </c>
      <c r="AG216" s="50">
        <f t="shared" si="85"/>
        <v>0</v>
      </c>
      <c r="AH216" s="50" t="str">
        <f t="shared" si="73"/>
        <v xml:space="preserve"> </v>
      </c>
      <c r="AI216" s="36" t="str">
        <f>IFERROR(IF((INDEX('[3]Riesgos de Corrupción'!$B$11:$V$100,MATCH('Controles de Corrupción'!C216,'[3]Riesgos de Corrupción'!$B$11:$B$100,0),17)-AH216&lt;=1),"Rara vez",IF((INDEX('[3]Riesgos de Corrupción'!$B$11:$V$100,MATCH('Controles de Corrupción'!C216,'[3]Riesgos de Corrupción'!$B$11:$B$100,0),17)-AH216&lt;=2),"Improbable",IF((INDEX('[3]Riesgos de Corrupción'!$B$11:$V$100,MATCH('Controles de Corrupción'!C216,'[3]Riesgos de Corrupción'!$B$11:$B$100,0),17)-AH216&lt;=3),"Posible",IF((INDEX('[3]Riesgos de Corrupción'!$B$11:$V$100,MATCH('Controles de Corrupción'!C216,'[3]Riesgos de Corrupción'!$B$11:$B$100,0),17)-AH216&lt;=4),"Probable",IF((INDEX('[3]Riesgos de Corrupción'!$B$11:$V$100,MATCH('Controles de Corrupción'!C216,'[3]Riesgos de Corrupción'!$B$11:$B$100,0),17)-AH216&lt;=5),"Casi seguro")))))," ")</f>
        <v xml:space="preserve"> </v>
      </c>
      <c r="AJ216" s="8" t="str">
        <f>IFERROR(IF(OR(AND(AF216="Fuerte",H216="No disminuye"),AND(AF216="Moderado",H216="Indirectamente"),AND(AF216="Moderado",H216="No disminuye"),AND(INDEX('[3]Riesgos de Corrupción'!$B$11:$BN$100,MATCH('Controles de Corrupción'!C216,'[3]Riesgos de Corrupción'!$B$11:$B$100,0),63)="Moderado")),0,IF(OR(AND(AF216="Fuerte",H216="Indirectamente"),AND(AF216="Moderado",H216="Directamente"),AND(INDEX('[3]Riesgos de Corrupción'!$B$11:$BN$100,MATCH('Controles de Corrupción'!C216,'[3]Riesgos de Corrupción'!$B$11:$B$100,0),63)="Mayor")),1,IF(AND(AF216="Fuerte",H216="Directamente",AND(INDEX('[3]Riesgos de Corrupción'!$B$11:$BN$100,MATCH('Controles de Corrupción'!C216,'[3]Riesgos de Corrupción'!$B$11:$B$100,0),63)="Catastrófico")),2)))," ")</f>
        <v xml:space="preserve"> </v>
      </c>
      <c r="AK216" s="435" t="str">
        <f t="shared" si="74"/>
        <v xml:space="preserve"> </v>
      </c>
      <c r="AL216" s="19" t="str">
        <f>IFERROR(IF((INDEX('[3]Riesgos de Corrupción'!$B$11:$BN$100,MATCH('Controles de Corrupción'!C216,'[3]Riesgos de Corrupción'!$B$11:$B$100,0),62)-AK216&lt;=3),"Moderado",IF((INDEX('[3]Riesgos de Corrupción'!$B$11:$BN$100,MATCH('Controles de Corrupción'!C216,'[3]Riesgos de Corrupción'!$B$11:$B$100,0),62)-AK216&lt;=4),"Mayor",IF((INDEX('[3]Riesgos de Corrupción'!$B$11:$BN$100,MATCH('Controles de Corrupción'!C216,'[3]Riesgos de Corrupción'!$B$11:$B$100,0),62)-AK216&lt;=5),"Catastrófico")))," ")</f>
        <v xml:space="preserve"> </v>
      </c>
      <c r="AM216" s="22" t="str">
        <f t="shared" si="86"/>
        <v xml:space="preserve"> </v>
      </c>
      <c r="AN216" s="22" t="str">
        <f t="shared" si="87"/>
        <v xml:space="preserve"> </v>
      </c>
      <c r="AO216" s="76"/>
      <c r="AP216" s="76"/>
      <c r="AQ216" s="76"/>
      <c r="AR216" s="76"/>
      <c r="AS216" s="76"/>
      <c r="AT216" s="76"/>
      <c r="AU216" s="76"/>
      <c r="AV216" s="76"/>
      <c r="AW216" s="76"/>
      <c r="AX216" s="76"/>
      <c r="AY216" s="76"/>
      <c r="AZ216" s="76"/>
    </row>
    <row r="217" spans="2:52" ht="57.75" customHeight="1" x14ac:dyDescent="0.3">
      <c r="B217" s="123" t="str">
        <f t="shared" si="75"/>
        <v>-</v>
      </c>
      <c r="C217" s="18"/>
      <c r="D217" s="24"/>
      <c r="E217" s="23"/>
      <c r="F217" s="132"/>
      <c r="G217" s="131"/>
      <c r="H217" s="23"/>
      <c r="I217" s="18"/>
      <c r="J217" s="80">
        <f t="shared" si="76"/>
        <v>0</v>
      </c>
      <c r="K217" s="18"/>
      <c r="L217" s="80">
        <f t="shared" si="77"/>
        <v>0</v>
      </c>
      <c r="M217" s="18"/>
      <c r="N217" s="80">
        <f t="shared" si="78"/>
        <v>0</v>
      </c>
      <c r="O217" s="18"/>
      <c r="P217" s="80">
        <f t="shared" si="66"/>
        <v>0</v>
      </c>
      <c r="Q217" s="18"/>
      <c r="R217" s="80">
        <f t="shared" si="67"/>
        <v>0</v>
      </c>
      <c r="S217" s="18"/>
      <c r="T217" s="80">
        <f t="shared" si="68"/>
        <v>0</v>
      </c>
      <c r="U217" s="18"/>
      <c r="V217" s="80">
        <f t="shared" si="69"/>
        <v>0</v>
      </c>
      <c r="W217" s="19" t="str">
        <f t="shared" si="70"/>
        <v xml:space="preserve"> </v>
      </c>
      <c r="X217" s="19" t="str">
        <f t="shared" si="79"/>
        <v xml:space="preserve"> </v>
      </c>
      <c r="Y217" s="19" t="str">
        <f t="shared" si="71"/>
        <v/>
      </c>
      <c r="Z217" s="23"/>
      <c r="AA217" s="19" t="str">
        <f t="shared" si="80"/>
        <v/>
      </c>
      <c r="AB217" s="19" t="str">
        <f t="shared" si="81"/>
        <v xml:space="preserve"> </v>
      </c>
      <c r="AC217" s="19" t="str">
        <f t="shared" si="82"/>
        <v/>
      </c>
      <c r="AD217" s="19" t="str">
        <f t="shared" si="83"/>
        <v xml:space="preserve"> </v>
      </c>
      <c r="AE217" s="128" t="str">
        <f t="shared" si="72"/>
        <v xml:space="preserve"> </v>
      </c>
      <c r="AF217" s="19" t="str">
        <f t="shared" si="84"/>
        <v xml:space="preserve"> </v>
      </c>
      <c r="AG217" s="50">
        <f t="shared" si="85"/>
        <v>0</v>
      </c>
      <c r="AH217" s="50" t="str">
        <f t="shared" si="73"/>
        <v xml:space="preserve"> </v>
      </c>
      <c r="AI217" s="36" t="str">
        <f>IFERROR(IF((INDEX('[3]Riesgos de Corrupción'!$B$11:$V$100,MATCH('Controles de Corrupción'!C217,'[3]Riesgos de Corrupción'!$B$11:$B$100,0),17)-AH217&lt;=1),"Rara vez",IF((INDEX('[3]Riesgos de Corrupción'!$B$11:$V$100,MATCH('Controles de Corrupción'!C217,'[3]Riesgos de Corrupción'!$B$11:$B$100,0),17)-AH217&lt;=2),"Improbable",IF((INDEX('[3]Riesgos de Corrupción'!$B$11:$V$100,MATCH('Controles de Corrupción'!C217,'[3]Riesgos de Corrupción'!$B$11:$B$100,0),17)-AH217&lt;=3),"Posible",IF((INDEX('[3]Riesgos de Corrupción'!$B$11:$V$100,MATCH('Controles de Corrupción'!C217,'[3]Riesgos de Corrupción'!$B$11:$B$100,0),17)-AH217&lt;=4),"Probable",IF((INDEX('[3]Riesgos de Corrupción'!$B$11:$V$100,MATCH('Controles de Corrupción'!C217,'[3]Riesgos de Corrupción'!$B$11:$B$100,0),17)-AH217&lt;=5),"Casi seguro")))))," ")</f>
        <v xml:space="preserve"> </v>
      </c>
      <c r="AJ217" s="8" t="str">
        <f>IFERROR(IF(OR(AND(AF217="Fuerte",H217="No disminuye"),AND(AF217="Moderado",H217="Indirectamente"),AND(AF217="Moderado",H217="No disminuye"),AND(INDEX('[3]Riesgos de Corrupción'!$B$11:$BN$100,MATCH('Controles de Corrupción'!C217,'[3]Riesgos de Corrupción'!$B$11:$B$100,0),63)="Moderado")),0,IF(OR(AND(AF217="Fuerte",H217="Indirectamente"),AND(AF217="Moderado",H217="Directamente"),AND(INDEX('[3]Riesgos de Corrupción'!$B$11:$BN$100,MATCH('Controles de Corrupción'!C217,'[3]Riesgos de Corrupción'!$B$11:$B$100,0),63)="Mayor")),1,IF(AND(AF217="Fuerte",H217="Directamente",AND(INDEX('[3]Riesgos de Corrupción'!$B$11:$BN$100,MATCH('Controles de Corrupción'!C217,'[3]Riesgos de Corrupción'!$B$11:$B$100,0),63)="Catastrófico")),2)))," ")</f>
        <v xml:space="preserve"> </v>
      </c>
      <c r="AK217" s="435" t="str">
        <f t="shared" si="74"/>
        <v xml:space="preserve"> </v>
      </c>
      <c r="AL217" s="19" t="str">
        <f>IFERROR(IF((INDEX('[3]Riesgos de Corrupción'!$B$11:$BN$100,MATCH('Controles de Corrupción'!C217,'[3]Riesgos de Corrupción'!$B$11:$B$100,0),62)-AK217&lt;=3),"Moderado",IF((INDEX('[3]Riesgos de Corrupción'!$B$11:$BN$100,MATCH('Controles de Corrupción'!C217,'[3]Riesgos de Corrupción'!$B$11:$B$100,0),62)-AK217&lt;=4),"Mayor",IF((INDEX('[3]Riesgos de Corrupción'!$B$11:$BN$100,MATCH('Controles de Corrupción'!C217,'[3]Riesgos de Corrupción'!$B$11:$B$100,0),62)-AK217&lt;=5),"Catastrófico")))," ")</f>
        <v xml:space="preserve"> </v>
      </c>
      <c r="AM217" s="22" t="str">
        <f t="shared" si="86"/>
        <v xml:space="preserve"> </v>
      </c>
      <c r="AN217" s="22" t="str">
        <f t="shared" si="87"/>
        <v xml:space="preserve"> </v>
      </c>
      <c r="AO217" s="76"/>
      <c r="AP217" s="76"/>
      <c r="AQ217" s="76"/>
      <c r="AR217" s="76"/>
      <c r="AS217" s="76"/>
      <c r="AT217" s="76"/>
      <c r="AU217" s="76"/>
      <c r="AV217" s="76"/>
      <c r="AW217" s="76"/>
      <c r="AX217" s="76"/>
      <c r="AY217" s="76"/>
      <c r="AZ217" s="76"/>
    </row>
    <row r="218" spans="2:52" ht="57.75" customHeight="1" x14ac:dyDescent="0.3">
      <c r="B218" s="123" t="str">
        <f t="shared" si="75"/>
        <v>-</v>
      </c>
      <c r="C218" s="18"/>
      <c r="D218" s="24"/>
      <c r="E218" s="23"/>
      <c r="F218" s="132"/>
      <c r="G218" s="131"/>
      <c r="H218" s="23"/>
      <c r="I218" s="18"/>
      <c r="J218" s="80">
        <f t="shared" si="76"/>
        <v>0</v>
      </c>
      <c r="K218" s="18"/>
      <c r="L218" s="80">
        <f t="shared" si="77"/>
        <v>0</v>
      </c>
      <c r="M218" s="18"/>
      <c r="N218" s="80">
        <f t="shared" si="78"/>
        <v>0</v>
      </c>
      <c r="O218" s="18"/>
      <c r="P218" s="80">
        <f t="shared" si="66"/>
        <v>0</v>
      </c>
      <c r="Q218" s="18"/>
      <c r="R218" s="80">
        <f t="shared" si="67"/>
        <v>0</v>
      </c>
      <c r="S218" s="18"/>
      <c r="T218" s="80">
        <f t="shared" si="68"/>
        <v>0</v>
      </c>
      <c r="U218" s="18"/>
      <c r="V218" s="80">
        <f t="shared" si="69"/>
        <v>0</v>
      </c>
      <c r="W218" s="19" t="str">
        <f t="shared" si="70"/>
        <v xml:space="preserve"> </v>
      </c>
      <c r="X218" s="19" t="str">
        <f t="shared" si="79"/>
        <v xml:space="preserve"> </v>
      </c>
      <c r="Y218" s="19" t="str">
        <f t="shared" si="71"/>
        <v/>
      </c>
      <c r="Z218" s="23"/>
      <c r="AA218" s="19" t="str">
        <f t="shared" si="80"/>
        <v/>
      </c>
      <c r="AB218" s="19" t="str">
        <f t="shared" si="81"/>
        <v xml:space="preserve"> </v>
      </c>
      <c r="AC218" s="19" t="str">
        <f t="shared" si="82"/>
        <v/>
      </c>
      <c r="AD218" s="19" t="str">
        <f t="shared" si="83"/>
        <v xml:space="preserve"> </v>
      </c>
      <c r="AE218" s="128" t="str">
        <f t="shared" si="72"/>
        <v xml:space="preserve"> </v>
      </c>
      <c r="AF218" s="19" t="str">
        <f t="shared" si="84"/>
        <v xml:space="preserve"> </v>
      </c>
      <c r="AG218" s="50">
        <f t="shared" si="85"/>
        <v>0</v>
      </c>
      <c r="AH218" s="50" t="str">
        <f t="shared" si="73"/>
        <v xml:space="preserve"> </v>
      </c>
      <c r="AI218" s="36" t="str">
        <f>IFERROR(IF((INDEX('[3]Riesgos de Corrupción'!$B$11:$V$100,MATCH('Controles de Corrupción'!C218,'[3]Riesgos de Corrupción'!$B$11:$B$100,0),17)-AH218&lt;=1),"Rara vez",IF((INDEX('[3]Riesgos de Corrupción'!$B$11:$V$100,MATCH('Controles de Corrupción'!C218,'[3]Riesgos de Corrupción'!$B$11:$B$100,0),17)-AH218&lt;=2),"Improbable",IF((INDEX('[3]Riesgos de Corrupción'!$B$11:$V$100,MATCH('Controles de Corrupción'!C218,'[3]Riesgos de Corrupción'!$B$11:$B$100,0),17)-AH218&lt;=3),"Posible",IF((INDEX('[3]Riesgos de Corrupción'!$B$11:$V$100,MATCH('Controles de Corrupción'!C218,'[3]Riesgos de Corrupción'!$B$11:$B$100,0),17)-AH218&lt;=4),"Probable",IF((INDEX('[3]Riesgos de Corrupción'!$B$11:$V$100,MATCH('Controles de Corrupción'!C218,'[3]Riesgos de Corrupción'!$B$11:$B$100,0),17)-AH218&lt;=5),"Casi seguro")))))," ")</f>
        <v xml:space="preserve"> </v>
      </c>
      <c r="AJ218" s="8" t="str">
        <f>IFERROR(IF(OR(AND(AF218="Fuerte",H218="No disminuye"),AND(AF218="Moderado",H218="Indirectamente"),AND(AF218="Moderado",H218="No disminuye"),AND(INDEX('[3]Riesgos de Corrupción'!$B$11:$BN$100,MATCH('Controles de Corrupción'!C218,'[3]Riesgos de Corrupción'!$B$11:$B$100,0),63)="Moderado")),0,IF(OR(AND(AF218="Fuerte",H218="Indirectamente"),AND(AF218="Moderado",H218="Directamente"),AND(INDEX('[3]Riesgos de Corrupción'!$B$11:$BN$100,MATCH('Controles de Corrupción'!C218,'[3]Riesgos de Corrupción'!$B$11:$B$100,0),63)="Mayor")),1,IF(AND(AF218="Fuerte",H218="Directamente",AND(INDEX('[3]Riesgos de Corrupción'!$B$11:$BN$100,MATCH('Controles de Corrupción'!C218,'[3]Riesgos de Corrupción'!$B$11:$B$100,0),63)="Catastrófico")),2)))," ")</f>
        <v xml:space="preserve"> </v>
      </c>
      <c r="AK218" s="435" t="str">
        <f t="shared" si="74"/>
        <v xml:space="preserve"> </v>
      </c>
      <c r="AL218" s="19" t="str">
        <f>IFERROR(IF((INDEX('[3]Riesgos de Corrupción'!$B$11:$BN$100,MATCH('Controles de Corrupción'!C218,'[3]Riesgos de Corrupción'!$B$11:$B$100,0),62)-AK218&lt;=3),"Moderado",IF((INDEX('[3]Riesgos de Corrupción'!$B$11:$BN$100,MATCH('Controles de Corrupción'!C218,'[3]Riesgos de Corrupción'!$B$11:$B$100,0),62)-AK218&lt;=4),"Mayor",IF((INDEX('[3]Riesgos de Corrupción'!$B$11:$BN$100,MATCH('Controles de Corrupción'!C218,'[3]Riesgos de Corrupción'!$B$11:$B$100,0),62)-AK218&lt;=5),"Catastrófico")))," ")</f>
        <v xml:space="preserve"> </v>
      </c>
      <c r="AM218" s="22" t="str">
        <f t="shared" si="86"/>
        <v xml:space="preserve"> </v>
      </c>
      <c r="AN218" s="22" t="str">
        <f t="shared" si="87"/>
        <v xml:space="preserve"> </v>
      </c>
      <c r="AO218" s="76"/>
      <c r="AP218" s="76"/>
      <c r="AQ218" s="76"/>
      <c r="AR218" s="76"/>
      <c r="AS218" s="76"/>
      <c r="AT218" s="76"/>
      <c r="AU218" s="76"/>
      <c r="AV218" s="76"/>
      <c r="AW218" s="76"/>
      <c r="AX218" s="76"/>
      <c r="AY218" s="76"/>
      <c r="AZ218" s="76"/>
    </row>
    <row r="219" spans="2:52" ht="57.75" customHeight="1" x14ac:dyDescent="0.3">
      <c r="B219" s="123" t="str">
        <f t="shared" si="75"/>
        <v>-</v>
      </c>
      <c r="C219" s="18"/>
      <c r="D219" s="24"/>
      <c r="E219" s="23"/>
      <c r="F219" s="132"/>
      <c r="G219" s="131"/>
      <c r="H219" s="23"/>
      <c r="I219" s="18"/>
      <c r="J219" s="80">
        <f t="shared" si="76"/>
        <v>0</v>
      </c>
      <c r="K219" s="18"/>
      <c r="L219" s="80">
        <f t="shared" si="77"/>
        <v>0</v>
      </c>
      <c r="M219" s="18"/>
      <c r="N219" s="80">
        <f t="shared" si="78"/>
        <v>0</v>
      </c>
      <c r="O219" s="18"/>
      <c r="P219" s="80">
        <f t="shared" si="66"/>
        <v>0</v>
      </c>
      <c r="Q219" s="18"/>
      <c r="R219" s="80">
        <f t="shared" si="67"/>
        <v>0</v>
      </c>
      <c r="S219" s="18"/>
      <c r="T219" s="80">
        <f t="shared" si="68"/>
        <v>0</v>
      </c>
      <c r="U219" s="18"/>
      <c r="V219" s="80">
        <f t="shared" si="69"/>
        <v>0</v>
      </c>
      <c r="W219" s="19" t="str">
        <f t="shared" si="70"/>
        <v xml:space="preserve"> </v>
      </c>
      <c r="X219" s="19" t="str">
        <f t="shared" si="79"/>
        <v xml:space="preserve"> </v>
      </c>
      <c r="Y219" s="19" t="str">
        <f t="shared" si="71"/>
        <v/>
      </c>
      <c r="Z219" s="23"/>
      <c r="AA219" s="19" t="str">
        <f t="shared" si="80"/>
        <v/>
      </c>
      <c r="AB219" s="19" t="str">
        <f t="shared" si="81"/>
        <v xml:space="preserve"> </v>
      </c>
      <c r="AC219" s="19" t="str">
        <f t="shared" si="82"/>
        <v/>
      </c>
      <c r="AD219" s="19" t="str">
        <f t="shared" si="83"/>
        <v xml:space="preserve"> </v>
      </c>
      <c r="AE219" s="128" t="str">
        <f t="shared" si="72"/>
        <v xml:space="preserve"> </v>
      </c>
      <c r="AF219" s="19" t="str">
        <f t="shared" si="84"/>
        <v xml:space="preserve"> </v>
      </c>
      <c r="AG219" s="50">
        <f t="shared" si="85"/>
        <v>0</v>
      </c>
      <c r="AH219" s="50" t="str">
        <f t="shared" si="73"/>
        <v xml:space="preserve"> </v>
      </c>
      <c r="AI219" s="36" t="str">
        <f>IFERROR(IF((INDEX('[3]Riesgos de Corrupción'!$B$11:$V$100,MATCH('Controles de Corrupción'!C219,'[3]Riesgos de Corrupción'!$B$11:$B$100,0),17)-AH219&lt;=1),"Rara vez",IF((INDEX('[3]Riesgos de Corrupción'!$B$11:$V$100,MATCH('Controles de Corrupción'!C219,'[3]Riesgos de Corrupción'!$B$11:$B$100,0),17)-AH219&lt;=2),"Improbable",IF((INDEX('[3]Riesgos de Corrupción'!$B$11:$V$100,MATCH('Controles de Corrupción'!C219,'[3]Riesgos de Corrupción'!$B$11:$B$100,0),17)-AH219&lt;=3),"Posible",IF((INDEX('[3]Riesgos de Corrupción'!$B$11:$V$100,MATCH('Controles de Corrupción'!C219,'[3]Riesgos de Corrupción'!$B$11:$B$100,0),17)-AH219&lt;=4),"Probable",IF((INDEX('[3]Riesgos de Corrupción'!$B$11:$V$100,MATCH('Controles de Corrupción'!C219,'[3]Riesgos de Corrupción'!$B$11:$B$100,0),17)-AH219&lt;=5),"Casi seguro")))))," ")</f>
        <v xml:space="preserve"> </v>
      </c>
      <c r="AJ219" s="8" t="str">
        <f>IFERROR(IF(OR(AND(AF219="Fuerte",H219="No disminuye"),AND(AF219="Moderado",H219="Indirectamente"),AND(AF219="Moderado",H219="No disminuye"),AND(INDEX('[3]Riesgos de Corrupción'!$B$11:$BN$100,MATCH('Controles de Corrupción'!C219,'[3]Riesgos de Corrupción'!$B$11:$B$100,0),63)="Moderado")),0,IF(OR(AND(AF219="Fuerte",H219="Indirectamente"),AND(AF219="Moderado",H219="Directamente"),AND(INDEX('[3]Riesgos de Corrupción'!$B$11:$BN$100,MATCH('Controles de Corrupción'!C219,'[3]Riesgos de Corrupción'!$B$11:$B$100,0),63)="Mayor")),1,IF(AND(AF219="Fuerte",H219="Directamente",AND(INDEX('[3]Riesgos de Corrupción'!$B$11:$BN$100,MATCH('Controles de Corrupción'!C219,'[3]Riesgos de Corrupción'!$B$11:$B$100,0),63)="Catastrófico")),2)))," ")</f>
        <v xml:space="preserve"> </v>
      </c>
      <c r="AK219" s="435" t="str">
        <f t="shared" si="74"/>
        <v xml:space="preserve"> </v>
      </c>
      <c r="AL219" s="19" t="str">
        <f>IFERROR(IF((INDEX('[3]Riesgos de Corrupción'!$B$11:$BN$100,MATCH('Controles de Corrupción'!C219,'[3]Riesgos de Corrupción'!$B$11:$B$100,0),62)-AK219&lt;=3),"Moderado",IF((INDEX('[3]Riesgos de Corrupción'!$B$11:$BN$100,MATCH('Controles de Corrupción'!C219,'[3]Riesgos de Corrupción'!$B$11:$B$100,0),62)-AK219&lt;=4),"Mayor",IF((INDEX('[3]Riesgos de Corrupción'!$B$11:$BN$100,MATCH('Controles de Corrupción'!C219,'[3]Riesgos de Corrupción'!$B$11:$B$100,0),62)-AK219&lt;=5),"Catastrófico")))," ")</f>
        <v xml:space="preserve"> </v>
      </c>
      <c r="AM219" s="22" t="str">
        <f t="shared" si="86"/>
        <v xml:space="preserve"> </v>
      </c>
      <c r="AN219" s="22" t="str">
        <f t="shared" si="87"/>
        <v xml:space="preserve"> </v>
      </c>
      <c r="AO219" s="76"/>
      <c r="AP219" s="76"/>
      <c r="AQ219" s="76"/>
      <c r="AR219" s="76"/>
      <c r="AS219" s="76"/>
      <c r="AT219" s="76"/>
      <c r="AU219" s="76"/>
      <c r="AV219" s="76"/>
      <c r="AW219" s="76"/>
      <c r="AX219" s="76"/>
      <c r="AY219" s="76"/>
      <c r="AZ219" s="76"/>
    </row>
    <row r="220" spans="2:52" ht="57.75" customHeight="1" x14ac:dyDescent="0.3">
      <c r="B220" s="123" t="str">
        <f t="shared" si="75"/>
        <v>-</v>
      </c>
      <c r="C220" s="18"/>
      <c r="D220" s="24"/>
      <c r="E220" s="23"/>
      <c r="F220" s="132"/>
      <c r="G220" s="131"/>
      <c r="H220" s="23"/>
      <c r="I220" s="18"/>
      <c r="J220" s="80">
        <f t="shared" si="76"/>
        <v>0</v>
      </c>
      <c r="K220" s="18"/>
      <c r="L220" s="80">
        <f t="shared" si="77"/>
        <v>0</v>
      </c>
      <c r="M220" s="18"/>
      <c r="N220" s="80">
        <f t="shared" si="78"/>
        <v>0</v>
      </c>
      <c r="O220" s="18"/>
      <c r="P220" s="80">
        <f t="shared" si="66"/>
        <v>0</v>
      </c>
      <c r="Q220" s="18"/>
      <c r="R220" s="80">
        <f t="shared" si="67"/>
        <v>0</v>
      </c>
      <c r="S220" s="18"/>
      <c r="T220" s="80">
        <f t="shared" si="68"/>
        <v>0</v>
      </c>
      <c r="U220" s="18"/>
      <c r="V220" s="80">
        <f t="shared" si="69"/>
        <v>0</v>
      </c>
      <c r="W220" s="19" t="str">
        <f t="shared" si="70"/>
        <v xml:space="preserve"> </v>
      </c>
      <c r="X220" s="19" t="str">
        <f t="shared" si="79"/>
        <v xml:space="preserve"> </v>
      </c>
      <c r="Y220" s="19" t="str">
        <f t="shared" si="71"/>
        <v/>
      </c>
      <c r="Z220" s="23"/>
      <c r="AA220" s="19" t="str">
        <f t="shared" si="80"/>
        <v/>
      </c>
      <c r="AB220" s="19" t="str">
        <f t="shared" si="81"/>
        <v xml:space="preserve"> </v>
      </c>
      <c r="AC220" s="19" t="str">
        <f t="shared" si="82"/>
        <v/>
      </c>
      <c r="AD220" s="19" t="str">
        <f t="shared" si="83"/>
        <v xml:space="preserve"> </v>
      </c>
      <c r="AE220" s="128" t="str">
        <f t="shared" si="72"/>
        <v xml:space="preserve"> </v>
      </c>
      <c r="AF220" s="19" t="str">
        <f t="shared" si="84"/>
        <v xml:space="preserve"> </v>
      </c>
      <c r="AG220" s="50">
        <f t="shared" si="85"/>
        <v>0</v>
      </c>
      <c r="AH220" s="50" t="str">
        <f t="shared" si="73"/>
        <v xml:space="preserve"> </v>
      </c>
      <c r="AI220" s="36" t="str">
        <f>IFERROR(IF((INDEX('[3]Riesgos de Corrupción'!$B$11:$V$100,MATCH('Controles de Corrupción'!C220,'[3]Riesgos de Corrupción'!$B$11:$B$100,0),17)-AH220&lt;=1),"Rara vez",IF((INDEX('[3]Riesgos de Corrupción'!$B$11:$V$100,MATCH('Controles de Corrupción'!C220,'[3]Riesgos de Corrupción'!$B$11:$B$100,0),17)-AH220&lt;=2),"Improbable",IF((INDEX('[3]Riesgos de Corrupción'!$B$11:$V$100,MATCH('Controles de Corrupción'!C220,'[3]Riesgos de Corrupción'!$B$11:$B$100,0),17)-AH220&lt;=3),"Posible",IF((INDEX('[3]Riesgos de Corrupción'!$B$11:$V$100,MATCH('Controles de Corrupción'!C220,'[3]Riesgos de Corrupción'!$B$11:$B$100,0),17)-AH220&lt;=4),"Probable",IF((INDEX('[3]Riesgos de Corrupción'!$B$11:$V$100,MATCH('Controles de Corrupción'!C220,'[3]Riesgos de Corrupción'!$B$11:$B$100,0),17)-AH220&lt;=5),"Casi seguro")))))," ")</f>
        <v xml:space="preserve"> </v>
      </c>
      <c r="AJ220" s="8" t="str">
        <f>IFERROR(IF(OR(AND(AF220="Fuerte",H220="No disminuye"),AND(AF220="Moderado",H220="Indirectamente"),AND(AF220="Moderado",H220="No disminuye"),AND(INDEX('[3]Riesgos de Corrupción'!$B$11:$BN$100,MATCH('Controles de Corrupción'!C220,'[3]Riesgos de Corrupción'!$B$11:$B$100,0),63)="Moderado")),0,IF(OR(AND(AF220="Fuerte",H220="Indirectamente"),AND(AF220="Moderado",H220="Directamente"),AND(INDEX('[3]Riesgos de Corrupción'!$B$11:$BN$100,MATCH('Controles de Corrupción'!C220,'[3]Riesgos de Corrupción'!$B$11:$B$100,0),63)="Mayor")),1,IF(AND(AF220="Fuerte",H220="Directamente",AND(INDEX('[3]Riesgos de Corrupción'!$B$11:$BN$100,MATCH('Controles de Corrupción'!C220,'[3]Riesgos de Corrupción'!$B$11:$B$100,0),63)="Catastrófico")),2)))," ")</f>
        <v xml:space="preserve"> </v>
      </c>
      <c r="AK220" s="435" t="str">
        <f t="shared" si="74"/>
        <v xml:space="preserve"> </v>
      </c>
      <c r="AL220" s="19" t="str">
        <f>IFERROR(IF((INDEX('[3]Riesgos de Corrupción'!$B$11:$BN$100,MATCH('Controles de Corrupción'!C220,'[3]Riesgos de Corrupción'!$B$11:$B$100,0),62)-AK220&lt;=3),"Moderado",IF((INDEX('[3]Riesgos de Corrupción'!$B$11:$BN$100,MATCH('Controles de Corrupción'!C220,'[3]Riesgos de Corrupción'!$B$11:$B$100,0),62)-AK220&lt;=4),"Mayor",IF((INDEX('[3]Riesgos de Corrupción'!$B$11:$BN$100,MATCH('Controles de Corrupción'!C220,'[3]Riesgos de Corrupción'!$B$11:$B$100,0),62)-AK220&lt;=5),"Catastrófico")))," ")</f>
        <v xml:space="preserve"> </v>
      </c>
      <c r="AM220" s="22" t="str">
        <f t="shared" si="86"/>
        <v xml:space="preserve"> </v>
      </c>
      <c r="AN220" s="22" t="str">
        <f t="shared" si="87"/>
        <v xml:space="preserve"> </v>
      </c>
      <c r="AO220" s="76"/>
      <c r="AP220" s="76"/>
      <c r="AQ220" s="76"/>
      <c r="AR220" s="76"/>
      <c r="AS220" s="76"/>
      <c r="AT220" s="76"/>
      <c r="AU220" s="76"/>
      <c r="AV220" s="76"/>
      <c r="AW220" s="76"/>
      <c r="AX220" s="76"/>
      <c r="AY220" s="76"/>
      <c r="AZ220" s="76"/>
    </row>
    <row r="221" spans="2:52" ht="57.75" customHeight="1" x14ac:dyDescent="0.3">
      <c r="B221" s="123" t="str">
        <f t="shared" si="75"/>
        <v>-</v>
      </c>
      <c r="C221" s="18"/>
      <c r="D221" s="24"/>
      <c r="E221" s="23"/>
      <c r="F221" s="132"/>
      <c r="G221" s="131"/>
      <c r="H221" s="23"/>
      <c r="I221" s="18"/>
      <c r="J221" s="80">
        <f t="shared" si="76"/>
        <v>0</v>
      </c>
      <c r="K221" s="18"/>
      <c r="L221" s="80">
        <f t="shared" si="77"/>
        <v>0</v>
      </c>
      <c r="M221" s="18"/>
      <c r="N221" s="80">
        <f t="shared" si="78"/>
        <v>0</v>
      </c>
      <c r="O221" s="18"/>
      <c r="P221" s="80">
        <f t="shared" si="66"/>
        <v>0</v>
      </c>
      <c r="Q221" s="18"/>
      <c r="R221" s="80">
        <f t="shared" si="67"/>
        <v>0</v>
      </c>
      <c r="S221" s="18"/>
      <c r="T221" s="80">
        <f t="shared" si="68"/>
        <v>0</v>
      </c>
      <c r="U221" s="18"/>
      <c r="V221" s="80">
        <f t="shared" si="69"/>
        <v>0</v>
      </c>
      <c r="W221" s="19" t="str">
        <f t="shared" si="70"/>
        <v xml:space="preserve"> </v>
      </c>
      <c r="X221" s="19" t="str">
        <f t="shared" si="79"/>
        <v xml:space="preserve"> </v>
      </c>
      <c r="Y221" s="19" t="str">
        <f t="shared" si="71"/>
        <v/>
      </c>
      <c r="Z221" s="23"/>
      <c r="AA221" s="19" t="str">
        <f t="shared" si="80"/>
        <v/>
      </c>
      <c r="AB221" s="19" t="str">
        <f t="shared" si="81"/>
        <v xml:space="preserve"> </v>
      </c>
      <c r="AC221" s="19" t="str">
        <f t="shared" si="82"/>
        <v/>
      </c>
      <c r="AD221" s="19" t="str">
        <f t="shared" si="83"/>
        <v xml:space="preserve"> </v>
      </c>
      <c r="AE221" s="128" t="str">
        <f t="shared" si="72"/>
        <v xml:space="preserve"> </v>
      </c>
      <c r="AF221" s="19" t="str">
        <f t="shared" si="84"/>
        <v xml:space="preserve"> </v>
      </c>
      <c r="AG221" s="50">
        <f t="shared" si="85"/>
        <v>0</v>
      </c>
      <c r="AH221" s="50" t="str">
        <f t="shared" si="73"/>
        <v xml:space="preserve"> </v>
      </c>
      <c r="AI221" s="36" t="str">
        <f>IFERROR(IF((INDEX('[3]Riesgos de Corrupción'!$B$11:$V$100,MATCH('Controles de Corrupción'!C221,'[3]Riesgos de Corrupción'!$B$11:$B$100,0),17)-AH221&lt;=1),"Rara vez",IF((INDEX('[3]Riesgos de Corrupción'!$B$11:$V$100,MATCH('Controles de Corrupción'!C221,'[3]Riesgos de Corrupción'!$B$11:$B$100,0),17)-AH221&lt;=2),"Improbable",IF((INDEX('[3]Riesgos de Corrupción'!$B$11:$V$100,MATCH('Controles de Corrupción'!C221,'[3]Riesgos de Corrupción'!$B$11:$B$100,0),17)-AH221&lt;=3),"Posible",IF((INDEX('[3]Riesgos de Corrupción'!$B$11:$V$100,MATCH('Controles de Corrupción'!C221,'[3]Riesgos de Corrupción'!$B$11:$B$100,0),17)-AH221&lt;=4),"Probable",IF((INDEX('[3]Riesgos de Corrupción'!$B$11:$V$100,MATCH('Controles de Corrupción'!C221,'[3]Riesgos de Corrupción'!$B$11:$B$100,0),17)-AH221&lt;=5),"Casi seguro")))))," ")</f>
        <v xml:space="preserve"> </v>
      </c>
      <c r="AJ221" s="8" t="str">
        <f>IFERROR(IF(OR(AND(AF221="Fuerte",H221="No disminuye"),AND(AF221="Moderado",H221="Indirectamente"),AND(AF221="Moderado",H221="No disminuye"),AND(INDEX('[3]Riesgos de Corrupción'!$B$11:$BN$100,MATCH('Controles de Corrupción'!C221,'[3]Riesgos de Corrupción'!$B$11:$B$100,0),63)="Moderado")),0,IF(OR(AND(AF221="Fuerte",H221="Indirectamente"),AND(AF221="Moderado",H221="Directamente"),AND(INDEX('[3]Riesgos de Corrupción'!$B$11:$BN$100,MATCH('Controles de Corrupción'!C221,'[3]Riesgos de Corrupción'!$B$11:$B$100,0),63)="Mayor")),1,IF(AND(AF221="Fuerte",H221="Directamente",AND(INDEX('[3]Riesgos de Corrupción'!$B$11:$BN$100,MATCH('Controles de Corrupción'!C221,'[3]Riesgos de Corrupción'!$B$11:$B$100,0),63)="Catastrófico")),2)))," ")</f>
        <v xml:space="preserve"> </v>
      </c>
      <c r="AK221" s="435" t="str">
        <f t="shared" si="74"/>
        <v xml:space="preserve"> </v>
      </c>
      <c r="AL221" s="19" t="str">
        <f>IFERROR(IF((INDEX('[3]Riesgos de Corrupción'!$B$11:$BN$100,MATCH('Controles de Corrupción'!C221,'[3]Riesgos de Corrupción'!$B$11:$B$100,0),62)-AK221&lt;=3),"Moderado",IF((INDEX('[3]Riesgos de Corrupción'!$B$11:$BN$100,MATCH('Controles de Corrupción'!C221,'[3]Riesgos de Corrupción'!$B$11:$B$100,0),62)-AK221&lt;=4),"Mayor",IF((INDEX('[3]Riesgos de Corrupción'!$B$11:$BN$100,MATCH('Controles de Corrupción'!C221,'[3]Riesgos de Corrupción'!$B$11:$B$100,0),62)-AK221&lt;=5),"Catastrófico")))," ")</f>
        <v xml:space="preserve"> </v>
      </c>
      <c r="AM221" s="22" t="str">
        <f t="shared" si="86"/>
        <v xml:space="preserve"> </v>
      </c>
      <c r="AN221" s="22" t="str">
        <f t="shared" si="87"/>
        <v xml:space="preserve"> </v>
      </c>
      <c r="AO221" s="76"/>
      <c r="AP221" s="76"/>
      <c r="AQ221" s="76"/>
      <c r="AR221" s="76"/>
      <c r="AS221" s="76"/>
      <c r="AT221" s="76"/>
      <c r="AU221" s="76"/>
      <c r="AV221" s="76"/>
      <c r="AW221" s="76"/>
      <c r="AX221" s="76"/>
      <c r="AY221" s="76"/>
      <c r="AZ221" s="76"/>
    </row>
    <row r="222" spans="2:52" ht="57.75" customHeight="1" x14ac:dyDescent="0.3">
      <c r="B222" s="123" t="str">
        <f t="shared" si="75"/>
        <v>-</v>
      </c>
      <c r="C222" s="18"/>
      <c r="D222" s="24"/>
      <c r="E222" s="23"/>
      <c r="F222" s="132"/>
      <c r="G222" s="131"/>
      <c r="H222" s="23"/>
      <c r="I222" s="18"/>
      <c r="J222" s="80">
        <f t="shared" si="76"/>
        <v>0</v>
      </c>
      <c r="K222" s="18"/>
      <c r="L222" s="80">
        <f t="shared" si="77"/>
        <v>0</v>
      </c>
      <c r="M222" s="18"/>
      <c r="N222" s="80">
        <f t="shared" si="78"/>
        <v>0</v>
      </c>
      <c r="O222" s="18"/>
      <c r="P222" s="80">
        <f t="shared" si="66"/>
        <v>0</v>
      </c>
      <c r="Q222" s="18"/>
      <c r="R222" s="80">
        <f t="shared" si="67"/>
        <v>0</v>
      </c>
      <c r="S222" s="18"/>
      <c r="T222" s="80">
        <f t="shared" si="68"/>
        <v>0</v>
      </c>
      <c r="U222" s="18"/>
      <c r="V222" s="80">
        <f t="shared" si="69"/>
        <v>0</v>
      </c>
      <c r="W222" s="19" t="str">
        <f t="shared" si="70"/>
        <v xml:space="preserve"> </v>
      </c>
      <c r="X222" s="19" t="str">
        <f t="shared" si="79"/>
        <v xml:space="preserve"> </v>
      </c>
      <c r="Y222" s="19" t="str">
        <f t="shared" si="71"/>
        <v/>
      </c>
      <c r="Z222" s="23"/>
      <c r="AA222" s="19" t="str">
        <f t="shared" si="80"/>
        <v/>
      </c>
      <c r="AB222" s="19" t="str">
        <f t="shared" si="81"/>
        <v xml:space="preserve"> </v>
      </c>
      <c r="AC222" s="19" t="str">
        <f t="shared" si="82"/>
        <v/>
      </c>
      <c r="AD222" s="19" t="str">
        <f t="shared" si="83"/>
        <v xml:space="preserve"> </v>
      </c>
      <c r="AE222" s="128" t="str">
        <f t="shared" si="72"/>
        <v xml:space="preserve"> </v>
      </c>
      <c r="AF222" s="19" t="str">
        <f t="shared" si="84"/>
        <v xml:space="preserve"> </v>
      </c>
      <c r="AG222" s="50">
        <f t="shared" si="85"/>
        <v>0</v>
      </c>
      <c r="AH222" s="50" t="str">
        <f t="shared" si="73"/>
        <v xml:space="preserve"> </v>
      </c>
      <c r="AI222" s="36" t="str">
        <f>IFERROR(IF((INDEX('[3]Riesgos de Corrupción'!$B$11:$V$100,MATCH('Controles de Corrupción'!C222,'[3]Riesgos de Corrupción'!$B$11:$B$100,0),17)-AH222&lt;=1),"Rara vez",IF((INDEX('[3]Riesgos de Corrupción'!$B$11:$V$100,MATCH('Controles de Corrupción'!C222,'[3]Riesgos de Corrupción'!$B$11:$B$100,0),17)-AH222&lt;=2),"Improbable",IF((INDEX('[3]Riesgos de Corrupción'!$B$11:$V$100,MATCH('Controles de Corrupción'!C222,'[3]Riesgos de Corrupción'!$B$11:$B$100,0),17)-AH222&lt;=3),"Posible",IF((INDEX('[3]Riesgos de Corrupción'!$B$11:$V$100,MATCH('Controles de Corrupción'!C222,'[3]Riesgos de Corrupción'!$B$11:$B$100,0),17)-AH222&lt;=4),"Probable",IF((INDEX('[3]Riesgos de Corrupción'!$B$11:$V$100,MATCH('Controles de Corrupción'!C222,'[3]Riesgos de Corrupción'!$B$11:$B$100,0),17)-AH222&lt;=5),"Casi seguro")))))," ")</f>
        <v xml:space="preserve"> </v>
      </c>
      <c r="AJ222" s="8" t="str">
        <f>IFERROR(IF(OR(AND(AF222="Fuerte",H222="No disminuye"),AND(AF222="Moderado",H222="Indirectamente"),AND(AF222="Moderado",H222="No disminuye"),AND(INDEX('[3]Riesgos de Corrupción'!$B$11:$BN$100,MATCH('Controles de Corrupción'!C222,'[3]Riesgos de Corrupción'!$B$11:$B$100,0),63)="Moderado")),0,IF(OR(AND(AF222="Fuerte",H222="Indirectamente"),AND(AF222="Moderado",H222="Directamente"),AND(INDEX('[3]Riesgos de Corrupción'!$B$11:$BN$100,MATCH('Controles de Corrupción'!C222,'[3]Riesgos de Corrupción'!$B$11:$B$100,0),63)="Mayor")),1,IF(AND(AF222="Fuerte",H222="Directamente",AND(INDEX('[3]Riesgos de Corrupción'!$B$11:$BN$100,MATCH('Controles de Corrupción'!C222,'[3]Riesgos de Corrupción'!$B$11:$B$100,0),63)="Catastrófico")),2)))," ")</f>
        <v xml:space="preserve"> </v>
      </c>
      <c r="AK222" s="435" t="str">
        <f t="shared" si="74"/>
        <v xml:space="preserve"> </v>
      </c>
      <c r="AL222" s="19" t="str">
        <f>IFERROR(IF((INDEX('[3]Riesgos de Corrupción'!$B$11:$BN$100,MATCH('Controles de Corrupción'!C222,'[3]Riesgos de Corrupción'!$B$11:$B$100,0),62)-AK222&lt;=3),"Moderado",IF((INDEX('[3]Riesgos de Corrupción'!$B$11:$BN$100,MATCH('Controles de Corrupción'!C222,'[3]Riesgos de Corrupción'!$B$11:$B$100,0),62)-AK222&lt;=4),"Mayor",IF((INDEX('[3]Riesgos de Corrupción'!$B$11:$BN$100,MATCH('Controles de Corrupción'!C222,'[3]Riesgos de Corrupción'!$B$11:$B$100,0),62)-AK222&lt;=5),"Catastrófico")))," ")</f>
        <v xml:space="preserve"> </v>
      </c>
      <c r="AM222" s="22" t="str">
        <f t="shared" si="86"/>
        <v xml:space="preserve"> </v>
      </c>
      <c r="AN222" s="22" t="str">
        <f t="shared" si="87"/>
        <v xml:space="preserve"> </v>
      </c>
      <c r="AO222" s="76"/>
      <c r="AP222" s="76"/>
      <c r="AQ222" s="76"/>
      <c r="AR222" s="76"/>
      <c r="AS222" s="76"/>
      <c r="AT222" s="76"/>
      <c r="AU222" s="76"/>
      <c r="AV222" s="76"/>
      <c r="AW222" s="76"/>
      <c r="AX222" s="76"/>
      <c r="AY222" s="76"/>
      <c r="AZ222" s="76"/>
    </row>
    <row r="223" spans="2:52" ht="57.75" customHeight="1" x14ac:dyDescent="0.3">
      <c r="B223" s="123" t="str">
        <f t="shared" si="75"/>
        <v>-</v>
      </c>
      <c r="C223" s="18"/>
      <c r="D223" s="24"/>
      <c r="E223" s="23"/>
      <c r="F223" s="132"/>
      <c r="G223" s="131"/>
      <c r="H223" s="23"/>
      <c r="I223" s="18"/>
      <c r="J223" s="80">
        <f t="shared" si="76"/>
        <v>0</v>
      </c>
      <c r="K223" s="18"/>
      <c r="L223" s="80">
        <f t="shared" si="77"/>
        <v>0</v>
      </c>
      <c r="M223" s="18"/>
      <c r="N223" s="80">
        <f t="shared" si="78"/>
        <v>0</v>
      </c>
      <c r="O223" s="18"/>
      <c r="P223" s="80">
        <f t="shared" si="66"/>
        <v>0</v>
      </c>
      <c r="Q223" s="18"/>
      <c r="R223" s="80">
        <f t="shared" si="67"/>
        <v>0</v>
      </c>
      <c r="S223" s="18"/>
      <c r="T223" s="80">
        <f t="shared" si="68"/>
        <v>0</v>
      </c>
      <c r="U223" s="18"/>
      <c r="V223" s="80">
        <f t="shared" si="69"/>
        <v>0</v>
      </c>
      <c r="W223" s="19" t="str">
        <f t="shared" si="70"/>
        <v xml:space="preserve"> </v>
      </c>
      <c r="X223" s="19" t="str">
        <f t="shared" si="79"/>
        <v xml:space="preserve"> </v>
      </c>
      <c r="Y223" s="19" t="str">
        <f t="shared" si="71"/>
        <v/>
      </c>
      <c r="Z223" s="23"/>
      <c r="AA223" s="19" t="str">
        <f t="shared" si="80"/>
        <v/>
      </c>
      <c r="AB223" s="19" t="str">
        <f t="shared" si="81"/>
        <v xml:space="preserve"> </v>
      </c>
      <c r="AC223" s="19" t="str">
        <f t="shared" si="82"/>
        <v/>
      </c>
      <c r="AD223" s="19" t="str">
        <f t="shared" si="83"/>
        <v xml:space="preserve"> </v>
      </c>
      <c r="AE223" s="128" t="str">
        <f t="shared" si="72"/>
        <v xml:space="preserve"> </v>
      </c>
      <c r="AF223" s="19" t="str">
        <f t="shared" si="84"/>
        <v xml:space="preserve"> </v>
      </c>
      <c r="AG223" s="50">
        <f t="shared" si="85"/>
        <v>0</v>
      </c>
      <c r="AH223" s="50" t="str">
        <f t="shared" si="73"/>
        <v xml:space="preserve"> </v>
      </c>
      <c r="AI223" s="36" t="str">
        <f>IFERROR(IF((INDEX('[3]Riesgos de Corrupción'!$B$11:$V$100,MATCH('Controles de Corrupción'!C223,'[3]Riesgos de Corrupción'!$B$11:$B$100,0),17)-AH223&lt;=1),"Rara vez",IF((INDEX('[3]Riesgos de Corrupción'!$B$11:$V$100,MATCH('Controles de Corrupción'!C223,'[3]Riesgos de Corrupción'!$B$11:$B$100,0),17)-AH223&lt;=2),"Improbable",IF((INDEX('[3]Riesgos de Corrupción'!$B$11:$V$100,MATCH('Controles de Corrupción'!C223,'[3]Riesgos de Corrupción'!$B$11:$B$100,0),17)-AH223&lt;=3),"Posible",IF((INDEX('[3]Riesgos de Corrupción'!$B$11:$V$100,MATCH('Controles de Corrupción'!C223,'[3]Riesgos de Corrupción'!$B$11:$B$100,0),17)-AH223&lt;=4),"Probable",IF((INDEX('[3]Riesgos de Corrupción'!$B$11:$V$100,MATCH('Controles de Corrupción'!C223,'[3]Riesgos de Corrupción'!$B$11:$B$100,0),17)-AH223&lt;=5),"Casi seguro")))))," ")</f>
        <v xml:space="preserve"> </v>
      </c>
      <c r="AJ223" s="8" t="str">
        <f>IFERROR(IF(OR(AND(AF223="Fuerte",H223="No disminuye"),AND(AF223="Moderado",H223="Indirectamente"),AND(AF223="Moderado",H223="No disminuye"),AND(INDEX('[3]Riesgos de Corrupción'!$B$11:$BN$100,MATCH('Controles de Corrupción'!C223,'[3]Riesgos de Corrupción'!$B$11:$B$100,0),63)="Moderado")),0,IF(OR(AND(AF223="Fuerte",H223="Indirectamente"),AND(AF223="Moderado",H223="Directamente"),AND(INDEX('[3]Riesgos de Corrupción'!$B$11:$BN$100,MATCH('Controles de Corrupción'!C223,'[3]Riesgos de Corrupción'!$B$11:$B$100,0),63)="Mayor")),1,IF(AND(AF223="Fuerte",H223="Directamente",AND(INDEX('[3]Riesgos de Corrupción'!$B$11:$BN$100,MATCH('Controles de Corrupción'!C223,'[3]Riesgos de Corrupción'!$B$11:$B$100,0),63)="Catastrófico")),2)))," ")</f>
        <v xml:space="preserve"> </v>
      </c>
      <c r="AK223" s="435" t="str">
        <f t="shared" si="74"/>
        <v xml:space="preserve"> </v>
      </c>
      <c r="AL223" s="19" t="str">
        <f>IFERROR(IF((INDEX('[3]Riesgos de Corrupción'!$B$11:$BN$100,MATCH('Controles de Corrupción'!C223,'[3]Riesgos de Corrupción'!$B$11:$B$100,0),62)-AK223&lt;=3),"Moderado",IF((INDEX('[3]Riesgos de Corrupción'!$B$11:$BN$100,MATCH('Controles de Corrupción'!C223,'[3]Riesgos de Corrupción'!$B$11:$B$100,0),62)-AK223&lt;=4),"Mayor",IF((INDEX('[3]Riesgos de Corrupción'!$B$11:$BN$100,MATCH('Controles de Corrupción'!C223,'[3]Riesgos de Corrupción'!$B$11:$B$100,0),62)-AK223&lt;=5),"Catastrófico")))," ")</f>
        <v xml:space="preserve"> </v>
      </c>
      <c r="AM223" s="22" t="str">
        <f t="shared" si="86"/>
        <v xml:space="preserve"> </v>
      </c>
      <c r="AN223" s="22" t="str">
        <f t="shared" si="87"/>
        <v xml:space="preserve"> </v>
      </c>
      <c r="AO223" s="76"/>
      <c r="AP223" s="76"/>
      <c r="AQ223" s="76"/>
      <c r="AR223" s="76"/>
      <c r="AS223" s="76"/>
      <c r="AT223" s="76"/>
      <c r="AU223" s="76"/>
      <c r="AV223" s="76"/>
      <c r="AW223" s="76"/>
      <c r="AX223" s="76"/>
      <c r="AY223" s="76"/>
      <c r="AZ223" s="76"/>
    </row>
    <row r="224" spans="2:52" ht="57.75" customHeight="1" x14ac:dyDescent="0.3">
      <c r="B224" s="123" t="str">
        <f t="shared" si="75"/>
        <v>-</v>
      </c>
      <c r="C224" s="18"/>
      <c r="D224" s="24"/>
      <c r="E224" s="23"/>
      <c r="F224" s="132"/>
      <c r="G224" s="131"/>
      <c r="H224" s="23"/>
      <c r="I224" s="18"/>
      <c r="J224" s="80">
        <f t="shared" si="76"/>
        <v>0</v>
      </c>
      <c r="K224" s="18"/>
      <c r="L224" s="80">
        <f t="shared" si="77"/>
        <v>0</v>
      </c>
      <c r="M224" s="18"/>
      <c r="N224" s="80">
        <f t="shared" si="78"/>
        <v>0</v>
      </c>
      <c r="O224" s="18"/>
      <c r="P224" s="80">
        <f t="shared" si="66"/>
        <v>0</v>
      </c>
      <c r="Q224" s="18"/>
      <c r="R224" s="80">
        <f t="shared" si="67"/>
        <v>0</v>
      </c>
      <c r="S224" s="18"/>
      <c r="T224" s="80">
        <f t="shared" si="68"/>
        <v>0</v>
      </c>
      <c r="U224" s="18"/>
      <c r="V224" s="80">
        <f t="shared" si="69"/>
        <v>0</v>
      </c>
      <c r="W224" s="19" t="str">
        <f t="shared" si="70"/>
        <v xml:space="preserve"> </v>
      </c>
      <c r="X224" s="19" t="str">
        <f t="shared" si="79"/>
        <v xml:space="preserve"> </v>
      </c>
      <c r="Y224" s="19" t="str">
        <f t="shared" si="71"/>
        <v/>
      </c>
      <c r="Z224" s="23"/>
      <c r="AA224" s="19" t="str">
        <f t="shared" si="80"/>
        <v/>
      </c>
      <c r="AB224" s="19" t="str">
        <f t="shared" si="81"/>
        <v xml:space="preserve"> </v>
      </c>
      <c r="AC224" s="19" t="str">
        <f t="shared" si="82"/>
        <v/>
      </c>
      <c r="AD224" s="19" t="str">
        <f t="shared" si="83"/>
        <v xml:space="preserve"> </v>
      </c>
      <c r="AE224" s="128" t="str">
        <f t="shared" si="72"/>
        <v xml:space="preserve"> </v>
      </c>
      <c r="AF224" s="19" t="str">
        <f t="shared" si="84"/>
        <v xml:space="preserve"> </v>
      </c>
      <c r="AG224" s="50">
        <f t="shared" si="85"/>
        <v>0</v>
      </c>
      <c r="AH224" s="50" t="str">
        <f t="shared" si="73"/>
        <v xml:space="preserve"> </v>
      </c>
      <c r="AI224" s="36" t="str">
        <f>IFERROR(IF((INDEX('[3]Riesgos de Corrupción'!$B$11:$V$100,MATCH('Controles de Corrupción'!C224,'[3]Riesgos de Corrupción'!$B$11:$B$100,0),17)-AH224&lt;=1),"Rara vez",IF((INDEX('[3]Riesgos de Corrupción'!$B$11:$V$100,MATCH('Controles de Corrupción'!C224,'[3]Riesgos de Corrupción'!$B$11:$B$100,0),17)-AH224&lt;=2),"Improbable",IF((INDEX('[3]Riesgos de Corrupción'!$B$11:$V$100,MATCH('Controles de Corrupción'!C224,'[3]Riesgos de Corrupción'!$B$11:$B$100,0),17)-AH224&lt;=3),"Posible",IF((INDEX('[3]Riesgos de Corrupción'!$B$11:$V$100,MATCH('Controles de Corrupción'!C224,'[3]Riesgos de Corrupción'!$B$11:$B$100,0),17)-AH224&lt;=4),"Probable",IF((INDEX('[3]Riesgos de Corrupción'!$B$11:$V$100,MATCH('Controles de Corrupción'!C224,'[3]Riesgos de Corrupción'!$B$11:$B$100,0),17)-AH224&lt;=5),"Casi seguro")))))," ")</f>
        <v xml:space="preserve"> </v>
      </c>
      <c r="AJ224" s="8" t="str">
        <f>IFERROR(IF(OR(AND(AF224="Fuerte",H224="No disminuye"),AND(AF224="Moderado",H224="Indirectamente"),AND(AF224="Moderado",H224="No disminuye"),AND(INDEX('[3]Riesgos de Corrupción'!$B$11:$BN$100,MATCH('Controles de Corrupción'!C224,'[3]Riesgos de Corrupción'!$B$11:$B$100,0),63)="Moderado")),0,IF(OR(AND(AF224="Fuerte",H224="Indirectamente"),AND(AF224="Moderado",H224="Directamente"),AND(INDEX('[3]Riesgos de Corrupción'!$B$11:$BN$100,MATCH('Controles de Corrupción'!C224,'[3]Riesgos de Corrupción'!$B$11:$B$100,0),63)="Mayor")),1,IF(AND(AF224="Fuerte",H224="Directamente",AND(INDEX('[3]Riesgos de Corrupción'!$B$11:$BN$100,MATCH('Controles de Corrupción'!C224,'[3]Riesgos de Corrupción'!$B$11:$B$100,0),63)="Catastrófico")),2)))," ")</f>
        <v xml:space="preserve"> </v>
      </c>
      <c r="AK224" s="435" t="str">
        <f t="shared" si="74"/>
        <v xml:space="preserve"> </v>
      </c>
      <c r="AL224" s="19" t="str">
        <f>IFERROR(IF((INDEX('[3]Riesgos de Corrupción'!$B$11:$BN$100,MATCH('Controles de Corrupción'!C224,'[3]Riesgos de Corrupción'!$B$11:$B$100,0),62)-AK224&lt;=3),"Moderado",IF((INDEX('[3]Riesgos de Corrupción'!$B$11:$BN$100,MATCH('Controles de Corrupción'!C224,'[3]Riesgos de Corrupción'!$B$11:$B$100,0),62)-AK224&lt;=4),"Mayor",IF((INDEX('[3]Riesgos de Corrupción'!$B$11:$BN$100,MATCH('Controles de Corrupción'!C224,'[3]Riesgos de Corrupción'!$B$11:$B$100,0),62)-AK224&lt;=5),"Catastrófico")))," ")</f>
        <v xml:space="preserve"> </v>
      </c>
      <c r="AM224" s="22" t="str">
        <f t="shared" si="86"/>
        <v xml:space="preserve"> </v>
      </c>
      <c r="AN224" s="22" t="str">
        <f t="shared" si="87"/>
        <v xml:space="preserve"> </v>
      </c>
      <c r="AO224" s="76"/>
      <c r="AP224" s="76"/>
      <c r="AQ224" s="76"/>
      <c r="AR224" s="76"/>
      <c r="AS224" s="76"/>
      <c r="AT224" s="76"/>
      <c r="AU224" s="76"/>
      <c r="AV224" s="76"/>
      <c r="AW224" s="76"/>
      <c r="AX224" s="76"/>
      <c r="AY224" s="76"/>
      <c r="AZ224" s="76"/>
    </row>
    <row r="225" spans="2:52" ht="57.75" customHeight="1" x14ac:dyDescent="0.3">
      <c r="B225" s="123" t="str">
        <f t="shared" si="75"/>
        <v>-</v>
      </c>
      <c r="C225" s="18"/>
      <c r="D225" s="24"/>
      <c r="E225" s="23"/>
      <c r="F225" s="132"/>
      <c r="G225" s="131"/>
      <c r="H225" s="23"/>
      <c r="I225" s="18"/>
      <c r="J225" s="80">
        <f t="shared" si="76"/>
        <v>0</v>
      </c>
      <c r="K225" s="18"/>
      <c r="L225" s="80">
        <f t="shared" si="77"/>
        <v>0</v>
      </c>
      <c r="M225" s="18"/>
      <c r="N225" s="80">
        <f t="shared" si="78"/>
        <v>0</v>
      </c>
      <c r="O225" s="18"/>
      <c r="P225" s="80">
        <f t="shared" si="66"/>
        <v>0</v>
      </c>
      <c r="Q225" s="18"/>
      <c r="R225" s="80">
        <f t="shared" si="67"/>
        <v>0</v>
      </c>
      <c r="S225" s="18"/>
      <c r="T225" s="80">
        <f t="shared" si="68"/>
        <v>0</v>
      </c>
      <c r="U225" s="18"/>
      <c r="V225" s="80">
        <f t="shared" si="69"/>
        <v>0</v>
      </c>
      <c r="W225" s="19" t="str">
        <f t="shared" si="70"/>
        <v xml:space="preserve"> </v>
      </c>
      <c r="X225" s="19" t="str">
        <f t="shared" si="79"/>
        <v xml:space="preserve"> </v>
      </c>
      <c r="Y225" s="19" t="str">
        <f t="shared" si="71"/>
        <v/>
      </c>
      <c r="Z225" s="23"/>
      <c r="AA225" s="19" t="str">
        <f t="shared" si="80"/>
        <v/>
      </c>
      <c r="AB225" s="19" t="str">
        <f t="shared" si="81"/>
        <v xml:space="preserve"> </v>
      </c>
      <c r="AC225" s="19" t="str">
        <f t="shared" si="82"/>
        <v/>
      </c>
      <c r="AD225" s="19" t="str">
        <f t="shared" si="83"/>
        <v xml:space="preserve"> </v>
      </c>
      <c r="AE225" s="128" t="str">
        <f t="shared" si="72"/>
        <v xml:space="preserve"> </v>
      </c>
      <c r="AF225" s="19" t="str">
        <f t="shared" si="84"/>
        <v xml:space="preserve"> </v>
      </c>
      <c r="AG225" s="50">
        <f t="shared" si="85"/>
        <v>0</v>
      </c>
      <c r="AH225" s="50" t="str">
        <f t="shared" si="73"/>
        <v xml:space="preserve"> </v>
      </c>
      <c r="AI225" s="36" t="str">
        <f>IFERROR(IF((INDEX('[3]Riesgos de Corrupción'!$B$11:$V$100,MATCH('Controles de Corrupción'!C225,'[3]Riesgos de Corrupción'!$B$11:$B$100,0),17)-AH225&lt;=1),"Rara vez",IF((INDEX('[3]Riesgos de Corrupción'!$B$11:$V$100,MATCH('Controles de Corrupción'!C225,'[3]Riesgos de Corrupción'!$B$11:$B$100,0),17)-AH225&lt;=2),"Improbable",IF((INDEX('[3]Riesgos de Corrupción'!$B$11:$V$100,MATCH('Controles de Corrupción'!C225,'[3]Riesgos de Corrupción'!$B$11:$B$100,0),17)-AH225&lt;=3),"Posible",IF((INDEX('[3]Riesgos de Corrupción'!$B$11:$V$100,MATCH('Controles de Corrupción'!C225,'[3]Riesgos de Corrupción'!$B$11:$B$100,0),17)-AH225&lt;=4),"Probable",IF((INDEX('[3]Riesgos de Corrupción'!$B$11:$V$100,MATCH('Controles de Corrupción'!C225,'[3]Riesgos de Corrupción'!$B$11:$B$100,0),17)-AH225&lt;=5),"Casi seguro")))))," ")</f>
        <v xml:space="preserve"> </v>
      </c>
      <c r="AJ225" s="8" t="str">
        <f>IFERROR(IF(OR(AND(AF225="Fuerte",H225="No disminuye"),AND(AF225="Moderado",H225="Indirectamente"),AND(AF225="Moderado",H225="No disminuye"),AND(INDEX('[3]Riesgos de Corrupción'!$B$11:$BN$100,MATCH('Controles de Corrupción'!C225,'[3]Riesgos de Corrupción'!$B$11:$B$100,0),63)="Moderado")),0,IF(OR(AND(AF225="Fuerte",H225="Indirectamente"),AND(AF225="Moderado",H225="Directamente"),AND(INDEX('[3]Riesgos de Corrupción'!$B$11:$BN$100,MATCH('Controles de Corrupción'!C225,'[3]Riesgos de Corrupción'!$B$11:$B$100,0),63)="Mayor")),1,IF(AND(AF225="Fuerte",H225="Directamente",AND(INDEX('[3]Riesgos de Corrupción'!$B$11:$BN$100,MATCH('Controles de Corrupción'!C225,'[3]Riesgos de Corrupción'!$B$11:$B$100,0),63)="Catastrófico")),2)))," ")</f>
        <v xml:space="preserve"> </v>
      </c>
      <c r="AK225" s="435" t="str">
        <f t="shared" si="74"/>
        <v xml:space="preserve"> </v>
      </c>
      <c r="AL225" s="19" t="str">
        <f>IFERROR(IF((INDEX('[3]Riesgos de Corrupción'!$B$11:$BN$100,MATCH('Controles de Corrupción'!C225,'[3]Riesgos de Corrupción'!$B$11:$B$100,0),62)-AK225&lt;=3),"Moderado",IF((INDEX('[3]Riesgos de Corrupción'!$B$11:$BN$100,MATCH('Controles de Corrupción'!C225,'[3]Riesgos de Corrupción'!$B$11:$B$100,0),62)-AK225&lt;=4),"Mayor",IF((INDEX('[3]Riesgos de Corrupción'!$B$11:$BN$100,MATCH('Controles de Corrupción'!C225,'[3]Riesgos de Corrupción'!$B$11:$B$100,0),62)-AK225&lt;=5),"Catastrófico")))," ")</f>
        <v xml:space="preserve"> </v>
      </c>
      <c r="AM225" s="22" t="str">
        <f t="shared" si="86"/>
        <v xml:space="preserve"> </v>
      </c>
      <c r="AN225" s="22" t="str">
        <f t="shared" si="87"/>
        <v xml:space="preserve"> </v>
      </c>
      <c r="AO225" s="76"/>
      <c r="AP225" s="76"/>
      <c r="AQ225" s="76"/>
      <c r="AR225" s="76"/>
      <c r="AS225" s="76"/>
      <c r="AT225" s="76"/>
      <c r="AU225" s="76"/>
      <c r="AV225" s="76"/>
      <c r="AW225" s="76"/>
      <c r="AX225" s="76"/>
      <c r="AY225" s="76"/>
      <c r="AZ225" s="76"/>
    </row>
    <row r="226" spans="2:52" ht="57.75" customHeight="1" x14ac:dyDescent="0.3">
      <c r="B226" s="123" t="str">
        <f t="shared" si="75"/>
        <v>-</v>
      </c>
      <c r="C226" s="18"/>
      <c r="D226" s="24"/>
      <c r="E226" s="23"/>
      <c r="F226" s="132"/>
      <c r="G226" s="131"/>
      <c r="H226" s="23"/>
      <c r="I226" s="18"/>
      <c r="J226" s="80">
        <f t="shared" si="76"/>
        <v>0</v>
      </c>
      <c r="K226" s="18"/>
      <c r="L226" s="80">
        <f t="shared" si="77"/>
        <v>0</v>
      </c>
      <c r="M226" s="18"/>
      <c r="N226" s="80">
        <f t="shared" si="78"/>
        <v>0</v>
      </c>
      <c r="O226" s="18"/>
      <c r="P226" s="80">
        <f t="shared" si="66"/>
        <v>0</v>
      </c>
      <c r="Q226" s="18"/>
      <c r="R226" s="80">
        <f t="shared" si="67"/>
        <v>0</v>
      </c>
      <c r="S226" s="18"/>
      <c r="T226" s="80">
        <f t="shared" si="68"/>
        <v>0</v>
      </c>
      <c r="U226" s="18"/>
      <c r="V226" s="80">
        <f t="shared" si="69"/>
        <v>0</v>
      </c>
      <c r="W226" s="19" t="str">
        <f t="shared" si="70"/>
        <v xml:space="preserve"> </v>
      </c>
      <c r="X226" s="19" t="str">
        <f t="shared" si="79"/>
        <v xml:space="preserve"> </v>
      </c>
      <c r="Y226" s="19" t="str">
        <f t="shared" si="71"/>
        <v/>
      </c>
      <c r="Z226" s="23"/>
      <c r="AA226" s="19" t="str">
        <f t="shared" si="80"/>
        <v/>
      </c>
      <c r="AB226" s="19" t="str">
        <f t="shared" si="81"/>
        <v xml:space="preserve"> </v>
      </c>
      <c r="AC226" s="19" t="str">
        <f t="shared" si="82"/>
        <v/>
      </c>
      <c r="AD226" s="19" t="str">
        <f t="shared" si="83"/>
        <v xml:space="preserve"> </v>
      </c>
      <c r="AE226" s="128" t="str">
        <f t="shared" si="72"/>
        <v xml:space="preserve"> </v>
      </c>
      <c r="AF226" s="19" t="str">
        <f t="shared" si="84"/>
        <v xml:space="preserve"> </v>
      </c>
      <c r="AG226" s="50">
        <f t="shared" si="85"/>
        <v>0</v>
      </c>
      <c r="AH226" s="50" t="str">
        <f t="shared" si="73"/>
        <v xml:space="preserve"> </v>
      </c>
      <c r="AI226" s="36" t="str">
        <f>IFERROR(IF((INDEX('[3]Riesgos de Corrupción'!$B$11:$V$100,MATCH('Controles de Corrupción'!C226,'[3]Riesgos de Corrupción'!$B$11:$B$100,0),17)-AH226&lt;=1),"Rara vez",IF((INDEX('[3]Riesgos de Corrupción'!$B$11:$V$100,MATCH('Controles de Corrupción'!C226,'[3]Riesgos de Corrupción'!$B$11:$B$100,0),17)-AH226&lt;=2),"Improbable",IF((INDEX('[3]Riesgos de Corrupción'!$B$11:$V$100,MATCH('Controles de Corrupción'!C226,'[3]Riesgos de Corrupción'!$B$11:$B$100,0),17)-AH226&lt;=3),"Posible",IF((INDEX('[3]Riesgos de Corrupción'!$B$11:$V$100,MATCH('Controles de Corrupción'!C226,'[3]Riesgos de Corrupción'!$B$11:$B$100,0),17)-AH226&lt;=4),"Probable",IF((INDEX('[3]Riesgos de Corrupción'!$B$11:$V$100,MATCH('Controles de Corrupción'!C226,'[3]Riesgos de Corrupción'!$B$11:$B$100,0),17)-AH226&lt;=5),"Casi seguro")))))," ")</f>
        <v xml:space="preserve"> </v>
      </c>
      <c r="AJ226" s="8" t="str">
        <f>IFERROR(IF(OR(AND(AF226="Fuerte",H226="No disminuye"),AND(AF226="Moderado",H226="Indirectamente"),AND(AF226="Moderado",H226="No disminuye"),AND(INDEX('[3]Riesgos de Corrupción'!$B$11:$BN$100,MATCH('Controles de Corrupción'!C226,'[3]Riesgos de Corrupción'!$B$11:$B$100,0),63)="Moderado")),0,IF(OR(AND(AF226="Fuerte",H226="Indirectamente"),AND(AF226="Moderado",H226="Directamente"),AND(INDEX('[3]Riesgos de Corrupción'!$B$11:$BN$100,MATCH('Controles de Corrupción'!C226,'[3]Riesgos de Corrupción'!$B$11:$B$100,0),63)="Mayor")),1,IF(AND(AF226="Fuerte",H226="Directamente",AND(INDEX('[3]Riesgos de Corrupción'!$B$11:$BN$100,MATCH('Controles de Corrupción'!C226,'[3]Riesgos de Corrupción'!$B$11:$B$100,0),63)="Catastrófico")),2)))," ")</f>
        <v xml:space="preserve"> </v>
      </c>
      <c r="AK226" s="435" t="str">
        <f t="shared" si="74"/>
        <v xml:space="preserve"> </v>
      </c>
      <c r="AL226" s="19" t="str">
        <f>IFERROR(IF((INDEX('[3]Riesgos de Corrupción'!$B$11:$BN$100,MATCH('Controles de Corrupción'!C226,'[3]Riesgos de Corrupción'!$B$11:$B$100,0),62)-AK226&lt;=3),"Moderado",IF((INDEX('[3]Riesgos de Corrupción'!$B$11:$BN$100,MATCH('Controles de Corrupción'!C226,'[3]Riesgos de Corrupción'!$B$11:$B$100,0),62)-AK226&lt;=4),"Mayor",IF((INDEX('[3]Riesgos de Corrupción'!$B$11:$BN$100,MATCH('Controles de Corrupción'!C226,'[3]Riesgos de Corrupción'!$B$11:$B$100,0),62)-AK226&lt;=5),"Catastrófico")))," ")</f>
        <v xml:space="preserve"> </v>
      </c>
      <c r="AM226" s="22" t="str">
        <f t="shared" si="86"/>
        <v xml:space="preserve"> </v>
      </c>
      <c r="AN226" s="22" t="str">
        <f t="shared" si="87"/>
        <v xml:space="preserve"> </v>
      </c>
      <c r="AO226" s="76"/>
      <c r="AP226" s="76"/>
      <c r="AQ226" s="76"/>
      <c r="AR226" s="76"/>
      <c r="AS226" s="76"/>
      <c r="AT226" s="76"/>
      <c r="AU226" s="76"/>
      <c r="AV226" s="76"/>
      <c r="AW226" s="76"/>
      <c r="AX226" s="76"/>
      <c r="AY226" s="76"/>
      <c r="AZ226" s="76"/>
    </row>
    <row r="227" spans="2:52" ht="57.75" customHeight="1" x14ac:dyDescent="0.3">
      <c r="B227" s="123" t="str">
        <f t="shared" si="75"/>
        <v>-</v>
      </c>
      <c r="C227" s="18"/>
      <c r="D227" s="24"/>
      <c r="E227" s="23"/>
      <c r="F227" s="132"/>
      <c r="G227" s="131"/>
      <c r="H227" s="23"/>
      <c r="I227" s="18"/>
      <c r="J227" s="80">
        <f t="shared" si="76"/>
        <v>0</v>
      </c>
      <c r="K227" s="18"/>
      <c r="L227" s="80">
        <f t="shared" si="77"/>
        <v>0</v>
      </c>
      <c r="M227" s="18"/>
      <c r="N227" s="80">
        <f t="shared" si="78"/>
        <v>0</v>
      </c>
      <c r="O227" s="18"/>
      <c r="P227" s="80">
        <f t="shared" si="66"/>
        <v>0</v>
      </c>
      <c r="Q227" s="18"/>
      <c r="R227" s="80">
        <f t="shared" si="67"/>
        <v>0</v>
      </c>
      <c r="S227" s="18"/>
      <c r="T227" s="80">
        <f t="shared" si="68"/>
        <v>0</v>
      </c>
      <c r="U227" s="18"/>
      <c r="V227" s="80">
        <f t="shared" si="69"/>
        <v>0</v>
      </c>
      <c r="W227" s="19" t="str">
        <f t="shared" si="70"/>
        <v xml:space="preserve"> </v>
      </c>
      <c r="X227" s="19" t="str">
        <f t="shared" si="79"/>
        <v xml:space="preserve"> </v>
      </c>
      <c r="Y227" s="19" t="str">
        <f t="shared" si="71"/>
        <v/>
      </c>
      <c r="Z227" s="23"/>
      <c r="AA227" s="19" t="str">
        <f t="shared" si="80"/>
        <v/>
      </c>
      <c r="AB227" s="19" t="str">
        <f t="shared" si="81"/>
        <v xml:space="preserve"> </v>
      </c>
      <c r="AC227" s="19" t="str">
        <f t="shared" si="82"/>
        <v/>
      </c>
      <c r="AD227" s="19" t="str">
        <f t="shared" si="83"/>
        <v xml:space="preserve"> </v>
      </c>
      <c r="AE227" s="128" t="str">
        <f t="shared" si="72"/>
        <v xml:space="preserve"> </v>
      </c>
      <c r="AF227" s="19" t="str">
        <f t="shared" si="84"/>
        <v xml:space="preserve"> </v>
      </c>
      <c r="AG227" s="50">
        <f t="shared" si="85"/>
        <v>0</v>
      </c>
      <c r="AH227" s="50" t="str">
        <f t="shared" si="73"/>
        <v xml:space="preserve"> </v>
      </c>
      <c r="AI227" s="36" t="str">
        <f>IFERROR(IF((INDEX('[3]Riesgos de Corrupción'!$B$11:$V$100,MATCH('Controles de Corrupción'!C227,'[3]Riesgos de Corrupción'!$B$11:$B$100,0),17)-AH227&lt;=1),"Rara vez",IF((INDEX('[3]Riesgos de Corrupción'!$B$11:$V$100,MATCH('Controles de Corrupción'!C227,'[3]Riesgos de Corrupción'!$B$11:$B$100,0),17)-AH227&lt;=2),"Improbable",IF((INDEX('[3]Riesgos de Corrupción'!$B$11:$V$100,MATCH('Controles de Corrupción'!C227,'[3]Riesgos de Corrupción'!$B$11:$B$100,0),17)-AH227&lt;=3),"Posible",IF((INDEX('[3]Riesgos de Corrupción'!$B$11:$V$100,MATCH('Controles de Corrupción'!C227,'[3]Riesgos de Corrupción'!$B$11:$B$100,0),17)-AH227&lt;=4),"Probable",IF((INDEX('[3]Riesgos de Corrupción'!$B$11:$V$100,MATCH('Controles de Corrupción'!C227,'[3]Riesgos de Corrupción'!$B$11:$B$100,0),17)-AH227&lt;=5),"Casi seguro")))))," ")</f>
        <v xml:space="preserve"> </v>
      </c>
      <c r="AJ227" s="8" t="str">
        <f>IFERROR(IF(OR(AND(AF227="Fuerte",H227="No disminuye"),AND(AF227="Moderado",H227="Indirectamente"),AND(AF227="Moderado",H227="No disminuye"),AND(INDEX('[3]Riesgos de Corrupción'!$B$11:$BN$100,MATCH('Controles de Corrupción'!C227,'[3]Riesgos de Corrupción'!$B$11:$B$100,0),63)="Moderado")),0,IF(OR(AND(AF227="Fuerte",H227="Indirectamente"),AND(AF227="Moderado",H227="Directamente"),AND(INDEX('[3]Riesgos de Corrupción'!$B$11:$BN$100,MATCH('Controles de Corrupción'!C227,'[3]Riesgos de Corrupción'!$B$11:$B$100,0),63)="Mayor")),1,IF(AND(AF227="Fuerte",H227="Directamente",AND(INDEX('[3]Riesgos de Corrupción'!$B$11:$BN$100,MATCH('Controles de Corrupción'!C227,'[3]Riesgos de Corrupción'!$B$11:$B$100,0),63)="Catastrófico")),2)))," ")</f>
        <v xml:space="preserve"> </v>
      </c>
      <c r="AK227" s="435" t="str">
        <f t="shared" si="74"/>
        <v xml:space="preserve"> </v>
      </c>
      <c r="AL227" s="19" t="str">
        <f>IFERROR(IF((INDEX('[3]Riesgos de Corrupción'!$B$11:$BN$100,MATCH('Controles de Corrupción'!C227,'[3]Riesgos de Corrupción'!$B$11:$B$100,0),62)-AK227&lt;=3),"Moderado",IF((INDEX('[3]Riesgos de Corrupción'!$B$11:$BN$100,MATCH('Controles de Corrupción'!C227,'[3]Riesgos de Corrupción'!$B$11:$B$100,0),62)-AK227&lt;=4),"Mayor",IF((INDEX('[3]Riesgos de Corrupción'!$B$11:$BN$100,MATCH('Controles de Corrupción'!C227,'[3]Riesgos de Corrupción'!$B$11:$B$100,0),62)-AK227&lt;=5),"Catastrófico")))," ")</f>
        <v xml:space="preserve"> </v>
      </c>
      <c r="AM227" s="22" t="str">
        <f t="shared" si="86"/>
        <v xml:space="preserve"> </v>
      </c>
      <c r="AN227" s="22" t="str">
        <f t="shared" si="87"/>
        <v xml:space="preserve"> </v>
      </c>
      <c r="AO227" s="76"/>
      <c r="AP227" s="76"/>
      <c r="AQ227" s="76"/>
      <c r="AR227" s="76"/>
      <c r="AS227" s="76"/>
      <c r="AT227" s="76"/>
      <c r="AU227" s="76"/>
      <c r="AV227" s="76"/>
      <c r="AW227" s="76"/>
      <c r="AX227" s="76"/>
      <c r="AY227" s="76"/>
      <c r="AZ227" s="76"/>
    </row>
    <row r="228" spans="2:52" ht="57.75" customHeight="1" x14ac:dyDescent="0.3">
      <c r="B228" s="123" t="str">
        <f t="shared" si="75"/>
        <v>-</v>
      </c>
      <c r="C228" s="18"/>
      <c r="D228" s="24"/>
      <c r="E228" s="23"/>
      <c r="F228" s="132"/>
      <c r="G228" s="131"/>
      <c r="H228" s="23"/>
      <c r="I228" s="18"/>
      <c r="J228" s="80">
        <f t="shared" si="76"/>
        <v>0</v>
      </c>
      <c r="K228" s="18"/>
      <c r="L228" s="80">
        <f t="shared" si="77"/>
        <v>0</v>
      </c>
      <c r="M228" s="18"/>
      <c r="N228" s="80">
        <f t="shared" si="78"/>
        <v>0</v>
      </c>
      <c r="O228" s="18"/>
      <c r="P228" s="80">
        <f t="shared" si="66"/>
        <v>0</v>
      </c>
      <c r="Q228" s="18"/>
      <c r="R228" s="80">
        <f t="shared" si="67"/>
        <v>0</v>
      </c>
      <c r="S228" s="18"/>
      <c r="T228" s="80">
        <f t="shared" si="68"/>
        <v>0</v>
      </c>
      <c r="U228" s="18"/>
      <c r="V228" s="80">
        <f t="shared" si="69"/>
        <v>0</v>
      </c>
      <c r="W228" s="19" t="str">
        <f t="shared" si="70"/>
        <v xml:space="preserve"> </v>
      </c>
      <c r="X228" s="19" t="str">
        <f t="shared" si="79"/>
        <v xml:space="preserve"> </v>
      </c>
      <c r="Y228" s="19" t="str">
        <f t="shared" si="71"/>
        <v/>
      </c>
      <c r="Z228" s="23"/>
      <c r="AA228" s="19" t="str">
        <f t="shared" si="80"/>
        <v/>
      </c>
      <c r="AB228" s="19" t="str">
        <f t="shared" si="81"/>
        <v xml:space="preserve"> </v>
      </c>
      <c r="AC228" s="19" t="str">
        <f t="shared" si="82"/>
        <v/>
      </c>
      <c r="AD228" s="19" t="str">
        <f t="shared" si="83"/>
        <v xml:space="preserve"> </v>
      </c>
      <c r="AE228" s="128" t="str">
        <f t="shared" si="72"/>
        <v xml:space="preserve"> </v>
      </c>
      <c r="AF228" s="19" t="str">
        <f t="shared" si="84"/>
        <v xml:space="preserve"> </v>
      </c>
      <c r="AG228" s="50">
        <f t="shared" si="85"/>
        <v>0</v>
      </c>
      <c r="AH228" s="50" t="str">
        <f t="shared" si="73"/>
        <v xml:space="preserve"> </v>
      </c>
      <c r="AI228" s="36" t="str">
        <f>IFERROR(IF((INDEX('[3]Riesgos de Corrupción'!$B$11:$V$100,MATCH('Controles de Corrupción'!C228,'[3]Riesgos de Corrupción'!$B$11:$B$100,0),17)-AH228&lt;=1),"Rara vez",IF((INDEX('[3]Riesgos de Corrupción'!$B$11:$V$100,MATCH('Controles de Corrupción'!C228,'[3]Riesgos de Corrupción'!$B$11:$B$100,0),17)-AH228&lt;=2),"Improbable",IF((INDEX('[3]Riesgos de Corrupción'!$B$11:$V$100,MATCH('Controles de Corrupción'!C228,'[3]Riesgos de Corrupción'!$B$11:$B$100,0),17)-AH228&lt;=3),"Posible",IF((INDEX('[3]Riesgos de Corrupción'!$B$11:$V$100,MATCH('Controles de Corrupción'!C228,'[3]Riesgos de Corrupción'!$B$11:$B$100,0),17)-AH228&lt;=4),"Probable",IF((INDEX('[3]Riesgos de Corrupción'!$B$11:$V$100,MATCH('Controles de Corrupción'!C228,'[3]Riesgos de Corrupción'!$B$11:$B$100,0),17)-AH228&lt;=5),"Casi seguro")))))," ")</f>
        <v xml:space="preserve"> </v>
      </c>
      <c r="AJ228" s="8" t="str">
        <f>IFERROR(IF(OR(AND(AF228="Fuerte",H228="No disminuye"),AND(AF228="Moderado",H228="Indirectamente"),AND(AF228="Moderado",H228="No disminuye"),AND(INDEX('[3]Riesgos de Corrupción'!$B$11:$BN$100,MATCH('Controles de Corrupción'!C228,'[3]Riesgos de Corrupción'!$B$11:$B$100,0),63)="Moderado")),0,IF(OR(AND(AF228="Fuerte",H228="Indirectamente"),AND(AF228="Moderado",H228="Directamente"),AND(INDEX('[3]Riesgos de Corrupción'!$B$11:$BN$100,MATCH('Controles de Corrupción'!C228,'[3]Riesgos de Corrupción'!$B$11:$B$100,0),63)="Mayor")),1,IF(AND(AF228="Fuerte",H228="Directamente",AND(INDEX('[3]Riesgos de Corrupción'!$B$11:$BN$100,MATCH('Controles de Corrupción'!C228,'[3]Riesgos de Corrupción'!$B$11:$B$100,0),63)="Catastrófico")),2)))," ")</f>
        <v xml:space="preserve"> </v>
      </c>
      <c r="AK228" s="435" t="str">
        <f t="shared" si="74"/>
        <v xml:space="preserve"> </v>
      </c>
      <c r="AL228" s="19" t="str">
        <f>IFERROR(IF((INDEX('[3]Riesgos de Corrupción'!$B$11:$BN$100,MATCH('Controles de Corrupción'!C228,'[3]Riesgos de Corrupción'!$B$11:$B$100,0),62)-AK228&lt;=3),"Moderado",IF((INDEX('[3]Riesgos de Corrupción'!$B$11:$BN$100,MATCH('Controles de Corrupción'!C228,'[3]Riesgos de Corrupción'!$B$11:$B$100,0),62)-AK228&lt;=4),"Mayor",IF((INDEX('[3]Riesgos de Corrupción'!$B$11:$BN$100,MATCH('Controles de Corrupción'!C228,'[3]Riesgos de Corrupción'!$B$11:$B$100,0),62)-AK228&lt;=5),"Catastrófico")))," ")</f>
        <v xml:space="preserve"> </v>
      </c>
      <c r="AM228" s="22" t="str">
        <f t="shared" si="86"/>
        <v xml:space="preserve"> </v>
      </c>
      <c r="AN228" s="22" t="str">
        <f t="shared" si="87"/>
        <v xml:space="preserve"> </v>
      </c>
      <c r="AO228" s="76"/>
      <c r="AP228" s="76"/>
      <c r="AQ228" s="76"/>
      <c r="AR228" s="76"/>
      <c r="AS228" s="76"/>
      <c r="AT228" s="76"/>
      <c r="AU228" s="76"/>
      <c r="AV228" s="76"/>
      <c r="AW228" s="76"/>
      <c r="AX228" s="76"/>
      <c r="AY228" s="76"/>
      <c r="AZ228" s="76"/>
    </row>
    <row r="229" spans="2:52" ht="57.75" customHeight="1" x14ac:dyDescent="0.3">
      <c r="B229" s="123" t="str">
        <f t="shared" si="75"/>
        <v>-</v>
      </c>
      <c r="C229" s="18"/>
      <c r="D229" s="24"/>
      <c r="E229" s="23"/>
      <c r="F229" s="132"/>
      <c r="G229" s="131"/>
      <c r="H229" s="23"/>
      <c r="I229" s="18"/>
      <c r="J229" s="80">
        <f t="shared" si="76"/>
        <v>0</v>
      </c>
      <c r="K229" s="18"/>
      <c r="L229" s="80">
        <f t="shared" si="77"/>
        <v>0</v>
      </c>
      <c r="M229" s="18"/>
      <c r="N229" s="80">
        <f t="shared" si="78"/>
        <v>0</v>
      </c>
      <c r="O229" s="18"/>
      <c r="P229" s="80">
        <f t="shared" si="66"/>
        <v>0</v>
      </c>
      <c r="Q229" s="18"/>
      <c r="R229" s="80">
        <f t="shared" si="67"/>
        <v>0</v>
      </c>
      <c r="S229" s="18"/>
      <c r="T229" s="80">
        <f t="shared" si="68"/>
        <v>0</v>
      </c>
      <c r="U229" s="18"/>
      <c r="V229" s="80">
        <f t="shared" si="69"/>
        <v>0</v>
      </c>
      <c r="W229" s="19" t="str">
        <f t="shared" si="70"/>
        <v xml:space="preserve"> </v>
      </c>
      <c r="X229" s="19" t="str">
        <f t="shared" si="79"/>
        <v xml:space="preserve"> </v>
      </c>
      <c r="Y229" s="19" t="str">
        <f t="shared" si="71"/>
        <v/>
      </c>
      <c r="Z229" s="23"/>
      <c r="AA229" s="19" t="str">
        <f t="shared" si="80"/>
        <v/>
      </c>
      <c r="AB229" s="19" t="str">
        <f t="shared" si="81"/>
        <v xml:space="preserve"> </v>
      </c>
      <c r="AC229" s="19" t="str">
        <f t="shared" si="82"/>
        <v/>
      </c>
      <c r="AD229" s="19" t="str">
        <f t="shared" si="83"/>
        <v xml:space="preserve"> </v>
      </c>
      <c r="AE229" s="128" t="str">
        <f t="shared" si="72"/>
        <v xml:space="preserve"> </v>
      </c>
      <c r="AF229" s="19" t="str">
        <f t="shared" si="84"/>
        <v xml:space="preserve"> </v>
      </c>
      <c r="AG229" s="50">
        <f t="shared" si="85"/>
        <v>0</v>
      </c>
      <c r="AH229" s="50" t="str">
        <f t="shared" si="73"/>
        <v xml:space="preserve"> </v>
      </c>
      <c r="AI229" s="36" t="str">
        <f>IFERROR(IF((INDEX('[3]Riesgos de Corrupción'!$B$11:$V$100,MATCH('Controles de Corrupción'!C229,'[3]Riesgos de Corrupción'!$B$11:$B$100,0),17)-AH229&lt;=1),"Rara vez",IF((INDEX('[3]Riesgos de Corrupción'!$B$11:$V$100,MATCH('Controles de Corrupción'!C229,'[3]Riesgos de Corrupción'!$B$11:$B$100,0),17)-AH229&lt;=2),"Improbable",IF((INDEX('[3]Riesgos de Corrupción'!$B$11:$V$100,MATCH('Controles de Corrupción'!C229,'[3]Riesgos de Corrupción'!$B$11:$B$100,0),17)-AH229&lt;=3),"Posible",IF((INDEX('[3]Riesgos de Corrupción'!$B$11:$V$100,MATCH('Controles de Corrupción'!C229,'[3]Riesgos de Corrupción'!$B$11:$B$100,0),17)-AH229&lt;=4),"Probable",IF((INDEX('[3]Riesgos de Corrupción'!$B$11:$V$100,MATCH('Controles de Corrupción'!C229,'[3]Riesgos de Corrupción'!$B$11:$B$100,0),17)-AH229&lt;=5),"Casi seguro")))))," ")</f>
        <v xml:space="preserve"> </v>
      </c>
      <c r="AJ229" s="8" t="str">
        <f>IFERROR(IF(OR(AND(AF229="Fuerte",H229="No disminuye"),AND(AF229="Moderado",H229="Indirectamente"),AND(AF229="Moderado",H229="No disminuye"),AND(INDEX('[3]Riesgos de Corrupción'!$B$11:$BN$100,MATCH('Controles de Corrupción'!C229,'[3]Riesgos de Corrupción'!$B$11:$B$100,0),63)="Moderado")),0,IF(OR(AND(AF229="Fuerte",H229="Indirectamente"),AND(AF229="Moderado",H229="Directamente"),AND(INDEX('[3]Riesgos de Corrupción'!$B$11:$BN$100,MATCH('Controles de Corrupción'!C229,'[3]Riesgos de Corrupción'!$B$11:$B$100,0),63)="Mayor")),1,IF(AND(AF229="Fuerte",H229="Directamente",AND(INDEX('[3]Riesgos de Corrupción'!$B$11:$BN$100,MATCH('Controles de Corrupción'!C229,'[3]Riesgos de Corrupción'!$B$11:$B$100,0),63)="Catastrófico")),2)))," ")</f>
        <v xml:space="preserve"> </v>
      </c>
      <c r="AK229" s="435" t="str">
        <f t="shared" si="74"/>
        <v xml:space="preserve"> </v>
      </c>
      <c r="AL229" s="19" t="str">
        <f>IFERROR(IF((INDEX('[3]Riesgos de Corrupción'!$B$11:$BN$100,MATCH('Controles de Corrupción'!C229,'[3]Riesgos de Corrupción'!$B$11:$B$100,0),62)-AK229&lt;=3),"Moderado",IF((INDEX('[3]Riesgos de Corrupción'!$B$11:$BN$100,MATCH('Controles de Corrupción'!C229,'[3]Riesgos de Corrupción'!$B$11:$B$100,0),62)-AK229&lt;=4),"Mayor",IF((INDEX('[3]Riesgos de Corrupción'!$B$11:$BN$100,MATCH('Controles de Corrupción'!C229,'[3]Riesgos de Corrupción'!$B$11:$B$100,0),62)-AK229&lt;=5),"Catastrófico")))," ")</f>
        <v xml:space="preserve"> </v>
      </c>
      <c r="AM229" s="22" t="str">
        <f t="shared" si="86"/>
        <v xml:space="preserve"> </v>
      </c>
      <c r="AN229" s="22" t="str">
        <f t="shared" si="87"/>
        <v xml:space="preserve"> </v>
      </c>
      <c r="AO229" s="76"/>
      <c r="AP229" s="76"/>
      <c r="AQ229" s="76"/>
      <c r="AR229" s="76"/>
      <c r="AS229" s="76"/>
      <c r="AT229" s="76"/>
      <c r="AU229" s="76"/>
      <c r="AV229" s="76"/>
      <c r="AW229" s="76"/>
      <c r="AX229" s="76"/>
      <c r="AY229" s="76"/>
      <c r="AZ229" s="76"/>
    </row>
    <row r="230" spans="2:52" ht="57.75" customHeight="1" x14ac:dyDescent="0.3">
      <c r="B230" s="123" t="str">
        <f t="shared" si="75"/>
        <v>-</v>
      </c>
      <c r="C230" s="18"/>
      <c r="D230" s="24"/>
      <c r="E230" s="23"/>
      <c r="F230" s="132"/>
      <c r="G230" s="131"/>
      <c r="H230" s="23"/>
      <c r="I230" s="18"/>
      <c r="J230" s="80">
        <f t="shared" si="76"/>
        <v>0</v>
      </c>
      <c r="K230" s="18"/>
      <c r="L230" s="80">
        <f t="shared" si="77"/>
        <v>0</v>
      </c>
      <c r="M230" s="18"/>
      <c r="N230" s="80">
        <f t="shared" si="78"/>
        <v>0</v>
      </c>
      <c r="O230" s="18"/>
      <c r="P230" s="80">
        <f t="shared" si="66"/>
        <v>0</v>
      </c>
      <c r="Q230" s="18"/>
      <c r="R230" s="80">
        <f t="shared" si="67"/>
        <v>0</v>
      </c>
      <c r="S230" s="18"/>
      <c r="T230" s="80">
        <f t="shared" si="68"/>
        <v>0</v>
      </c>
      <c r="U230" s="18"/>
      <c r="V230" s="80">
        <f t="shared" si="69"/>
        <v>0</v>
      </c>
      <c r="W230" s="19" t="str">
        <f t="shared" si="70"/>
        <v xml:space="preserve"> </v>
      </c>
      <c r="X230" s="19" t="str">
        <f t="shared" si="79"/>
        <v xml:space="preserve"> </v>
      </c>
      <c r="Y230" s="19" t="str">
        <f t="shared" si="71"/>
        <v/>
      </c>
      <c r="Z230" s="23"/>
      <c r="AA230" s="19" t="str">
        <f t="shared" si="80"/>
        <v/>
      </c>
      <c r="AB230" s="19" t="str">
        <f t="shared" si="81"/>
        <v xml:space="preserve"> </v>
      </c>
      <c r="AC230" s="19" t="str">
        <f t="shared" si="82"/>
        <v/>
      </c>
      <c r="AD230" s="19" t="str">
        <f t="shared" si="83"/>
        <v xml:space="preserve"> </v>
      </c>
      <c r="AE230" s="128" t="str">
        <f t="shared" si="72"/>
        <v xml:space="preserve"> </v>
      </c>
      <c r="AF230" s="19" t="str">
        <f t="shared" si="84"/>
        <v xml:space="preserve"> </v>
      </c>
      <c r="AG230" s="50">
        <f t="shared" si="85"/>
        <v>0</v>
      </c>
      <c r="AH230" s="50" t="str">
        <f t="shared" si="73"/>
        <v xml:space="preserve"> </v>
      </c>
      <c r="AI230" s="36" t="str">
        <f>IFERROR(IF((INDEX('[3]Riesgos de Corrupción'!$B$11:$V$100,MATCH('Controles de Corrupción'!C230,'[3]Riesgos de Corrupción'!$B$11:$B$100,0),17)-AH230&lt;=1),"Rara vez",IF((INDEX('[3]Riesgos de Corrupción'!$B$11:$V$100,MATCH('Controles de Corrupción'!C230,'[3]Riesgos de Corrupción'!$B$11:$B$100,0),17)-AH230&lt;=2),"Improbable",IF((INDEX('[3]Riesgos de Corrupción'!$B$11:$V$100,MATCH('Controles de Corrupción'!C230,'[3]Riesgos de Corrupción'!$B$11:$B$100,0),17)-AH230&lt;=3),"Posible",IF((INDEX('[3]Riesgos de Corrupción'!$B$11:$V$100,MATCH('Controles de Corrupción'!C230,'[3]Riesgos de Corrupción'!$B$11:$B$100,0),17)-AH230&lt;=4),"Probable",IF((INDEX('[3]Riesgos de Corrupción'!$B$11:$V$100,MATCH('Controles de Corrupción'!C230,'[3]Riesgos de Corrupción'!$B$11:$B$100,0),17)-AH230&lt;=5),"Casi seguro")))))," ")</f>
        <v xml:space="preserve"> </v>
      </c>
      <c r="AJ230" s="8" t="str">
        <f>IFERROR(IF(OR(AND(AF230="Fuerte",H230="No disminuye"),AND(AF230="Moderado",H230="Indirectamente"),AND(AF230="Moderado",H230="No disminuye"),AND(INDEX('[3]Riesgos de Corrupción'!$B$11:$BN$100,MATCH('Controles de Corrupción'!C230,'[3]Riesgos de Corrupción'!$B$11:$B$100,0),63)="Moderado")),0,IF(OR(AND(AF230="Fuerte",H230="Indirectamente"),AND(AF230="Moderado",H230="Directamente"),AND(INDEX('[3]Riesgos de Corrupción'!$B$11:$BN$100,MATCH('Controles de Corrupción'!C230,'[3]Riesgos de Corrupción'!$B$11:$B$100,0),63)="Mayor")),1,IF(AND(AF230="Fuerte",H230="Directamente",AND(INDEX('[3]Riesgos de Corrupción'!$B$11:$BN$100,MATCH('Controles de Corrupción'!C230,'[3]Riesgos de Corrupción'!$B$11:$B$100,0),63)="Catastrófico")),2)))," ")</f>
        <v xml:space="preserve"> </v>
      </c>
      <c r="AK230" s="435" t="str">
        <f t="shared" si="74"/>
        <v xml:space="preserve"> </v>
      </c>
      <c r="AL230" s="19" t="str">
        <f>IFERROR(IF((INDEX('[3]Riesgos de Corrupción'!$B$11:$BN$100,MATCH('Controles de Corrupción'!C230,'[3]Riesgos de Corrupción'!$B$11:$B$100,0),62)-AK230&lt;=3),"Moderado",IF((INDEX('[3]Riesgos de Corrupción'!$B$11:$BN$100,MATCH('Controles de Corrupción'!C230,'[3]Riesgos de Corrupción'!$B$11:$B$100,0),62)-AK230&lt;=4),"Mayor",IF((INDEX('[3]Riesgos de Corrupción'!$B$11:$BN$100,MATCH('Controles de Corrupción'!C230,'[3]Riesgos de Corrupción'!$B$11:$B$100,0),62)-AK230&lt;=5),"Catastrófico")))," ")</f>
        <v xml:space="preserve"> </v>
      </c>
      <c r="AM230" s="22" t="str">
        <f t="shared" si="86"/>
        <v xml:space="preserve"> </v>
      </c>
      <c r="AN230" s="22" t="str">
        <f t="shared" si="87"/>
        <v xml:space="preserve"> </v>
      </c>
      <c r="AO230" s="76"/>
      <c r="AP230" s="76"/>
      <c r="AQ230" s="76"/>
      <c r="AR230" s="76"/>
      <c r="AS230" s="76"/>
      <c r="AT230" s="76"/>
      <c r="AU230" s="76"/>
      <c r="AV230" s="76"/>
      <c r="AW230" s="76"/>
      <c r="AX230" s="76"/>
      <c r="AY230" s="76"/>
      <c r="AZ230" s="76"/>
    </row>
    <row r="231" spans="2:52" ht="57.75" customHeight="1" x14ac:dyDescent="0.3">
      <c r="B231" s="123" t="str">
        <f t="shared" si="75"/>
        <v>-</v>
      </c>
      <c r="C231" s="18"/>
      <c r="D231" s="24"/>
      <c r="E231" s="23"/>
      <c r="F231" s="132"/>
      <c r="G231" s="131"/>
      <c r="H231" s="23"/>
      <c r="I231" s="18"/>
      <c r="J231" s="80">
        <f t="shared" si="76"/>
        <v>0</v>
      </c>
      <c r="K231" s="18"/>
      <c r="L231" s="80">
        <f t="shared" si="77"/>
        <v>0</v>
      </c>
      <c r="M231" s="18"/>
      <c r="N231" s="80">
        <f t="shared" si="78"/>
        <v>0</v>
      </c>
      <c r="O231" s="18"/>
      <c r="P231" s="80">
        <f t="shared" si="66"/>
        <v>0</v>
      </c>
      <c r="Q231" s="18"/>
      <c r="R231" s="80">
        <f t="shared" si="67"/>
        <v>0</v>
      </c>
      <c r="S231" s="18"/>
      <c r="T231" s="80">
        <f t="shared" si="68"/>
        <v>0</v>
      </c>
      <c r="U231" s="18"/>
      <c r="V231" s="80">
        <f t="shared" si="69"/>
        <v>0</v>
      </c>
      <c r="W231" s="19" t="str">
        <f t="shared" si="70"/>
        <v xml:space="preserve"> </v>
      </c>
      <c r="X231" s="19" t="str">
        <f t="shared" si="79"/>
        <v xml:space="preserve"> </v>
      </c>
      <c r="Y231" s="19" t="str">
        <f t="shared" si="71"/>
        <v/>
      </c>
      <c r="Z231" s="23"/>
      <c r="AA231" s="19" t="str">
        <f t="shared" si="80"/>
        <v/>
      </c>
      <c r="AB231" s="19" t="str">
        <f t="shared" si="81"/>
        <v xml:space="preserve"> </v>
      </c>
      <c r="AC231" s="19" t="str">
        <f t="shared" si="82"/>
        <v/>
      </c>
      <c r="AD231" s="19" t="str">
        <f t="shared" si="83"/>
        <v xml:space="preserve"> </v>
      </c>
      <c r="AE231" s="128" t="str">
        <f t="shared" si="72"/>
        <v xml:space="preserve"> </v>
      </c>
      <c r="AF231" s="19" t="str">
        <f t="shared" si="84"/>
        <v xml:space="preserve"> </v>
      </c>
      <c r="AG231" s="50">
        <f t="shared" si="85"/>
        <v>0</v>
      </c>
      <c r="AH231" s="50" t="str">
        <f t="shared" si="73"/>
        <v xml:space="preserve"> </v>
      </c>
      <c r="AI231" s="36" t="str">
        <f>IFERROR(IF((INDEX('[3]Riesgos de Corrupción'!$B$11:$V$100,MATCH('Controles de Corrupción'!C231,'[3]Riesgos de Corrupción'!$B$11:$B$100,0),17)-AH231&lt;=1),"Rara vez",IF((INDEX('[3]Riesgos de Corrupción'!$B$11:$V$100,MATCH('Controles de Corrupción'!C231,'[3]Riesgos de Corrupción'!$B$11:$B$100,0),17)-AH231&lt;=2),"Improbable",IF((INDEX('[3]Riesgos de Corrupción'!$B$11:$V$100,MATCH('Controles de Corrupción'!C231,'[3]Riesgos de Corrupción'!$B$11:$B$100,0),17)-AH231&lt;=3),"Posible",IF((INDEX('[3]Riesgos de Corrupción'!$B$11:$V$100,MATCH('Controles de Corrupción'!C231,'[3]Riesgos de Corrupción'!$B$11:$B$100,0),17)-AH231&lt;=4),"Probable",IF((INDEX('[3]Riesgos de Corrupción'!$B$11:$V$100,MATCH('Controles de Corrupción'!C231,'[3]Riesgos de Corrupción'!$B$11:$B$100,0),17)-AH231&lt;=5),"Casi seguro")))))," ")</f>
        <v xml:space="preserve"> </v>
      </c>
      <c r="AJ231" s="8" t="str">
        <f>IFERROR(IF(OR(AND(AF231="Fuerte",H231="No disminuye"),AND(AF231="Moderado",H231="Indirectamente"),AND(AF231="Moderado",H231="No disminuye"),AND(INDEX('[3]Riesgos de Corrupción'!$B$11:$BN$100,MATCH('Controles de Corrupción'!C231,'[3]Riesgos de Corrupción'!$B$11:$B$100,0),63)="Moderado")),0,IF(OR(AND(AF231="Fuerte",H231="Indirectamente"),AND(AF231="Moderado",H231="Directamente"),AND(INDEX('[3]Riesgos de Corrupción'!$B$11:$BN$100,MATCH('Controles de Corrupción'!C231,'[3]Riesgos de Corrupción'!$B$11:$B$100,0),63)="Mayor")),1,IF(AND(AF231="Fuerte",H231="Directamente",AND(INDEX('[3]Riesgos de Corrupción'!$B$11:$BN$100,MATCH('Controles de Corrupción'!C231,'[3]Riesgos de Corrupción'!$B$11:$B$100,0),63)="Catastrófico")),2)))," ")</f>
        <v xml:space="preserve"> </v>
      </c>
      <c r="AK231" s="435" t="str">
        <f t="shared" si="74"/>
        <v xml:space="preserve"> </v>
      </c>
      <c r="AL231" s="19" t="str">
        <f>IFERROR(IF((INDEX('[3]Riesgos de Corrupción'!$B$11:$BN$100,MATCH('Controles de Corrupción'!C231,'[3]Riesgos de Corrupción'!$B$11:$B$100,0),62)-AK231&lt;=3),"Moderado",IF((INDEX('[3]Riesgos de Corrupción'!$B$11:$BN$100,MATCH('Controles de Corrupción'!C231,'[3]Riesgos de Corrupción'!$B$11:$B$100,0),62)-AK231&lt;=4),"Mayor",IF((INDEX('[3]Riesgos de Corrupción'!$B$11:$BN$100,MATCH('Controles de Corrupción'!C231,'[3]Riesgos de Corrupción'!$B$11:$B$100,0),62)-AK231&lt;=5),"Catastrófico")))," ")</f>
        <v xml:space="preserve"> </v>
      </c>
      <c r="AM231" s="22" t="str">
        <f t="shared" si="86"/>
        <v xml:space="preserve"> </v>
      </c>
      <c r="AN231" s="22" t="str">
        <f t="shared" si="87"/>
        <v xml:space="preserve"> </v>
      </c>
      <c r="AO231" s="76"/>
      <c r="AP231" s="76"/>
      <c r="AQ231" s="76"/>
      <c r="AR231" s="76"/>
      <c r="AS231" s="76"/>
      <c r="AT231" s="76"/>
      <c r="AU231" s="76"/>
      <c r="AV231" s="76"/>
      <c r="AW231" s="76"/>
      <c r="AX231" s="76"/>
      <c r="AY231" s="76"/>
      <c r="AZ231" s="76"/>
    </row>
    <row r="232" spans="2:52" ht="57.75" customHeight="1" x14ac:dyDescent="0.3">
      <c r="B232" s="123" t="str">
        <f t="shared" si="75"/>
        <v>-</v>
      </c>
      <c r="C232" s="18"/>
      <c r="D232" s="24"/>
      <c r="E232" s="23"/>
      <c r="F232" s="132"/>
      <c r="G232" s="131"/>
      <c r="H232" s="23"/>
      <c r="I232" s="18"/>
      <c r="J232" s="80">
        <f t="shared" si="76"/>
        <v>0</v>
      </c>
      <c r="K232" s="18"/>
      <c r="L232" s="80">
        <f t="shared" si="77"/>
        <v>0</v>
      </c>
      <c r="M232" s="18"/>
      <c r="N232" s="80">
        <f t="shared" si="78"/>
        <v>0</v>
      </c>
      <c r="O232" s="18"/>
      <c r="P232" s="80">
        <f t="shared" si="66"/>
        <v>0</v>
      </c>
      <c r="Q232" s="18"/>
      <c r="R232" s="80">
        <f t="shared" si="67"/>
        <v>0</v>
      </c>
      <c r="S232" s="18"/>
      <c r="T232" s="80">
        <f t="shared" si="68"/>
        <v>0</v>
      </c>
      <c r="U232" s="18"/>
      <c r="V232" s="80">
        <f t="shared" si="69"/>
        <v>0</v>
      </c>
      <c r="W232" s="19" t="str">
        <f t="shared" si="70"/>
        <v xml:space="preserve"> </v>
      </c>
      <c r="X232" s="19" t="str">
        <f t="shared" si="79"/>
        <v xml:space="preserve"> </v>
      </c>
      <c r="Y232" s="19" t="str">
        <f t="shared" si="71"/>
        <v/>
      </c>
      <c r="Z232" s="23"/>
      <c r="AA232" s="19" t="str">
        <f t="shared" si="80"/>
        <v/>
      </c>
      <c r="AB232" s="19" t="str">
        <f t="shared" si="81"/>
        <v xml:space="preserve"> </v>
      </c>
      <c r="AC232" s="19" t="str">
        <f t="shared" si="82"/>
        <v/>
      </c>
      <c r="AD232" s="19" t="str">
        <f t="shared" si="83"/>
        <v xml:space="preserve"> </v>
      </c>
      <c r="AE232" s="128" t="str">
        <f t="shared" si="72"/>
        <v xml:space="preserve"> </v>
      </c>
      <c r="AF232" s="19" t="str">
        <f t="shared" si="84"/>
        <v xml:space="preserve"> </v>
      </c>
      <c r="AG232" s="50">
        <f t="shared" si="85"/>
        <v>0</v>
      </c>
      <c r="AH232" s="50" t="str">
        <f t="shared" si="73"/>
        <v xml:space="preserve"> </v>
      </c>
      <c r="AI232" s="36" t="str">
        <f>IFERROR(IF((INDEX('[3]Riesgos de Corrupción'!$B$11:$V$100,MATCH('Controles de Corrupción'!C232,'[3]Riesgos de Corrupción'!$B$11:$B$100,0),17)-AH232&lt;=1),"Rara vez",IF((INDEX('[3]Riesgos de Corrupción'!$B$11:$V$100,MATCH('Controles de Corrupción'!C232,'[3]Riesgos de Corrupción'!$B$11:$B$100,0),17)-AH232&lt;=2),"Improbable",IF((INDEX('[3]Riesgos de Corrupción'!$B$11:$V$100,MATCH('Controles de Corrupción'!C232,'[3]Riesgos de Corrupción'!$B$11:$B$100,0),17)-AH232&lt;=3),"Posible",IF((INDEX('[3]Riesgos de Corrupción'!$B$11:$V$100,MATCH('Controles de Corrupción'!C232,'[3]Riesgos de Corrupción'!$B$11:$B$100,0),17)-AH232&lt;=4),"Probable",IF((INDEX('[3]Riesgos de Corrupción'!$B$11:$V$100,MATCH('Controles de Corrupción'!C232,'[3]Riesgos de Corrupción'!$B$11:$B$100,0),17)-AH232&lt;=5),"Casi seguro")))))," ")</f>
        <v xml:space="preserve"> </v>
      </c>
      <c r="AJ232" s="8" t="str">
        <f>IFERROR(IF(OR(AND(AF232="Fuerte",H232="No disminuye"),AND(AF232="Moderado",H232="Indirectamente"),AND(AF232="Moderado",H232="No disminuye"),AND(INDEX('[3]Riesgos de Corrupción'!$B$11:$BN$100,MATCH('Controles de Corrupción'!C232,'[3]Riesgos de Corrupción'!$B$11:$B$100,0),63)="Moderado")),0,IF(OR(AND(AF232="Fuerte",H232="Indirectamente"),AND(AF232="Moderado",H232="Directamente"),AND(INDEX('[3]Riesgos de Corrupción'!$B$11:$BN$100,MATCH('Controles de Corrupción'!C232,'[3]Riesgos de Corrupción'!$B$11:$B$100,0),63)="Mayor")),1,IF(AND(AF232="Fuerte",H232="Directamente",AND(INDEX('[3]Riesgos de Corrupción'!$B$11:$BN$100,MATCH('Controles de Corrupción'!C232,'[3]Riesgos de Corrupción'!$B$11:$B$100,0),63)="Catastrófico")),2)))," ")</f>
        <v xml:space="preserve"> </v>
      </c>
      <c r="AK232" s="435" t="str">
        <f t="shared" si="74"/>
        <v xml:space="preserve"> </v>
      </c>
      <c r="AL232" s="19" t="str">
        <f>IFERROR(IF((INDEX('[3]Riesgos de Corrupción'!$B$11:$BN$100,MATCH('Controles de Corrupción'!C232,'[3]Riesgos de Corrupción'!$B$11:$B$100,0),62)-AK232&lt;=3),"Moderado",IF((INDEX('[3]Riesgos de Corrupción'!$B$11:$BN$100,MATCH('Controles de Corrupción'!C232,'[3]Riesgos de Corrupción'!$B$11:$B$100,0),62)-AK232&lt;=4),"Mayor",IF((INDEX('[3]Riesgos de Corrupción'!$B$11:$BN$100,MATCH('Controles de Corrupción'!C232,'[3]Riesgos de Corrupción'!$B$11:$B$100,0),62)-AK232&lt;=5),"Catastrófico")))," ")</f>
        <v xml:space="preserve"> </v>
      </c>
      <c r="AM232" s="22" t="str">
        <f t="shared" si="86"/>
        <v xml:space="preserve"> </v>
      </c>
      <c r="AN232" s="22" t="str">
        <f t="shared" si="87"/>
        <v xml:space="preserve"> </v>
      </c>
      <c r="AO232" s="76"/>
      <c r="AP232" s="76"/>
      <c r="AQ232" s="76"/>
      <c r="AR232" s="76"/>
      <c r="AS232" s="76"/>
      <c r="AT232" s="76"/>
      <c r="AU232" s="76"/>
      <c r="AV232" s="76"/>
      <c r="AW232" s="76"/>
      <c r="AX232" s="76"/>
      <c r="AY232" s="76"/>
      <c r="AZ232" s="76"/>
    </row>
    <row r="233" spans="2:52" ht="57.75" customHeight="1" x14ac:dyDescent="0.3">
      <c r="B233" s="123" t="str">
        <f t="shared" si="75"/>
        <v>-</v>
      </c>
      <c r="C233" s="18"/>
      <c r="D233" s="24"/>
      <c r="E233" s="23"/>
      <c r="F233" s="132"/>
      <c r="G233" s="131"/>
      <c r="H233" s="23"/>
      <c r="I233" s="18"/>
      <c r="J233" s="80">
        <f t="shared" si="76"/>
        <v>0</v>
      </c>
      <c r="K233" s="18"/>
      <c r="L233" s="80">
        <f t="shared" si="77"/>
        <v>0</v>
      </c>
      <c r="M233" s="18"/>
      <c r="N233" s="80">
        <f t="shared" si="78"/>
        <v>0</v>
      </c>
      <c r="O233" s="18"/>
      <c r="P233" s="80">
        <f t="shared" si="66"/>
        <v>0</v>
      </c>
      <c r="Q233" s="18"/>
      <c r="R233" s="80">
        <f t="shared" si="67"/>
        <v>0</v>
      </c>
      <c r="S233" s="18"/>
      <c r="T233" s="80">
        <f t="shared" si="68"/>
        <v>0</v>
      </c>
      <c r="U233" s="18"/>
      <c r="V233" s="80">
        <f t="shared" si="69"/>
        <v>0</v>
      </c>
      <c r="W233" s="19" t="str">
        <f t="shared" si="70"/>
        <v xml:space="preserve"> </v>
      </c>
      <c r="X233" s="19" t="str">
        <f t="shared" si="79"/>
        <v xml:space="preserve"> </v>
      </c>
      <c r="Y233" s="19" t="str">
        <f t="shared" si="71"/>
        <v/>
      </c>
      <c r="Z233" s="23"/>
      <c r="AA233" s="19" t="str">
        <f t="shared" si="80"/>
        <v/>
      </c>
      <c r="AB233" s="19" t="str">
        <f t="shared" si="81"/>
        <v xml:space="preserve"> </v>
      </c>
      <c r="AC233" s="19" t="str">
        <f t="shared" si="82"/>
        <v/>
      </c>
      <c r="AD233" s="19" t="str">
        <f t="shared" si="83"/>
        <v xml:space="preserve"> </v>
      </c>
      <c r="AE233" s="128" t="str">
        <f t="shared" si="72"/>
        <v xml:space="preserve"> </v>
      </c>
      <c r="AF233" s="19" t="str">
        <f t="shared" si="84"/>
        <v xml:space="preserve"> </v>
      </c>
      <c r="AG233" s="50">
        <f t="shared" si="85"/>
        <v>0</v>
      </c>
      <c r="AH233" s="50" t="str">
        <f t="shared" si="73"/>
        <v xml:space="preserve"> </v>
      </c>
      <c r="AI233" s="36" t="str">
        <f>IFERROR(IF((INDEX('[3]Riesgos de Corrupción'!$B$11:$V$100,MATCH('Controles de Corrupción'!C233,'[3]Riesgos de Corrupción'!$B$11:$B$100,0),17)-AH233&lt;=1),"Rara vez",IF((INDEX('[3]Riesgos de Corrupción'!$B$11:$V$100,MATCH('Controles de Corrupción'!C233,'[3]Riesgos de Corrupción'!$B$11:$B$100,0),17)-AH233&lt;=2),"Improbable",IF((INDEX('[3]Riesgos de Corrupción'!$B$11:$V$100,MATCH('Controles de Corrupción'!C233,'[3]Riesgos de Corrupción'!$B$11:$B$100,0),17)-AH233&lt;=3),"Posible",IF((INDEX('[3]Riesgos de Corrupción'!$B$11:$V$100,MATCH('Controles de Corrupción'!C233,'[3]Riesgos de Corrupción'!$B$11:$B$100,0),17)-AH233&lt;=4),"Probable",IF((INDEX('[3]Riesgos de Corrupción'!$B$11:$V$100,MATCH('Controles de Corrupción'!C233,'[3]Riesgos de Corrupción'!$B$11:$B$100,0),17)-AH233&lt;=5),"Casi seguro")))))," ")</f>
        <v xml:space="preserve"> </v>
      </c>
      <c r="AJ233" s="8" t="str">
        <f>IFERROR(IF(OR(AND(AF233="Fuerte",H233="No disminuye"),AND(AF233="Moderado",H233="Indirectamente"),AND(AF233="Moderado",H233="No disminuye"),AND(INDEX('[3]Riesgos de Corrupción'!$B$11:$BN$100,MATCH('Controles de Corrupción'!C233,'[3]Riesgos de Corrupción'!$B$11:$B$100,0),63)="Moderado")),0,IF(OR(AND(AF233="Fuerte",H233="Indirectamente"),AND(AF233="Moderado",H233="Directamente"),AND(INDEX('[3]Riesgos de Corrupción'!$B$11:$BN$100,MATCH('Controles de Corrupción'!C233,'[3]Riesgos de Corrupción'!$B$11:$B$100,0),63)="Mayor")),1,IF(AND(AF233="Fuerte",H233="Directamente",AND(INDEX('[3]Riesgos de Corrupción'!$B$11:$BN$100,MATCH('Controles de Corrupción'!C233,'[3]Riesgos de Corrupción'!$B$11:$B$100,0),63)="Catastrófico")),2)))," ")</f>
        <v xml:space="preserve"> </v>
      </c>
      <c r="AK233" s="435" t="str">
        <f t="shared" si="74"/>
        <v xml:space="preserve"> </v>
      </c>
      <c r="AL233" s="19" t="str">
        <f>IFERROR(IF((INDEX('[3]Riesgos de Corrupción'!$B$11:$BN$100,MATCH('Controles de Corrupción'!C233,'[3]Riesgos de Corrupción'!$B$11:$B$100,0),62)-AK233&lt;=3),"Moderado",IF((INDEX('[3]Riesgos de Corrupción'!$B$11:$BN$100,MATCH('Controles de Corrupción'!C233,'[3]Riesgos de Corrupción'!$B$11:$B$100,0),62)-AK233&lt;=4),"Mayor",IF((INDEX('[3]Riesgos de Corrupción'!$B$11:$BN$100,MATCH('Controles de Corrupción'!C233,'[3]Riesgos de Corrupción'!$B$11:$B$100,0),62)-AK233&lt;=5),"Catastrófico")))," ")</f>
        <v xml:space="preserve"> </v>
      </c>
      <c r="AM233" s="22" t="str">
        <f t="shared" si="86"/>
        <v xml:space="preserve"> </v>
      </c>
      <c r="AN233" s="22" t="str">
        <f t="shared" si="87"/>
        <v xml:space="preserve"> </v>
      </c>
      <c r="AO233" s="76"/>
      <c r="AP233" s="76"/>
      <c r="AQ233" s="76"/>
      <c r="AR233" s="76"/>
      <c r="AS233" s="76"/>
      <c r="AT233" s="76"/>
      <c r="AU233" s="76"/>
      <c r="AV233" s="76"/>
      <c r="AW233" s="76"/>
      <c r="AX233" s="76"/>
      <c r="AY233" s="76"/>
      <c r="AZ233" s="76"/>
    </row>
    <row r="234" spans="2:52" ht="57.75" customHeight="1" x14ac:dyDescent="0.3">
      <c r="B234" s="123" t="str">
        <f t="shared" si="75"/>
        <v>-</v>
      </c>
      <c r="C234" s="18"/>
      <c r="D234" s="24"/>
      <c r="E234" s="23"/>
      <c r="F234" s="132"/>
      <c r="G234" s="131"/>
      <c r="H234" s="23"/>
      <c r="I234" s="18"/>
      <c r="J234" s="80">
        <f t="shared" si="76"/>
        <v>0</v>
      </c>
      <c r="K234" s="18"/>
      <c r="L234" s="80">
        <f t="shared" si="77"/>
        <v>0</v>
      </c>
      <c r="M234" s="18"/>
      <c r="N234" s="80">
        <f t="shared" si="78"/>
        <v>0</v>
      </c>
      <c r="O234" s="18"/>
      <c r="P234" s="80">
        <f t="shared" si="66"/>
        <v>0</v>
      </c>
      <c r="Q234" s="18"/>
      <c r="R234" s="80">
        <f t="shared" si="67"/>
        <v>0</v>
      </c>
      <c r="S234" s="18"/>
      <c r="T234" s="80">
        <f t="shared" si="68"/>
        <v>0</v>
      </c>
      <c r="U234" s="18"/>
      <c r="V234" s="80">
        <f t="shared" si="69"/>
        <v>0</v>
      </c>
      <c r="W234" s="19" t="str">
        <f t="shared" si="70"/>
        <v xml:space="preserve"> </v>
      </c>
      <c r="X234" s="19" t="str">
        <f t="shared" si="79"/>
        <v xml:space="preserve"> </v>
      </c>
      <c r="Y234" s="19" t="str">
        <f t="shared" si="71"/>
        <v/>
      </c>
      <c r="Z234" s="23"/>
      <c r="AA234" s="19" t="str">
        <f t="shared" si="80"/>
        <v/>
      </c>
      <c r="AB234" s="19" t="str">
        <f t="shared" si="81"/>
        <v xml:space="preserve"> </v>
      </c>
      <c r="AC234" s="19" t="str">
        <f t="shared" si="82"/>
        <v/>
      </c>
      <c r="AD234" s="19" t="str">
        <f t="shared" si="83"/>
        <v xml:space="preserve"> </v>
      </c>
      <c r="AE234" s="128" t="str">
        <f t="shared" si="72"/>
        <v xml:space="preserve"> </v>
      </c>
      <c r="AF234" s="19" t="str">
        <f t="shared" si="84"/>
        <v xml:space="preserve"> </v>
      </c>
      <c r="AG234" s="50">
        <f t="shared" si="85"/>
        <v>0</v>
      </c>
      <c r="AH234" s="50" t="str">
        <f t="shared" si="73"/>
        <v xml:space="preserve"> </v>
      </c>
      <c r="AI234" s="36" t="str">
        <f>IFERROR(IF((INDEX('[3]Riesgos de Corrupción'!$B$11:$V$100,MATCH('Controles de Corrupción'!C234,'[3]Riesgos de Corrupción'!$B$11:$B$100,0),17)-AH234&lt;=1),"Rara vez",IF((INDEX('[3]Riesgos de Corrupción'!$B$11:$V$100,MATCH('Controles de Corrupción'!C234,'[3]Riesgos de Corrupción'!$B$11:$B$100,0),17)-AH234&lt;=2),"Improbable",IF((INDEX('[3]Riesgos de Corrupción'!$B$11:$V$100,MATCH('Controles de Corrupción'!C234,'[3]Riesgos de Corrupción'!$B$11:$B$100,0),17)-AH234&lt;=3),"Posible",IF((INDEX('[3]Riesgos de Corrupción'!$B$11:$V$100,MATCH('Controles de Corrupción'!C234,'[3]Riesgos de Corrupción'!$B$11:$B$100,0),17)-AH234&lt;=4),"Probable",IF((INDEX('[3]Riesgos de Corrupción'!$B$11:$V$100,MATCH('Controles de Corrupción'!C234,'[3]Riesgos de Corrupción'!$B$11:$B$100,0),17)-AH234&lt;=5),"Casi seguro")))))," ")</f>
        <v xml:space="preserve"> </v>
      </c>
      <c r="AJ234" s="8" t="str">
        <f>IFERROR(IF(OR(AND(AF234="Fuerte",H234="No disminuye"),AND(AF234="Moderado",H234="Indirectamente"),AND(AF234="Moderado",H234="No disminuye"),AND(INDEX('[3]Riesgos de Corrupción'!$B$11:$BN$100,MATCH('Controles de Corrupción'!C234,'[3]Riesgos de Corrupción'!$B$11:$B$100,0),63)="Moderado")),0,IF(OR(AND(AF234="Fuerte",H234="Indirectamente"),AND(AF234="Moderado",H234="Directamente"),AND(INDEX('[3]Riesgos de Corrupción'!$B$11:$BN$100,MATCH('Controles de Corrupción'!C234,'[3]Riesgos de Corrupción'!$B$11:$B$100,0),63)="Mayor")),1,IF(AND(AF234="Fuerte",H234="Directamente",AND(INDEX('[3]Riesgos de Corrupción'!$B$11:$BN$100,MATCH('Controles de Corrupción'!C234,'[3]Riesgos de Corrupción'!$B$11:$B$100,0),63)="Catastrófico")),2)))," ")</f>
        <v xml:space="preserve"> </v>
      </c>
      <c r="AK234" s="435" t="str">
        <f t="shared" si="74"/>
        <v xml:space="preserve"> </v>
      </c>
      <c r="AL234" s="19" t="str">
        <f>IFERROR(IF((INDEX('[3]Riesgos de Corrupción'!$B$11:$BN$100,MATCH('Controles de Corrupción'!C234,'[3]Riesgos de Corrupción'!$B$11:$B$100,0),62)-AK234&lt;=3),"Moderado",IF((INDEX('[3]Riesgos de Corrupción'!$B$11:$BN$100,MATCH('Controles de Corrupción'!C234,'[3]Riesgos de Corrupción'!$B$11:$B$100,0),62)-AK234&lt;=4),"Mayor",IF((INDEX('[3]Riesgos de Corrupción'!$B$11:$BN$100,MATCH('Controles de Corrupción'!C234,'[3]Riesgos de Corrupción'!$B$11:$B$100,0),62)-AK234&lt;=5),"Catastrófico")))," ")</f>
        <v xml:space="preserve"> </v>
      </c>
      <c r="AM234" s="22" t="str">
        <f t="shared" si="86"/>
        <v xml:space="preserve"> </v>
      </c>
      <c r="AN234" s="22" t="str">
        <f t="shared" si="87"/>
        <v xml:space="preserve"> </v>
      </c>
      <c r="AO234" s="76"/>
      <c r="AP234" s="76"/>
      <c r="AQ234" s="76"/>
      <c r="AR234" s="76"/>
      <c r="AS234" s="76"/>
      <c r="AT234" s="76"/>
      <c r="AU234" s="76"/>
      <c r="AV234" s="76"/>
      <c r="AW234" s="76"/>
      <c r="AX234" s="76"/>
      <c r="AY234" s="76"/>
      <c r="AZ234" s="76"/>
    </row>
    <row r="235" spans="2:52" ht="57.75" customHeight="1" x14ac:dyDescent="0.3">
      <c r="B235" s="123" t="str">
        <f t="shared" si="75"/>
        <v>-</v>
      </c>
      <c r="C235" s="18"/>
      <c r="D235" s="24"/>
      <c r="E235" s="23"/>
      <c r="F235" s="132"/>
      <c r="G235" s="131"/>
      <c r="H235" s="23"/>
      <c r="I235" s="18"/>
      <c r="J235" s="80">
        <f t="shared" si="76"/>
        <v>0</v>
      </c>
      <c r="K235" s="18"/>
      <c r="L235" s="80">
        <f t="shared" si="77"/>
        <v>0</v>
      </c>
      <c r="M235" s="18"/>
      <c r="N235" s="80">
        <f t="shared" si="78"/>
        <v>0</v>
      </c>
      <c r="O235" s="18"/>
      <c r="P235" s="80">
        <f t="shared" si="66"/>
        <v>0</v>
      </c>
      <c r="Q235" s="18"/>
      <c r="R235" s="80">
        <f t="shared" si="67"/>
        <v>0</v>
      </c>
      <c r="S235" s="18"/>
      <c r="T235" s="80">
        <f t="shared" si="68"/>
        <v>0</v>
      </c>
      <c r="U235" s="18"/>
      <c r="V235" s="80">
        <f t="shared" si="69"/>
        <v>0</v>
      </c>
      <c r="W235" s="19" t="str">
        <f t="shared" si="70"/>
        <v xml:space="preserve"> </v>
      </c>
      <c r="X235" s="19" t="str">
        <f t="shared" si="79"/>
        <v xml:space="preserve"> </v>
      </c>
      <c r="Y235" s="19" t="str">
        <f t="shared" si="71"/>
        <v/>
      </c>
      <c r="Z235" s="23"/>
      <c r="AA235" s="19" t="str">
        <f t="shared" si="80"/>
        <v/>
      </c>
      <c r="AB235" s="19" t="str">
        <f t="shared" si="81"/>
        <v xml:space="preserve"> </v>
      </c>
      <c r="AC235" s="19" t="str">
        <f t="shared" si="82"/>
        <v/>
      </c>
      <c r="AD235" s="19" t="str">
        <f t="shared" si="83"/>
        <v xml:space="preserve"> </v>
      </c>
      <c r="AE235" s="128" t="str">
        <f t="shared" si="72"/>
        <v xml:space="preserve"> </v>
      </c>
      <c r="AF235" s="19" t="str">
        <f t="shared" si="84"/>
        <v xml:space="preserve"> </v>
      </c>
      <c r="AG235" s="50">
        <f t="shared" si="85"/>
        <v>0</v>
      </c>
      <c r="AH235" s="50" t="str">
        <f t="shared" si="73"/>
        <v xml:space="preserve"> </v>
      </c>
      <c r="AI235" s="36" t="str">
        <f>IFERROR(IF((INDEX('[3]Riesgos de Corrupción'!$B$11:$V$100,MATCH('Controles de Corrupción'!C235,'[3]Riesgos de Corrupción'!$B$11:$B$100,0),17)-AH235&lt;=1),"Rara vez",IF((INDEX('[3]Riesgos de Corrupción'!$B$11:$V$100,MATCH('Controles de Corrupción'!C235,'[3]Riesgos de Corrupción'!$B$11:$B$100,0),17)-AH235&lt;=2),"Improbable",IF((INDEX('[3]Riesgos de Corrupción'!$B$11:$V$100,MATCH('Controles de Corrupción'!C235,'[3]Riesgos de Corrupción'!$B$11:$B$100,0),17)-AH235&lt;=3),"Posible",IF((INDEX('[3]Riesgos de Corrupción'!$B$11:$V$100,MATCH('Controles de Corrupción'!C235,'[3]Riesgos de Corrupción'!$B$11:$B$100,0),17)-AH235&lt;=4),"Probable",IF((INDEX('[3]Riesgos de Corrupción'!$B$11:$V$100,MATCH('Controles de Corrupción'!C235,'[3]Riesgos de Corrupción'!$B$11:$B$100,0),17)-AH235&lt;=5),"Casi seguro")))))," ")</f>
        <v xml:space="preserve"> </v>
      </c>
      <c r="AJ235" s="8" t="str">
        <f>IFERROR(IF(OR(AND(AF235="Fuerte",H235="No disminuye"),AND(AF235="Moderado",H235="Indirectamente"),AND(AF235="Moderado",H235="No disminuye"),AND(INDEX('[3]Riesgos de Corrupción'!$B$11:$BN$100,MATCH('Controles de Corrupción'!C235,'[3]Riesgos de Corrupción'!$B$11:$B$100,0),63)="Moderado")),0,IF(OR(AND(AF235="Fuerte",H235="Indirectamente"),AND(AF235="Moderado",H235="Directamente"),AND(INDEX('[3]Riesgos de Corrupción'!$B$11:$BN$100,MATCH('Controles de Corrupción'!C235,'[3]Riesgos de Corrupción'!$B$11:$B$100,0),63)="Mayor")),1,IF(AND(AF235="Fuerte",H235="Directamente",AND(INDEX('[3]Riesgos de Corrupción'!$B$11:$BN$100,MATCH('Controles de Corrupción'!C235,'[3]Riesgos de Corrupción'!$B$11:$B$100,0),63)="Catastrófico")),2)))," ")</f>
        <v xml:space="preserve"> </v>
      </c>
      <c r="AK235" s="435" t="str">
        <f t="shared" si="74"/>
        <v xml:space="preserve"> </v>
      </c>
      <c r="AL235" s="19" t="str">
        <f>IFERROR(IF((INDEX('[3]Riesgos de Corrupción'!$B$11:$BN$100,MATCH('Controles de Corrupción'!C235,'[3]Riesgos de Corrupción'!$B$11:$B$100,0),62)-AK235&lt;=3),"Moderado",IF((INDEX('[3]Riesgos de Corrupción'!$B$11:$BN$100,MATCH('Controles de Corrupción'!C235,'[3]Riesgos de Corrupción'!$B$11:$B$100,0),62)-AK235&lt;=4),"Mayor",IF((INDEX('[3]Riesgos de Corrupción'!$B$11:$BN$100,MATCH('Controles de Corrupción'!C235,'[3]Riesgos de Corrupción'!$B$11:$B$100,0),62)-AK235&lt;=5),"Catastrófico")))," ")</f>
        <v xml:space="preserve"> </v>
      </c>
      <c r="AM235" s="22" t="str">
        <f t="shared" si="86"/>
        <v xml:space="preserve"> </v>
      </c>
      <c r="AN235" s="22" t="str">
        <f t="shared" si="87"/>
        <v xml:space="preserve"> </v>
      </c>
      <c r="AO235" s="76"/>
      <c r="AP235" s="76"/>
      <c r="AQ235" s="76"/>
      <c r="AR235" s="76"/>
      <c r="AS235" s="76"/>
      <c r="AT235" s="76"/>
      <c r="AU235" s="76"/>
      <c r="AV235" s="76"/>
      <c r="AW235" s="76"/>
      <c r="AX235" s="76"/>
      <c r="AY235" s="76"/>
      <c r="AZ235" s="76"/>
    </row>
    <row r="236" spans="2:52" ht="57.75" customHeight="1" x14ac:dyDescent="0.3">
      <c r="B236" s="123" t="str">
        <f t="shared" si="75"/>
        <v>-</v>
      </c>
      <c r="C236" s="18"/>
      <c r="D236" s="24"/>
      <c r="E236" s="23"/>
      <c r="F236" s="132"/>
      <c r="G236" s="131"/>
      <c r="H236" s="23"/>
      <c r="I236" s="18"/>
      <c r="J236" s="80">
        <f t="shared" si="76"/>
        <v>0</v>
      </c>
      <c r="K236" s="18"/>
      <c r="L236" s="80">
        <f t="shared" si="77"/>
        <v>0</v>
      </c>
      <c r="M236" s="18"/>
      <c r="N236" s="80">
        <f t="shared" si="78"/>
        <v>0</v>
      </c>
      <c r="O236" s="18"/>
      <c r="P236" s="80">
        <f t="shared" si="66"/>
        <v>0</v>
      </c>
      <c r="Q236" s="18"/>
      <c r="R236" s="80">
        <f t="shared" si="67"/>
        <v>0</v>
      </c>
      <c r="S236" s="18"/>
      <c r="T236" s="80">
        <f t="shared" si="68"/>
        <v>0</v>
      </c>
      <c r="U236" s="18"/>
      <c r="V236" s="80">
        <f t="shared" si="69"/>
        <v>0</v>
      </c>
      <c r="W236" s="19" t="str">
        <f t="shared" si="70"/>
        <v xml:space="preserve"> </v>
      </c>
      <c r="X236" s="19" t="str">
        <f t="shared" si="79"/>
        <v xml:space="preserve"> </v>
      </c>
      <c r="Y236" s="19" t="str">
        <f t="shared" si="71"/>
        <v/>
      </c>
      <c r="Z236" s="23"/>
      <c r="AA236" s="19" t="str">
        <f t="shared" si="80"/>
        <v/>
      </c>
      <c r="AB236" s="19" t="str">
        <f t="shared" si="81"/>
        <v xml:space="preserve"> </v>
      </c>
      <c r="AC236" s="19" t="str">
        <f t="shared" si="82"/>
        <v/>
      </c>
      <c r="AD236" s="19" t="str">
        <f t="shared" si="83"/>
        <v xml:space="preserve"> </v>
      </c>
      <c r="AE236" s="128" t="str">
        <f t="shared" si="72"/>
        <v xml:space="preserve"> </v>
      </c>
      <c r="AF236" s="19" t="str">
        <f t="shared" si="84"/>
        <v xml:space="preserve"> </v>
      </c>
      <c r="AG236" s="50">
        <f t="shared" si="85"/>
        <v>0</v>
      </c>
      <c r="AH236" s="50" t="str">
        <f t="shared" si="73"/>
        <v xml:space="preserve"> </v>
      </c>
      <c r="AI236" s="36" t="str">
        <f>IFERROR(IF((INDEX('[3]Riesgos de Corrupción'!$B$11:$V$100,MATCH('Controles de Corrupción'!C236,'[3]Riesgos de Corrupción'!$B$11:$B$100,0),17)-AH236&lt;=1),"Rara vez",IF((INDEX('[3]Riesgos de Corrupción'!$B$11:$V$100,MATCH('Controles de Corrupción'!C236,'[3]Riesgos de Corrupción'!$B$11:$B$100,0),17)-AH236&lt;=2),"Improbable",IF((INDEX('[3]Riesgos de Corrupción'!$B$11:$V$100,MATCH('Controles de Corrupción'!C236,'[3]Riesgos de Corrupción'!$B$11:$B$100,0),17)-AH236&lt;=3),"Posible",IF((INDEX('[3]Riesgos de Corrupción'!$B$11:$V$100,MATCH('Controles de Corrupción'!C236,'[3]Riesgos de Corrupción'!$B$11:$B$100,0),17)-AH236&lt;=4),"Probable",IF((INDEX('[3]Riesgos de Corrupción'!$B$11:$V$100,MATCH('Controles de Corrupción'!C236,'[3]Riesgos de Corrupción'!$B$11:$B$100,0),17)-AH236&lt;=5),"Casi seguro")))))," ")</f>
        <v xml:space="preserve"> </v>
      </c>
      <c r="AJ236" s="8" t="str">
        <f>IFERROR(IF(OR(AND(AF236="Fuerte",H236="No disminuye"),AND(AF236="Moderado",H236="Indirectamente"),AND(AF236="Moderado",H236="No disminuye"),AND(INDEX('[3]Riesgos de Corrupción'!$B$11:$BN$100,MATCH('Controles de Corrupción'!C236,'[3]Riesgos de Corrupción'!$B$11:$B$100,0),63)="Moderado")),0,IF(OR(AND(AF236="Fuerte",H236="Indirectamente"),AND(AF236="Moderado",H236="Directamente"),AND(INDEX('[3]Riesgos de Corrupción'!$B$11:$BN$100,MATCH('Controles de Corrupción'!C236,'[3]Riesgos de Corrupción'!$B$11:$B$100,0),63)="Mayor")),1,IF(AND(AF236="Fuerte",H236="Directamente",AND(INDEX('[3]Riesgos de Corrupción'!$B$11:$BN$100,MATCH('Controles de Corrupción'!C236,'[3]Riesgos de Corrupción'!$B$11:$B$100,0),63)="Catastrófico")),2)))," ")</f>
        <v xml:space="preserve"> </v>
      </c>
      <c r="AK236" s="435" t="str">
        <f t="shared" si="74"/>
        <v xml:space="preserve"> </v>
      </c>
      <c r="AL236" s="19" t="str">
        <f>IFERROR(IF((INDEX('[3]Riesgos de Corrupción'!$B$11:$BN$100,MATCH('Controles de Corrupción'!C236,'[3]Riesgos de Corrupción'!$B$11:$B$100,0),62)-AK236&lt;=3),"Moderado",IF((INDEX('[3]Riesgos de Corrupción'!$B$11:$BN$100,MATCH('Controles de Corrupción'!C236,'[3]Riesgos de Corrupción'!$B$11:$B$100,0),62)-AK236&lt;=4),"Mayor",IF((INDEX('[3]Riesgos de Corrupción'!$B$11:$BN$100,MATCH('Controles de Corrupción'!C236,'[3]Riesgos de Corrupción'!$B$11:$B$100,0),62)-AK236&lt;=5),"Catastrófico")))," ")</f>
        <v xml:space="preserve"> </v>
      </c>
      <c r="AM236" s="22" t="str">
        <f t="shared" si="86"/>
        <v xml:space="preserve"> </v>
      </c>
      <c r="AN236" s="22" t="str">
        <f t="shared" si="87"/>
        <v xml:space="preserve"> </v>
      </c>
      <c r="AO236" s="76"/>
      <c r="AP236" s="76"/>
      <c r="AQ236" s="76"/>
      <c r="AR236" s="76"/>
      <c r="AS236" s="76"/>
      <c r="AT236" s="76"/>
      <c r="AU236" s="76"/>
      <c r="AV236" s="76"/>
      <c r="AW236" s="76"/>
      <c r="AX236" s="76"/>
      <c r="AY236" s="76"/>
      <c r="AZ236" s="76"/>
    </row>
    <row r="237" spans="2:52" ht="57.75" customHeight="1" x14ac:dyDescent="0.3">
      <c r="B237" s="123" t="str">
        <f t="shared" si="75"/>
        <v>-</v>
      </c>
      <c r="C237" s="18"/>
      <c r="D237" s="24"/>
      <c r="E237" s="23"/>
      <c r="F237" s="132"/>
      <c r="G237" s="131"/>
      <c r="H237" s="23"/>
      <c r="I237" s="18"/>
      <c r="J237" s="80">
        <f t="shared" si="76"/>
        <v>0</v>
      </c>
      <c r="K237" s="18"/>
      <c r="L237" s="80">
        <f t="shared" si="77"/>
        <v>0</v>
      </c>
      <c r="M237" s="18"/>
      <c r="N237" s="80">
        <f t="shared" si="78"/>
        <v>0</v>
      </c>
      <c r="O237" s="18"/>
      <c r="P237" s="80">
        <f t="shared" si="66"/>
        <v>0</v>
      </c>
      <c r="Q237" s="18"/>
      <c r="R237" s="80">
        <f t="shared" si="67"/>
        <v>0</v>
      </c>
      <c r="S237" s="18"/>
      <c r="T237" s="80">
        <f t="shared" si="68"/>
        <v>0</v>
      </c>
      <c r="U237" s="18"/>
      <c r="V237" s="80">
        <f t="shared" si="69"/>
        <v>0</v>
      </c>
      <c r="W237" s="19" t="str">
        <f t="shared" si="70"/>
        <v xml:space="preserve"> </v>
      </c>
      <c r="X237" s="19" t="str">
        <f t="shared" si="79"/>
        <v xml:space="preserve"> </v>
      </c>
      <c r="Y237" s="19" t="str">
        <f t="shared" si="71"/>
        <v/>
      </c>
      <c r="Z237" s="23"/>
      <c r="AA237" s="19" t="str">
        <f t="shared" si="80"/>
        <v/>
      </c>
      <c r="AB237" s="19" t="str">
        <f t="shared" si="81"/>
        <v xml:space="preserve"> </v>
      </c>
      <c r="AC237" s="19" t="str">
        <f t="shared" si="82"/>
        <v/>
      </c>
      <c r="AD237" s="19" t="str">
        <f t="shared" si="83"/>
        <v xml:space="preserve"> </v>
      </c>
      <c r="AE237" s="128" t="str">
        <f t="shared" si="72"/>
        <v xml:space="preserve"> </v>
      </c>
      <c r="AF237" s="19" t="str">
        <f t="shared" si="84"/>
        <v xml:space="preserve"> </v>
      </c>
      <c r="AG237" s="50">
        <f t="shared" si="85"/>
        <v>0</v>
      </c>
      <c r="AH237" s="50" t="str">
        <f t="shared" si="73"/>
        <v xml:space="preserve"> </v>
      </c>
      <c r="AI237" s="36" t="str">
        <f>IFERROR(IF((INDEX('[3]Riesgos de Corrupción'!$B$11:$V$100,MATCH('Controles de Corrupción'!C237,'[3]Riesgos de Corrupción'!$B$11:$B$100,0),17)-AH237&lt;=1),"Rara vez",IF((INDEX('[3]Riesgos de Corrupción'!$B$11:$V$100,MATCH('Controles de Corrupción'!C237,'[3]Riesgos de Corrupción'!$B$11:$B$100,0),17)-AH237&lt;=2),"Improbable",IF((INDEX('[3]Riesgos de Corrupción'!$B$11:$V$100,MATCH('Controles de Corrupción'!C237,'[3]Riesgos de Corrupción'!$B$11:$B$100,0),17)-AH237&lt;=3),"Posible",IF((INDEX('[3]Riesgos de Corrupción'!$B$11:$V$100,MATCH('Controles de Corrupción'!C237,'[3]Riesgos de Corrupción'!$B$11:$B$100,0),17)-AH237&lt;=4),"Probable",IF((INDEX('[3]Riesgos de Corrupción'!$B$11:$V$100,MATCH('Controles de Corrupción'!C237,'[3]Riesgos de Corrupción'!$B$11:$B$100,0),17)-AH237&lt;=5),"Casi seguro")))))," ")</f>
        <v xml:space="preserve"> </v>
      </c>
      <c r="AJ237" s="8" t="str">
        <f>IFERROR(IF(OR(AND(AF237="Fuerte",H237="No disminuye"),AND(AF237="Moderado",H237="Indirectamente"),AND(AF237="Moderado",H237="No disminuye"),AND(INDEX('[3]Riesgos de Corrupción'!$B$11:$BN$100,MATCH('Controles de Corrupción'!C237,'[3]Riesgos de Corrupción'!$B$11:$B$100,0),63)="Moderado")),0,IF(OR(AND(AF237="Fuerte",H237="Indirectamente"),AND(AF237="Moderado",H237="Directamente"),AND(INDEX('[3]Riesgos de Corrupción'!$B$11:$BN$100,MATCH('Controles de Corrupción'!C237,'[3]Riesgos de Corrupción'!$B$11:$B$100,0),63)="Mayor")),1,IF(AND(AF237="Fuerte",H237="Directamente",AND(INDEX('[3]Riesgos de Corrupción'!$B$11:$BN$100,MATCH('Controles de Corrupción'!C237,'[3]Riesgos de Corrupción'!$B$11:$B$100,0),63)="Catastrófico")),2)))," ")</f>
        <v xml:space="preserve"> </v>
      </c>
      <c r="AK237" s="435" t="str">
        <f t="shared" si="74"/>
        <v xml:space="preserve"> </v>
      </c>
      <c r="AL237" s="19" t="str">
        <f>IFERROR(IF((INDEX('[3]Riesgos de Corrupción'!$B$11:$BN$100,MATCH('Controles de Corrupción'!C237,'[3]Riesgos de Corrupción'!$B$11:$B$100,0),62)-AK237&lt;=3),"Moderado",IF((INDEX('[3]Riesgos de Corrupción'!$B$11:$BN$100,MATCH('Controles de Corrupción'!C237,'[3]Riesgos de Corrupción'!$B$11:$B$100,0),62)-AK237&lt;=4),"Mayor",IF((INDEX('[3]Riesgos de Corrupción'!$B$11:$BN$100,MATCH('Controles de Corrupción'!C237,'[3]Riesgos de Corrupción'!$B$11:$B$100,0),62)-AK237&lt;=5),"Catastrófico")))," ")</f>
        <v xml:space="preserve"> </v>
      </c>
      <c r="AM237" s="22" t="str">
        <f t="shared" si="86"/>
        <v xml:space="preserve"> </v>
      </c>
      <c r="AN237" s="22" t="str">
        <f t="shared" si="87"/>
        <v xml:space="preserve"> </v>
      </c>
      <c r="AO237" s="76"/>
      <c r="AP237" s="76"/>
      <c r="AQ237" s="76"/>
      <c r="AR237" s="76"/>
      <c r="AS237" s="76"/>
      <c r="AT237" s="76"/>
      <c r="AU237" s="76"/>
      <c r="AV237" s="76"/>
      <c r="AW237" s="76"/>
      <c r="AX237" s="76"/>
      <c r="AY237" s="76"/>
      <c r="AZ237" s="76"/>
    </row>
    <row r="238" spans="2:52" ht="57.75" customHeight="1" x14ac:dyDescent="0.3">
      <c r="B238" s="123" t="str">
        <f t="shared" si="75"/>
        <v>-</v>
      </c>
      <c r="C238" s="18"/>
      <c r="D238" s="24"/>
      <c r="E238" s="23"/>
      <c r="F238" s="132"/>
      <c r="G238" s="131"/>
      <c r="H238" s="23"/>
      <c r="I238" s="18"/>
      <c r="J238" s="80">
        <f t="shared" si="76"/>
        <v>0</v>
      </c>
      <c r="K238" s="18"/>
      <c r="L238" s="80">
        <f t="shared" si="77"/>
        <v>0</v>
      </c>
      <c r="M238" s="18"/>
      <c r="N238" s="80">
        <f t="shared" si="78"/>
        <v>0</v>
      </c>
      <c r="O238" s="18"/>
      <c r="P238" s="80">
        <f t="shared" si="66"/>
        <v>0</v>
      </c>
      <c r="Q238" s="18"/>
      <c r="R238" s="80">
        <f t="shared" si="67"/>
        <v>0</v>
      </c>
      <c r="S238" s="18"/>
      <c r="T238" s="80">
        <f t="shared" si="68"/>
        <v>0</v>
      </c>
      <c r="U238" s="18"/>
      <c r="V238" s="80">
        <f t="shared" si="69"/>
        <v>0</v>
      </c>
      <c r="W238" s="19" t="str">
        <f t="shared" si="70"/>
        <v xml:space="preserve"> </v>
      </c>
      <c r="X238" s="19" t="str">
        <f t="shared" si="79"/>
        <v xml:space="preserve"> </v>
      </c>
      <c r="Y238" s="19" t="str">
        <f t="shared" si="71"/>
        <v/>
      </c>
      <c r="Z238" s="23"/>
      <c r="AA238" s="19" t="str">
        <f t="shared" si="80"/>
        <v/>
      </c>
      <c r="AB238" s="19" t="str">
        <f t="shared" si="81"/>
        <v xml:space="preserve"> </v>
      </c>
      <c r="AC238" s="19" t="str">
        <f t="shared" si="82"/>
        <v/>
      </c>
      <c r="AD238" s="19" t="str">
        <f t="shared" si="83"/>
        <v xml:space="preserve"> </v>
      </c>
      <c r="AE238" s="128" t="str">
        <f t="shared" si="72"/>
        <v xml:space="preserve"> </v>
      </c>
      <c r="AF238" s="19" t="str">
        <f t="shared" si="84"/>
        <v xml:space="preserve"> </v>
      </c>
      <c r="AG238" s="50">
        <f t="shared" si="85"/>
        <v>0</v>
      </c>
      <c r="AH238" s="50" t="str">
        <f t="shared" si="73"/>
        <v xml:space="preserve"> </v>
      </c>
      <c r="AI238" s="36" t="str">
        <f>IFERROR(IF((INDEX('[3]Riesgos de Corrupción'!$B$11:$V$100,MATCH('Controles de Corrupción'!C238,'[3]Riesgos de Corrupción'!$B$11:$B$100,0),17)-AH238&lt;=1),"Rara vez",IF((INDEX('[3]Riesgos de Corrupción'!$B$11:$V$100,MATCH('Controles de Corrupción'!C238,'[3]Riesgos de Corrupción'!$B$11:$B$100,0),17)-AH238&lt;=2),"Improbable",IF((INDEX('[3]Riesgos de Corrupción'!$B$11:$V$100,MATCH('Controles de Corrupción'!C238,'[3]Riesgos de Corrupción'!$B$11:$B$100,0),17)-AH238&lt;=3),"Posible",IF((INDEX('[3]Riesgos de Corrupción'!$B$11:$V$100,MATCH('Controles de Corrupción'!C238,'[3]Riesgos de Corrupción'!$B$11:$B$100,0),17)-AH238&lt;=4),"Probable",IF((INDEX('[3]Riesgos de Corrupción'!$B$11:$V$100,MATCH('Controles de Corrupción'!C238,'[3]Riesgos de Corrupción'!$B$11:$B$100,0),17)-AH238&lt;=5),"Casi seguro")))))," ")</f>
        <v xml:space="preserve"> </v>
      </c>
      <c r="AJ238" s="8" t="str">
        <f>IFERROR(IF(OR(AND(AF238="Fuerte",H238="No disminuye"),AND(AF238="Moderado",H238="Indirectamente"),AND(AF238="Moderado",H238="No disminuye"),AND(INDEX('[3]Riesgos de Corrupción'!$B$11:$BN$100,MATCH('Controles de Corrupción'!C238,'[3]Riesgos de Corrupción'!$B$11:$B$100,0),63)="Moderado")),0,IF(OR(AND(AF238="Fuerte",H238="Indirectamente"),AND(AF238="Moderado",H238="Directamente"),AND(INDEX('[3]Riesgos de Corrupción'!$B$11:$BN$100,MATCH('Controles de Corrupción'!C238,'[3]Riesgos de Corrupción'!$B$11:$B$100,0),63)="Mayor")),1,IF(AND(AF238="Fuerte",H238="Directamente",AND(INDEX('[3]Riesgos de Corrupción'!$B$11:$BN$100,MATCH('Controles de Corrupción'!C238,'[3]Riesgos de Corrupción'!$B$11:$B$100,0),63)="Catastrófico")),2)))," ")</f>
        <v xml:space="preserve"> </v>
      </c>
      <c r="AK238" s="435" t="str">
        <f t="shared" si="74"/>
        <v xml:space="preserve"> </v>
      </c>
      <c r="AL238" s="19" t="str">
        <f>IFERROR(IF((INDEX('[3]Riesgos de Corrupción'!$B$11:$BN$100,MATCH('Controles de Corrupción'!C238,'[3]Riesgos de Corrupción'!$B$11:$B$100,0),62)-AK238&lt;=3),"Moderado",IF((INDEX('[3]Riesgos de Corrupción'!$B$11:$BN$100,MATCH('Controles de Corrupción'!C238,'[3]Riesgos de Corrupción'!$B$11:$B$100,0),62)-AK238&lt;=4),"Mayor",IF((INDEX('[3]Riesgos de Corrupción'!$B$11:$BN$100,MATCH('Controles de Corrupción'!C238,'[3]Riesgos de Corrupción'!$B$11:$B$100,0),62)-AK238&lt;=5),"Catastrófico")))," ")</f>
        <v xml:space="preserve"> </v>
      </c>
      <c r="AM238" s="22" t="str">
        <f t="shared" si="86"/>
        <v xml:space="preserve"> </v>
      </c>
      <c r="AN238" s="22" t="str">
        <f t="shared" si="87"/>
        <v xml:space="preserve"> </v>
      </c>
      <c r="AO238" s="76"/>
      <c r="AP238" s="76"/>
      <c r="AQ238" s="76"/>
      <c r="AR238" s="76"/>
      <c r="AS238" s="76"/>
      <c r="AT238" s="76"/>
      <c r="AU238" s="76"/>
      <c r="AV238" s="76"/>
      <c r="AW238" s="76"/>
      <c r="AX238" s="76"/>
      <c r="AY238" s="76"/>
      <c r="AZ238" s="76"/>
    </row>
    <row r="239" spans="2:52" ht="57.75" customHeight="1" x14ac:dyDescent="0.3">
      <c r="B239" s="123" t="str">
        <f t="shared" si="75"/>
        <v>-</v>
      </c>
      <c r="C239" s="18"/>
      <c r="D239" s="24"/>
      <c r="E239" s="23"/>
      <c r="F239" s="132"/>
      <c r="G239" s="131"/>
      <c r="H239" s="23"/>
      <c r="I239" s="18"/>
      <c r="J239" s="80">
        <f t="shared" si="76"/>
        <v>0</v>
      </c>
      <c r="K239" s="18"/>
      <c r="L239" s="80">
        <f t="shared" si="77"/>
        <v>0</v>
      </c>
      <c r="M239" s="18"/>
      <c r="N239" s="80">
        <f t="shared" si="78"/>
        <v>0</v>
      </c>
      <c r="O239" s="18"/>
      <c r="P239" s="80">
        <f t="shared" si="66"/>
        <v>0</v>
      </c>
      <c r="Q239" s="18"/>
      <c r="R239" s="80">
        <f t="shared" si="67"/>
        <v>0</v>
      </c>
      <c r="S239" s="18"/>
      <c r="T239" s="80">
        <f t="shared" si="68"/>
        <v>0</v>
      </c>
      <c r="U239" s="18"/>
      <c r="V239" s="80">
        <f t="shared" si="69"/>
        <v>0</v>
      </c>
      <c r="W239" s="19" t="str">
        <f t="shared" si="70"/>
        <v xml:space="preserve"> </v>
      </c>
      <c r="X239" s="19" t="str">
        <f t="shared" si="79"/>
        <v xml:space="preserve"> </v>
      </c>
      <c r="Y239" s="19" t="str">
        <f t="shared" si="71"/>
        <v/>
      </c>
      <c r="Z239" s="23"/>
      <c r="AA239" s="19" t="str">
        <f t="shared" si="80"/>
        <v/>
      </c>
      <c r="AB239" s="19" t="str">
        <f t="shared" si="81"/>
        <v xml:space="preserve"> </v>
      </c>
      <c r="AC239" s="19" t="str">
        <f t="shared" si="82"/>
        <v/>
      </c>
      <c r="AD239" s="19" t="str">
        <f t="shared" si="83"/>
        <v xml:space="preserve"> </v>
      </c>
      <c r="AE239" s="128" t="str">
        <f t="shared" si="72"/>
        <v xml:space="preserve"> </v>
      </c>
      <c r="AF239" s="19" t="str">
        <f t="shared" si="84"/>
        <v xml:space="preserve"> </v>
      </c>
      <c r="AG239" s="50">
        <f t="shared" si="85"/>
        <v>0</v>
      </c>
      <c r="AH239" s="50" t="str">
        <f t="shared" si="73"/>
        <v xml:space="preserve"> </v>
      </c>
      <c r="AI239" s="36" t="str">
        <f>IFERROR(IF((INDEX('[3]Riesgos de Corrupción'!$B$11:$V$100,MATCH('Controles de Corrupción'!C239,'[3]Riesgos de Corrupción'!$B$11:$B$100,0),17)-AH239&lt;=1),"Rara vez",IF((INDEX('[3]Riesgos de Corrupción'!$B$11:$V$100,MATCH('Controles de Corrupción'!C239,'[3]Riesgos de Corrupción'!$B$11:$B$100,0),17)-AH239&lt;=2),"Improbable",IF((INDEX('[3]Riesgos de Corrupción'!$B$11:$V$100,MATCH('Controles de Corrupción'!C239,'[3]Riesgos de Corrupción'!$B$11:$B$100,0),17)-AH239&lt;=3),"Posible",IF((INDEX('[3]Riesgos de Corrupción'!$B$11:$V$100,MATCH('Controles de Corrupción'!C239,'[3]Riesgos de Corrupción'!$B$11:$B$100,0),17)-AH239&lt;=4),"Probable",IF((INDEX('[3]Riesgos de Corrupción'!$B$11:$V$100,MATCH('Controles de Corrupción'!C239,'[3]Riesgos de Corrupción'!$B$11:$B$100,0),17)-AH239&lt;=5),"Casi seguro")))))," ")</f>
        <v xml:space="preserve"> </v>
      </c>
      <c r="AJ239" s="8" t="str">
        <f>IFERROR(IF(OR(AND(AF239="Fuerte",H239="No disminuye"),AND(AF239="Moderado",H239="Indirectamente"),AND(AF239="Moderado",H239="No disminuye"),AND(INDEX('[3]Riesgos de Corrupción'!$B$11:$BN$100,MATCH('Controles de Corrupción'!C239,'[3]Riesgos de Corrupción'!$B$11:$B$100,0),63)="Moderado")),0,IF(OR(AND(AF239="Fuerte",H239="Indirectamente"),AND(AF239="Moderado",H239="Directamente"),AND(INDEX('[3]Riesgos de Corrupción'!$B$11:$BN$100,MATCH('Controles de Corrupción'!C239,'[3]Riesgos de Corrupción'!$B$11:$B$100,0),63)="Mayor")),1,IF(AND(AF239="Fuerte",H239="Directamente",AND(INDEX('[3]Riesgos de Corrupción'!$B$11:$BN$100,MATCH('Controles de Corrupción'!C239,'[3]Riesgos de Corrupción'!$B$11:$B$100,0),63)="Catastrófico")),2)))," ")</f>
        <v xml:space="preserve"> </v>
      </c>
      <c r="AK239" s="435" t="str">
        <f t="shared" si="74"/>
        <v xml:space="preserve"> </v>
      </c>
      <c r="AL239" s="19" t="str">
        <f>IFERROR(IF((INDEX('[3]Riesgos de Corrupción'!$B$11:$BN$100,MATCH('Controles de Corrupción'!C239,'[3]Riesgos de Corrupción'!$B$11:$B$100,0),62)-AK239&lt;=3),"Moderado",IF((INDEX('[3]Riesgos de Corrupción'!$B$11:$BN$100,MATCH('Controles de Corrupción'!C239,'[3]Riesgos de Corrupción'!$B$11:$B$100,0),62)-AK239&lt;=4),"Mayor",IF((INDEX('[3]Riesgos de Corrupción'!$B$11:$BN$100,MATCH('Controles de Corrupción'!C239,'[3]Riesgos de Corrupción'!$B$11:$B$100,0),62)-AK239&lt;=5),"Catastrófico")))," ")</f>
        <v xml:space="preserve"> </v>
      </c>
      <c r="AM239" s="22" t="str">
        <f t="shared" si="86"/>
        <v xml:space="preserve"> </v>
      </c>
      <c r="AN239" s="22" t="str">
        <f t="shared" si="87"/>
        <v xml:space="preserve"> </v>
      </c>
      <c r="AO239" s="76"/>
      <c r="AP239" s="76"/>
      <c r="AQ239" s="76"/>
      <c r="AR239" s="76"/>
      <c r="AS239" s="76"/>
      <c r="AT239" s="76"/>
      <c r="AU239" s="76"/>
      <c r="AV239" s="76"/>
      <c r="AW239" s="76"/>
      <c r="AX239" s="76"/>
      <c r="AY239" s="76"/>
      <c r="AZ239" s="76"/>
    </row>
    <row r="240" spans="2:52" ht="57.75" customHeight="1" x14ac:dyDescent="0.3">
      <c r="B240" s="123" t="str">
        <f t="shared" si="75"/>
        <v>-</v>
      </c>
      <c r="C240" s="18"/>
      <c r="D240" s="24"/>
      <c r="E240" s="23"/>
      <c r="F240" s="132"/>
      <c r="G240" s="131"/>
      <c r="H240" s="23"/>
      <c r="I240" s="18"/>
      <c r="J240" s="80">
        <f t="shared" si="76"/>
        <v>0</v>
      </c>
      <c r="K240" s="18"/>
      <c r="L240" s="80">
        <f t="shared" si="77"/>
        <v>0</v>
      </c>
      <c r="M240" s="18"/>
      <c r="N240" s="80">
        <f t="shared" si="78"/>
        <v>0</v>
      </c>
      <c r="O240" s="18"/>
      <c r="P240" s="80">
        <f t="shared" si="66"/>
        <v>0</v>
      </c>
      <c r="Q240" s="18"/>
      <c r="R240" s="80">
        <f t="shared" si="67"/>
        <v>0</v>
      </c>
      <c r="S240" s="18"/>
      <c r="T240" s="80">
        <f t="shared" si="68"/>
        <v>0</v>
      </c>
      <c r="U240" s="18"/>
      <c r="V240" s="80">
        <f t="shared" si="69"/>
        <v>0</v>
      </c>
      <c r="W240" s="19" t="str">
        <f t="shared" si="70"/>
        <v xml:space="preserve"> </v>
      </c>
      <c r="X240" s="19" t="str">
        <f t="shared" si="79"/>
        <v xml:space="preserve"> </v>
      </c>
      <c r="Y240" s="19" t="str">
        <f t="shared" si="71"/>
        <v/>
      </c>
      <c r="Z240" s="23"/>
      <c r="AA240" s="19" t="str">
        <f t="shared" si="80"/>
        <v/>
      </c>
      <c r="AB240" s="19" t="str">
        <f t="shared" si="81"/>
        <v xml:space="preserve"> </v>
      </c>
      <c r="AC240" s="19" t="str">
        <f t="shared" si="82"/>
        <v/>
      </c>
      <c r="AD240" s="19" t="str">
        <f t="shared" si="83"/>
        <v xml:space="preserve"> </v>
      </c>
      <c r="AE240" s="128" t="str">
        <f t="shared" si="72"/>
        <v xml:space="preserve"> </v>
      </c>
      <c r="AF240" s="19" t="str">
        <f t="shared" si="84"/>
        <v xml:space="preserve"> </v>
      </c>
      <c r="AG240" s="50">
        <f t="shared" si="85"/>
        <v>0</v>
      </c>
      <c r="AH240" s="50" t="str">
        <f t="shared" si="73"/>
        <v xml:space="preserve"> </v>
      </c>
      <c r="AI240" s="36" t="str">
        <f>IFERROR(IF((INDEX('[3]Riesgos de Corrupción'!$B$11:$V$100,MATCH('Controles de Corrupción'!C240,'[3]Riesgos de Corrupción'!$B$11:$B$100,0),17)-AH240&lt;=1),"Rara vez",IF((INDEX('[3]Riesgos de Corrupción'!$B$11:$V$100,MATCH('Controles de Corrupción'!C240,'[3]Riesgos de Corrupción'!$B$11:$B$100,0),17)-AH240&lt;=2),"Improbable",IF((INDEX('[3]Riesgos de Corrupción'!$B$11:$V$100,MATCH('Controles de Corrupción'!C240,'[3]Riesgos de Corrupción'!$B$11:$B$100,0),17)-AH240&lt;=3),"Posible",IF((INDEX('[3]Riesgos de Corrupción'!$B$11:$V$100,MATCH('Controles de Corrupción'!C240,'[3]Riesgos de Corrupción'!$B$11:$B$100,0),17)-AH240&lt;=4),"Probable",IF((INDEX('[3]Riesgos de Corrupción'!$B$11:$V$100,MATCH('Controles de Corrupción'!C240,'[3]Riesgos de Corrupción'!$B$11:$B$100,0),17)-AH240&lt;=5),"Casi seguro")))))," ")</f>
        <v xml:space="preserve"> </v>
      </c>
      <c r="AJ240" s="8" t="str">
        <f>IFERROR(IF(OR(AND(AF240="Fuerte",H240="No disminuye"),AND(AF240="Moderado",H240="Indirectamente"),AND(AF240="Moderado",H240="No disminuye"),AND(INDEX('[3]Riesgos de Corrupción'!$B$11:$BN$100,MATCH('Controles de Corrupción'!C240,'[3]Riesgos de Corrupción'!$B$11:$B$100,0),63)="Moderado")),0,IF(OR(AND(AF240="Fuerte",H240="Indirectamente"),AND(AF240="Moderado",H240="Directamente"),AND(INDEX('[3]Riesgos de Corrupción'!$B$11:$BN$100,MATCH('Controles de Corrupción'!C240,'[3]Riesgos de Corrupción'!$B$11:$B$100,0),63)="Mayor")),1,IF(AND(AF240="Fuerte",H240="Directamente",AND(INDEX('[3]Riesgos de Corrupción'!$B$11:$BN$100,MATCH('Controles de Corrupción'!C240,'[3]Riesgos de Corrupción'!$B$11:$B$100,0),63)="Catastrófico")),2)))," ")</f>
        <v xml:space="preserve"> </v>
      </c>
      <c r="AK240" s="435" t="str">
        <f t="shared" si="74"/>
        <v xml:space="preserve"> </v>
      </c>
      <c r="AL240" s="19" t="str">
        <f>IFERROR(IF((INDEX('[3]Riesgos de Corrupción'!$B$11:$BN$100,MATCH('Controles de Corrupción'!C240,'[3]Riesgos de Corrupción'!$B$11:$B$100,0),62)-AK240&lt;=3),"Moderado",IF((INDEX('[3]Riesgos de Corrupción'!$B$11:$BN$100,MATCH('Controles de Corrupción'!C240,'[3]Riesgos de Corrupción'!$B$11:$B$100,0),62)-AK240&lt;=4),"Mayor",IF((INDEX('[3]Riesgos de Corrupción'!$B$11:$BN$100,MATCH('Controles de Corrupción'!C240,'[3]Riesgos de Corrupción'!$B$11:$B$100,0),62)-AK240&lt;=5),"Catastrófico")))," ")</f>
        <v xml:space="preserve"> </v>
      </c>
      <c r="AM240" s="22" t="str">
        <f t="shared" si="86"/>
        <v xml:space="preserve"> </v>
      </c>
      <c r="AN240" s="22" t="str">
        <f t="shared" si="87"/>
        <v xml:space="preserve"> </v>
      </c>
      <c r="AO240" s="76"/>
      <c r="AP240" s="76"/>
      <c r="AQ240" s="76"/>
      <c r="AR240" s="76"/>
      <c r="AS240" s="76"/>
      <c r="AT240" s="76"/>
      <c r="AU240" s="76"/>
      <c r="AV240" s="76"/>
      <c r="AW240" s="76"/>
      <c r="AX240" s="76"/>
      <c r="AY240" s="76"/>
      <c r="AZ240" s="76"/>
    </row>
    <row r="241" spans="2:52" ht="57.75" customHeight="1" x14ac:dyDescent="0.3">
      <c r="B241" s="123" t="str">
        <f t="shared" si="75"/>
        <v>-</v>
      </c>
      <c r="C241" s="18"/>
      <c r="D241" s="24"/>
      <c r="E241" s="23"/>
      <c r="F241" s="132"/>
      <c r="G241" s="131"/>
      <c r="H241" s="23"/>
      <c r="I241" s="18"/>
      <c r="J241" s="80">
        <f t="shared" si="76"/>
        <v>0</v>
      </c>
      <c r="K241" s="18"/>
      <c r="L241" s="80">
        <f t="shared" si="77"/>
        <v>0</v>
      </c>
      <c r="M241" s="18"/>
      <c r="N241" s="80">
        <f t="shared" si="78"/>
        <v>0</v>
      </c>
      <c r="O241" s="18"/>
      <c r="P241" s="80">
        <f t="shared" si="66"/>
        <v>0</v>
      </c>
      <c r="Q241" s="18"/>
      <c r="R241" s="80">
        <f t="shared" si="67"/>
        <v>0</v>
      </c>
      <c r="S241" s="18"/>
      <c r="T241" s="80">
        <f t="shared" si="68"/>
        <v>0</v>
      </c>
      <c r="U241" s="18"/>
      <c r="V241" s="80">
        <f t="shared" si="69"/>
        <v>0</v>
      </c>
      <c r="W241" s="19" t="str">
        <f t="shared" si="70"/>
        <v xml:space="preserve"> </v>
      </c>
      <c r="X241" s="19" t="str">
        <f t="shared" si="79"/>
        <v xml:space="preserve"> </v>
      </c>
      <c r="Y241" s="19" t="str">
        <f t="shared" si="71"/>
        <v/>
      </c>
      <c r="Z241" s="23"/>
      <c r="AA241" s="19" t="str">
        <f t="shared" si="80"/>
        <v/>
      </c>
      <c r="AB241" s="19" t="str">
        <f t="shared" si="81"/>
        <v xml:space="preserve"> </v>
      </c>
      <c r="AC241" s="19" t="str">
        <f t="shared" si="82"/>
        <v/>
      </c>
      <c r="AD241" s="19" t="str">
        <f t="shared" si="83"/>
        <v xml:space="preserve"> </v>
      </c>
      <c r="AE241" s="128" t="str">
        <f t="shared" si="72"/>
        <v xml:space="preserve"> </v>
      </c>
      <c r="AF241" s="19" t="str">
        <f t="shared" si="84"/>
        <v xml:space="preserve"> </v>
      </c>
      <c r="AG241" s="50">
        <f t="shared" si="85"/>
        <v>0</v>
      </c>
      <c r="AH241" s="50" t="str">
        <f t="shared" si="73"/>
        <v xml:space="preserve"> </v>
      </c>
      <c r="AI241" s="36" t="str">
        <f>IFERROR(IF((INDEX('[3]Riesgos de Corrupción'!$B$11:$V$100,MATCH('Controles de Corrupción'!C241,'[3]Riesgos de Corrupción'!$B$11:$B$100,0),17)-AH241&lt;=1),"Rara vez",IF((INDEX('[3]Riesgos de Corrupción'!$B$11:$V$100,MATCH('Controles de Corrupción'!C241,'[3]Riesgos de Corrupción'!$B$11:$B$100,0),17)-AH241&lt;=2),"Improbable",IF((INDEX('[3]Riesgos de Corrupción'!$B$11:$V$100,MATCH('Controles de Corrupción'!C241,'[3]Riesgos de Corrupción'!$B$11:$B$100,0),17)-AH241&lt;=3),"Posible",IF((INDEX('[3]Riesgos de Corrupción'!$B$11:$V$100,MATCH('Controles de Corrupción'!C241,'[3]Riesgos de Corrupción'!$B$11:$B$100,0),17)-AH241&lt;=4),"Probable",IF((INDEX('[3]Riesgos de Corrupción'!$B$11:$V$100,MATCH('Controles de Corrupción'!C241,'[3]Riesgos de Corrupción'!$B$11:$B$100,0),17)-AH241&lt;=5),"Casi seguro")))))," ")</f>
        <v xml:space="preserve"> </v>
      </c>
      <c r="AJ241" s="8" t="str">
        <f>IFERROR(IF(OR(AND(AF241="Fuerte",H241="No disminuye"),AND(AF241="Moderado",H241="Indirectamente"),AND(AF241="Moderado",H241="No disminuye"),AND(INDEX('[3]Riesgos de Corrupción'!$B$11:$BN$100,MATCH('Controles de Corrupción'!C241,'[3]Riesgos de Corrupción'!$B$11:$B$100,0),63)="Moderado")),0,IF(OR(AND(AF241="Fuerte",H241="Indirectamente"),AND(AF241="Moderado",H241="Directamente"),AND(INDEX('[3]Riesgos de Corrupción'!$B$11:$BN$100,MATCH('Controles de Corrupción'!C241,'[3]Riesgos de Corrupción'!$B$11:$B$100,0),63)="Mayor")),1,IF(AND(AF241="Fuerte",H241="Directamente",AND(INDEX('[3]Riesgos de Corrupción'!$B$11:$BN$100,MATCH('Controles de Corrupción'!C241,'[3]Riesgos de Corrupción'!$B$11:$B$100,0),63)="Catastrófico")),2)))," ")</f>
        <v xml:space="preserve"> </v>
      </c>
      <c r="AK241" s="435" t="str">
        <f t="shared" si="74"/>
        <v xml:space="preserve"> </v>
      </c>
      <c r="AL241" s="19" t="str">
        <f>IFERROR(IF((INDEX('[3]Riesgos de Corrupción'!$B$11:$BN$100,MATCH('Controles de Corrupción'!C241,'[3]Riesgos de Corrupción'!$B$11:$B$100,0),62)-AK241&lt;=3),"Moderado",IF((INDEX('[3]Riesgos de Corrupción'!$B$11:$BN$100,MATCH('Controles de Corrupción'!C241,'[3]Riesgos de Corrupción'!$B$11:$B$100,0),62)-AK241&lt;=4),"Mayor",IF((INDEX('[3]Riesgos de Corrupción'!$B$11:$BN$100,MATCH('Controles de Corrupción'!C241,'[3]Riesgos de Corrupción'!$B$11:$B$100,0),62)-AK241&lt;=5),"Catastrófico")))," ")</f>
        <v xml:space="preserve"> </v>
      </c>
      <c r="AM241" s="22" t="str">
        <f t="shared" si="86"/>
        <v xml:space="preserve"> </v>
      </c>
      <c r="AN241" s="22" t="str">
        <f t="shared" si="87"/>
        <v xml:space="preserve"> </v>
      </c>
      <c r="AO241" s="76"/>
      <c r="AP241" s="76"/>
      <c r="AQ241" s="76"/>
      <c r="AR241" s="76"/>
      <c r="AS241" s="76"/>
      <c r="AT241" s="76"/>
      <c r="AU241" s="76"/>
      <c r="AV241" s="76"/>
      <c r="AW241" s="76"/>
      <c r="AX241" s="76"/>
      <c r="AY241" s="76"/>
      <c r="AZ241" s="76"/>
    </row>
    <row r="242" spans="2:52" ht="57.75" customHeight="1" x14ac:dyDescent="0.3">
      <c r="B242" s="123" t="str">
        <f t="shared" si="75"/>
        <v>-</v>
      </c>
      <c r="C242" s="18"/>
      <c r="D242" s="24"/>
      <c r="E242" s="23"/>
      <c r="F242" s="132"/>
      <c r="G242" s="131"/>
      <c r="H242" s="23"/>
      <c r="I242" s="18"/>
      <c r="J242" s="80">
        <f t="shared" si="76"/>
        <v>0</v>
      </c>
      <c r="K242" s="18"/>
      <c r="L242" s="80">
        <f t="shared" si="77"/>
        <v>0</v>
      </c>
      <c r="M242" s="18"/>
      <c r="N242" s="80">
        <f t="shared" si="78"/>
        <v>0</v>
      </c>
      <c r="O242" s="18"/>
      <c r="P242" s="80">
        <f t="shared" si="66"/>
        <v>0</v>
      </c>
      <c r="Q242" s="18"/>
      <c r="R242" s="80">
        <f t="shared" si="67"/>
        <v>0</v>
      </c>
      <c r="S242" s="18"/>
      <c r="T242" s="80">
        <f t="shared" si="68"/>
        <v>0</v>
      </c>
      <c r="U242" s="18"/>
      <c r="V242" s="80">
        <f t="shared" si="69"/>
        <v>0</v>
      </c>
      <c r="W242" s="19" t="str">
        <f t="shared" si="70"/>
        <v xml:space="preserve"> </v>
      </c>
      <c r="X242" s="19" t="str">
        <f t="shared" si="79"/>
        <v xml:space="preserve"> </v>
      </c>
      <c r="Y242" s="19" t="str">
        <f t="shared" si="71"/>
        <v/>
      </c>
      <c r="Z242" s="23"/>
      <c r="AA242" s="19" t="str">
        <f t="shared" si="80"/>
        <v/>
      </c>
      <c r="AB242" s="19" t="str">
        <f t="shared" si="81"/>
        <v xml:space="preserve"> </v>
      </c>
      <c r="AC242" s="19" t="str">
        <f t="shared" si="82"/>
        <v/>
      </c>
      <c r="AD242" s="19" t="str">
        <f t="shared" si="83"/>
        <v xml:space="preserve"> </v>
      </c>
      <c r="AE242" s="128" t="str">
        <f t="shared" si="72"/>
        <v xml:space="preserve"> </v>
      </c>
      <c r="AF242" s="19" t="str">
        <f t="shared" si="84"/>
        <v xml:space="preserve"> </v>
      </c>
      <c r="AG242" s="50">
        <f t="shared" si="85"/>
        <v>0</v>
      </c>
      <c r="AH242" s="50" t="str">
        <f t="shared" si="73"/>
        <v xml:space="preserve"> </v>
      </c>
      <c r="AI242" s="36" t="str">
        <f>IFERROR(IF((INDEX('[3]Riesgos de Corrupción'!$B$11:$V$100,MATCH('Controles de Corrupción'!C242,'[3]Riesgos de Corrupción'!$B$11:$B$100,0),17)-AH242&lt;=1),"Rara vez",IF((INDEX('[3]Riesgos de Corrupción'!$B$11:$V$100,MATCH('Controles de Corrupción'!C242,'[3]Riesgos de Corrupción'!$B$11:$B$100,0),17)-AH242&lt;=2),"Improbable",IF((INDEX('[3]Riesgos de Corrupción'!$B$11:$V$100,MATCH('Controles de Corrupción'!C242,'[3]Riesgos de Corrupción'!$B$11:$B$100,0),17)-AH242&lt;=3),"Posible",IF((INDEX('[3]Riesgos de Corrupción'!$B$11:$V$100,MATCH('Controles de Corrupción'!C242,'[3]Riesgos de Corrupción'!$B$11:$B$100,0),17)-AH242&lt;=4),"Probable",IF((INDEX('[3]Riesgos de Corrupción'!$B$11:$V$100,MATCH('Controles de Corrupción'!C242,'[3]Riesgos de Corrupción'!$B$11:$B$100,0),17)-AH242&lt;=5),"Casi seguro")))))," ")</f>
        <v xml:space="preserve"> </v>
      </c>
      <c r="AJ242" s="8" t="str">
        <f>IFERROR(IF(OR(AND(AF242="Fuerte",H242="No disminuye"),AND(AF242="Moderado",H242="Indirectamente"),AND(AF242="Moderado",H242="No disminuye"),AND(INDEX('[3]Riesgos de Corrupción'!$B$11:$BN$100,MATCH('Controles de Corrupción'!C242,'[3]Riesgos de Corrupción'!$B$11:$B$100,0),63)="Moderado")),0,IF(OR(AND(AF242="Fuerte",H242="Indirectamente"),AND(AF242="Moderado",H242="Directamente"),AND(INDEX('[3]Riesgos de Corrupción'!$B$11:$BN$100,MATCH('Controles de Corrupción'!C242,'[3]Riesgos de Corrupción'!$B$11:$B$100,0),63)="Mayor")),1,IF(AND(AF242="Fuerte",H242="Directamente",AND(INDEX('[3]Riesgos de Corrupción'!$B$11:$BN$100,MATCH('Controles de Corrupción'!C242,'[3]Riesgos de Corrupción'!$B$11:$B$100,0),63)="Catastrófico")),2)))," ")</f>
        <v xml:space="preserve"> </v>
      </c>
      <c r="AK242" s="435" t="str">
        <f t="shared" si="74"/>
        <v xml:space="preserve"> </v>
      </c>
      <c r="AL242" s="19" t="str">
        <f>IFERROR(IF((INDEX('[3]Riesgos de Corrupción'!$B$11:$BN$100,MATCH('Controles de Corrupción'!C242,'[3]Riesgos de Corrupción'!$B$11:$B$100,0),62)-AK242&lt;=3),"Moderado",IF((INDEX('[3]Riesgos de Corrupción'!$B$11:$BN$100,MATCH('Controles de Corrupción'!C242,'[3]Riesgos de Corrupción'!$B$11:$B$100,0),62)-AK242&lt;=4),"Mayor",IF((INDEX('[3]Riesgos de Corrupción'!$B$11:$BN$100,MATCH('Controles de Corrupción'!C242,'[3]Riesgos de Corrupción'!$B$11:$B$100,0),62)-AK242&lt;=5),"Catastrófico")))," ")</f>
        <v xml:space="preserve"> </v>
      </c>
      <c r="AM242" s="22" t="str">
        <f t="shared" si="86"/>
        <v xml:space="preserve"> </v>
      </c>
      <c r="AN242" s="22" t="str">
        <f t="shared" si="87"/>
        <v xml:space="preserve"> </v>
      </c>
      <c r="AO242" s="76"/>
      <c r="AP242" s="76"/>
      <c r="AQ242" s="76"/>
      <c r="AR242" s="76"/>
      <c r="AS242" s="76"/>
      <c r="AT242" s="76"/>
      <c r="AU242" s="76"/>
      <c r="AV242" s="76"/>
      <c r="AW242" s="76"/>
      <c r="AX242" s="76"/>
      <c r="AY242" s="76"/>
      <c r="AZ242" s="76"/>
    </row>
    <row r="243" spans="2:52" ht="57.75" customHeight="1" x14ac:dyDescent="0.3">
      <c r="B243" s="123" t="str">
        <f t="shared" si="75"/>
        <v>-</v>
      </c>
      <c r="C243" s="18"/>
      <c r="D243" s="24"/>
      <c r="E243" s="23"/>
      <c r="F243" s="132"/>
      <c r="G243" s="131"/>
      <c r="H243" s="23"/>
      <c r="I243" s="18"/>
      <c r="J243" s="80">
        <f t="shared" si="76"/>
        <v>0</v>
      </c>
      <c r="K243" s="18"/>
      <c r="L243" s="80">
        <f t="shared" si="77"/>
        <v>0</v>
      </c>
      <c r="M243" s="18"/>
      <c r="N243" s="80">
        <f t="shared" si="78"/>
        <v>0</v>
      </c>
      <c r="O243" s="18"/>
      <c r="P243" s="80">
        <f t="shared" si="66"/>
        <v>0</v>
      </c>
      <c r="Q243" s="18"/>
      <c r="R243" s="80">
        <f t="shared" si="67"/>
        <v>0</v>
      </c>
      <c r="S243" s="18"/>
      <c r="T243" s="80">
        <f t="shared" si="68"/>
        <v>0</v>
      </c>
      <c r="U243" s="18"/>
      <c r="V243" s="80">
        <f t="shared" si="69"/>
        <v>0</v>
      </c>
      <c r="W243" s="19" t="str">
        <f t="shared" si="70"/>
        <v xml:space="preserve"> </v>
      </c>
      <c r="X243" s="19" t="str">
        <f t="shared" si="79"/>
        <v xml:space="preserve"> </v>
      </c>
      <c r="Y243" s="19" t="str">
        <f t="shared" si="71"/>
        <v/>
      </c>
      <c r="Z243" s="23"/>
      <c r="AA243" s="19" t="str">
        <f t="shared" si="80"/>
        <v/>
      </c>
      <c r="AB243" s="19" t="str">
        <f t="shared" si="81"/>
        <v xml:space="preserve"> </v>
      </c>
      <c r="AC243" s="19" t="str">
        <f t="shared" si="82"/>
        <v/>
      </c>
      <c r="AD243" s="19" t="str">
        <f t="shared" si="83"/>
        <v xml:space="preserve"> </v>
      </c>
      <c r="AE243" s="128" t="str">
        <f t="shared" si="72"/>
        <v xml:space="preserve"> </v>
      </c>
      <c r="AF243" s="19" t="str">
        <f t="shared" si="84"/>
        <v xml:space="preserve"> </v>
      </c>
      <c r="AG243" s="50">
        <f t="shared" si="85"/>
        <v>0</v>
      </c>
      <c r="AH243" s="50" t="str">
        <f t="shared" si="73"/>
        <v xml:space="preserve"> </v>
      </c>
      <c r="AI243" s="36" t="str">
        <f>IFERROR(IF((INDEX('[3]Riesgos de Corrupción'!$B$11:$V$100,MATCH('Controles de Corrupción'!C243,'[3]Riesgos de Corrupción'!$B$11:$B$100,0),17)-AH243&lt;=1),"Rara vez",IF((INDEX('[3]Riesgos de Corrupción'!$B$11:$V$100,MATCH('Controles de Corrupción'!C243,'[3]Riesgos de Corrupción'!$B$11:$B$100,0),17)-AH243&lt;=2),"Improbable",IF((INDEX('[3]Riesgos de Corrupción'!$B$11:$V$100,MATCH('Controles de Corrupción'!C243,'[3]Riesgos de Corrupción'!$B$11:$B$100,0),17)-AH243&lt;=3),"Posible",IF((INDEX('[3]Riesgos de Corrupción'!$B$11:$V$100,MATCH('Controles de Corrupción'!C243,'[3]Riesgos de Corrupción'!$B$11:$B$100,0),17)-AH243&lt;=4),"Probable",IF((INDEX('[3]Riesgos de Corrupción'!$B$11:$V$100,MATCH('Controles de Corrupción'!C243,'[3]Riesgos de Corrupción'!$B$11:$B$100,0),17)-AH243&lt;=5),"Casi seguro")))))," ")</f>
        <v xml:space="preserve"> </v>
      </c>
      <c r="AJ243" s="8" t="str">
        <f>IFERROR(IF(OR(AND(AF243="Fuerte",H243="No disminuye"),AND(AF243="Moderado",H243="Indirectamente"),AND(AF243="Moderado",H243="No disminuye"),AND(INDEX('[3]Riesgos de Corrupción'!$B$11:$BN$100,MATCH('Controles de Corrupción'!C243,'[3]Riesgos de Corrupción'!$B$11:$B$100,0),63)="Moderado")),0,IF(OR(AND(AF243="Fuerte",H243="Indirectamente"),AND(AF243="Moderado",H243="Directamente"),AND(INDEX('[3]Riesgos de Corrupción'!$B$11:$BN$100,MATCH('Controles de Corrupción'!C243,'[3]Riesgos de Corrupción'!$B$11:$B$100,0),63)="Mayor")),1,IF(AND(AF243="Fuerte",H243="Directamente",AND(INDEX('[3]Riesgos de Corrupción'!$B$11:$BN$100,MATCH('Controles de Corrupción'!C243,'[3]Riesgos de Corrupción'!$B$11:$B$100,0),63)="Catastrófico")),2)))," ")</f>
        <v xml:space="preserve"> </v>
      </c>
      <c r="AK243" s="435" t="str">
        <f t="shared" si="74"/>
        <v xml:space="preserve"> </v>
      </c>
      <c r="AL243" s="19" t="str">
        <f>IFERROR(IF((INDEX('[3]Riesgos de Corrupción'!$B$11:$BN$100,MATCH('Controles de Corrupción'!C243,'[3]Riesgos de Corrupción'!$B$11:$B$100,0),62)-AK243&lt;=3),"Moderado",IF((INDEX('[3]Riesgos de Corrupción'!$B$11:$BN$100,MATCH('Controles de Corrupción'!C243,'[3]Riesgos de Corrupción'!$B$11:$B$100,0),62)-AK243&lt;=4),"Mayor",IF((INDEX('[3]Riesgos de Corrupción'!$B$11:$BN$100,MATCH('Controles de Corrupción'!C243,'[3]Riesgos de Corrupción'!$B$11:$B$100,0),62)-AK243&lt;=5),"Catastrófico")))," ")</f>
        <v xml:space="preserve"> </v>
      </c>
      <c r="AM243" s="22" t="str">
        <f t="shared" si="86"/>
        <v xml:space="preserve"> </v>
      </c>
      <c r="AN243" s="22" t="str">
        <f t="shared" si="87"/>
        <v xml:space="preserve"> </v>
      </c>
      <c r="AO243" s="76"/>
      <c r="AP243" s="76"/>
      <c r="AQ243" s="76"/>
      <c r="AR243" s="76"/>
      <c r="AS243" s="76"/>
      <c r="AT243" s="76"/>
      <c r="AU243" s="76"/>
      <c r="AV243" s="76"/>
      <c r="AW243" s="76"/>
      <c r="AX243" s="76"/>
      <c r="AY243" s="76"/>
      <c r="AZ243" s="76"/>
    </row>
    <row r="244" spans="2:52" ht="57.75" customHeight="1" x14ac:dyDescent="0.3">
      <c r="B244" s="123" t="str">
        <f t="shared" si="75"/>
        <v>-</v>
      </c>
      <c r="C244" s="18"/>
      <c r="D244" s="24"/>
      <c r="E244" s="23"/>
      <c r="F244" s="132"/>
      <c r="G244" s="131"/>
      <c r="H244" s="23"/>
      <c r="I244" s="18"/>
      <c r="J244" s="80">
        <f t="shared" si="76"/>
        <v>0</v>
      </c>
      <c r="K244" s="18"/>
      <c r="L244" s="80">
        <f t="shared" si="77"/>
        <v>0</v>
      </c>
      <c r="M244" s="18"/>
      <c r="N244" s="80">
        <f t="shared" si="78"/>
        <v>0</v>
      </c>
      <c r="O244" s="18"/>
      <c r="P244" s="80">
        <f t="shared" si="66"/>
        <v>0</v>
      </c>
      <c r="Q244" s="18"/>
      <c r="R244" s="80">
        <f t="shared" si="67"/>
        <v>0</v>
      </c>
      <c r="S244" s="18"/>
      <c r="T244" s="80">
        <f t="shared" si="68"/>
        <v>0</v>
      </c>
      <c r="U244" s="18"/>
      <c r="V244" s="80">
        <f t="shared" si="69"/>
        <v>0</v>
      </c>
      <c r="W244" s="19" t="str">
        <f t="shared" si="70"/>
        <v xml:space="preserve"> </v>
      </c>
      <c r="X244" s="19" t="str">
        <f t="shared" si="79"/>
        <v xml:space="preserve"> </v>
      </c>
      <c r="Y244" s="19" t="str">
        <f t="shared" si="71"/>
        <v/>
      </c>
      <c r="Z244" s="23"/>
      <c r="AA244" s="19" t="str">
        <f t="shared" si="80"/>
        <v/>
      </c>
      <c r="AB244" s="19" t="str">
        <f t="shared" si="81"/>
        <v xml:space="preserve"> </v>
      </c>
      <c r="AC244" s="19" t="str">
        <f t="shared" si="82"/>
        <v/>
      </c>
      <c r="AD244" s="19" t="str">
        <f t="shared" si="83"/>
        <v xml:space="preserve"> </v>
      </c>
      <c r="AE244" s="128" t="str">
        <f t="shared" si="72"/>
        <v xml:space="preserve"> </v>
      </c>
      <c r="AF244" s="19" t="str">
        <f t="shared" si="84"/>
        <v xml:space="preserve"> </v>
      </c>
      <c r="AG244" s="50">
        <f t="shared" si="85"/>
        <v>0</v>
      </c>
      <c r="AH244" s="50" t="str">
        <f t="shared" si="73"/>
        <v xml:space="preserve"> </v>
      </c>
      <c r="AI244" s="36" t="str">
        <f>IFERROR(IF((INDEX('[3]Riesgos de Corrupción'!$B$11:$V$100,MATCH('Controles de Corrupción'!C244,'[3]Riesgos de Corrupción'!$B$11:$B$100,0),17)-AH244&lt;=1),"Rara vez",IF((INDEX('[3]Riesgos de Corrupción'!$B$11:$V$100,MATCH('Controles de Corrupción'!C244,'[3]Riesgos de Corrupción'!$B$11:$B$100,0),17)-AH244&lt;=2),"Improbable",IF((INDEX('[3]Riesgos de Corrupción'!$B$11:$V$100,MATCH('Controles de Corrupción'!C244,'[3]Riesgos de Corrupción'!$B$11:$B$100,0),17)-AH244&lt;=3),"Posible",IF((INDEX('[3]Riesgos de Corrupción'!$B$11:$V$100,MATCH('Controles de Corrupción'!C244,'[3]Riesgos de Corrupción'!$B$11:$B$100,0),17)-AH244&lt;=4),"Probable",IF((INDEX('[3]Riesgos de Corrupción'!$B$11:$V$100,MATCH('Controles de Corrupción'!C244,'[3]Riesgos de Corrupción'!$B$11:$B$100,0),17)-AH244&lt;=5),"Casi seguro")))))," ")</f>
        <v xml:space="preserve"> </v>
      </c>
      <c r="AJ244" s="8" t="str">
        <f>IFERROR(IF(OR(AND(AF244="Fuerte",H244="No disminuye"),AND(AF244="Moderado",H244="Indirectamente"),AND(AF244="Moderado",H244="No disminuye"),AND(INDEX('[3]Riesgos de Corrupción'!$B$11:$BN$100,MATCH('Controles de Corrupción'!C244,'[3]Riesgos de Corrupción'!$B$11:$B$100,0),63)="Moderado")),0,IF(OR(AND(AF244="Fuerte",H244="Indirectamente"),AND(AF244="Moderado",H244="Directamente"),AND(INDEX('[3]Riesgos de Corrupción'!$B$11:$BN$100,MATCH('Controles de Corrupción'!C244,'[3]Riesgos de Corrupción'!$B$11:$B$100,0),63)="Mayor")),1,IF(AND(AF244="Fuerte",H244="Directamente",AND(INDEX('[3]Riesgos de Corrupción'!$B$11:$BN$100,MATCH('Controles de Corrupción'!C244,'[3]Riesgos de Corrupción'!$B$11:$B$100,0),63)="Catastrófico")),2)))," ")</f>
        <v xml:space="preserve"> </v>
      </c>
      <c r="AK244" s="435" t="str">
        <f t="shared" si="74"/>
        <v xml:space="preserve"> </v>
      </c>
      <c r="AL244" s="19" t="str">
        <f>IFERROR(IF((INDEX('[3]Riesgos de Corrupción'!$B$11:$BN$100,MATCH('Controles de Corrupción'!C244,'[3]Riesgos de Corrupción'!$B$11:$B$100,0),62)-AK244&lt;=3),"Moderado",IF((INDEX('[3]Riesgos de Corrupción'!$B$11:$BN$100,MATCH('Controles de Corrupción'!C244,'[3]Riesgos de Corrupción'!$B$11:$B$100,0),62)-AK244&lt;=4),"Mayor",IF((INDEX('[3]Riesgos de Corrupción'!$B$11:$BN$100,MATCH('Controles de Corrupción'!C244,'[3]Riesgos de Corrupción'!$B$11:$B$100,0),62)-AK244&lt;=5),"Catastrófico")))," ")</f>
        <v xml:space="preserve"> </v>
      </c>
      <c r="AM244" s="22" t="str">
        <f t="shared" si="86"/>
        <v xml:space="preserve"> </v>
      </c>
      <c r="AN244" s="22" t="str">
        <f t="shared" si="87"/>
        <v xml:space="preserve"> </v>
      </c>
      <c r="AO244" s="76"/>
      <c r="AP244" s="76"/>
      <c r="AQ244" s="76"/>
      <c r="AR244" s="76"/>
      <c r="AS244" s="76"/>
      <c r="AT244" s="76"/>
      <c r="AU244" s="76"/>
      <c r="AV244" s="76"/>
      <c r="AW244" s="76"/>
      <c r="AX244" s="76"/>
      <c r="AY244" s="76"/>
      <c r="AZ244" s="76"/>
    </row>
    <row r="245" spans="2:52" ht="57.75" customHeight="1" x14ac:dyDescent="0.3">
      <c r="B245" s="123" t="str">
        <f t="shared" si="75"/>
        <v>-</v>
      </c>
      <c r="C245" s="18"/>
      <c r="D245" s="24"/>
      <c r="E245" s="23"/>
      <c r="F245" s="132"/>
      <c r="G245" s="131"/>
      <c r="H245" s="23"/>
      <c r="I245" s="18"/>
      <c r="J245" s="80">
        <f t="shared" si="76"/>
        <v>0</v>
      </c>
      <c r="K245" s="18"/>
      <c r="L245" s="80">
        <f t="shared" si="77"/>
        <v>0</v>
      </c>
      <c r="M245" s="18"/>
      <c r="N245" s="80">
        <f t="shared" si="78"/>
        <v>0</v>
      </c>
      <c r="O245" s="18"/>
      <c r="P245" s="80">
        <f t="shared" si="66"/>
        <v>0</v>
      </c>
      <c r="Q245" s="18"/>
      <c r="R245" s="80">
        <f t="shared" si="67"/>
        <v>0</v>
      </c>
      <c r="S245" s="18"/>
      <c r="T245" s="80">
        <f t="shared" si="68"/>
        <v>0</v>
      </c>
      <c r="U245" s="18"/>
      <c r="V245" s="80">
        <f t="shared" si="69"/>
        <v>0</v>
      </c>
      <c r="W245" s="19" t="str">
        <f t="shared" si="70"/>
        <v xml:space="preserve"> </v>
      </c>
      <c r="X245" s="19" t="str">
        <f t="shared" si="79"/>
        <v xml:space="preserve"> </v>
      </c>
      <c r="Y245" s="19" t="str">
        <f t="shared" si="71"/>
        <v/>
      </c>
      <c r="Z245" s="23"/>
      <c r="AA245" s="19" t="str">
        <f t="shared" si="80"/>
        <v/>
      </c>
      <c r="AB245" s="19" t="str">
        <f t="shared" si="81"/>
        <v xml:space="preserve"> </v>
      </c>
      <c r="AC245" s="19" t="str">
        <f t="shared" si="82"/>
        <v/>
      </c>
      <c r="AD245" s="19" t="str">
        <f t="shared" si="83"/>
        <v xml:space="preserve"> </v>
      </c>
      <c r="AE245" s="128" t="str">
        <f t="shared" si="72"/>
        <v xml:space="preserve"> </v>
      </c>
      <c r="AF245" s="19" t="str">
        <f t="shared" si="84"/>
        <v xml:space="preserve"> </v>
      </c>
      <c r="AG245" s="50">
        <f t="shared" si="85"/>
        <v>0</v>
      </c>
      <c r="AH245" s="50" t="str">
        <f t="shared" si="73"/>
        <v xml:space="preserve"> </v>
      </c>
      <c r="AI245" s="36" t="str">
        <f>IFERROR(IF((INDEX('[3]Riesgos de Corrupción'!$B$11:$V$100,MATCH('Controles de Corrupción'!C245,'[3]Riesgos de Corrupción'!$B$11:$B$100,0),17)-AH245&lt;=1),"Rara vez",IF((INDEX('[3]Riesgos de Corrupción'!$B$11:$V$100,MATCH('Controles de Corrupción'!C245,'[3]Riesgos de Corrupción'!$B$11:$B$100,0),17)-AH245&lt;=2),"Improbable",IF((INDEX('[3]Riesgos de Corrupción'!$B$11:$V$100,MATCH('Controles de Corrupción'!C245,'[3]Riesgos de Corrupción'!$B$11:$B$100,0),17)-AH245&lt;=3),"Posible",IF((INDEX('[3]Riesgos de Corrupción'!$B$11:$V$100,MATCH('Controles de Corrupción'!C245,'[3]Riesgos de Corrupción'!$B$11:$B$100,0),17)-AH245&lt;=4),"Probable",IF((INDEX('[3]Riesgos de Corrupción'!$B$11:$V$100,MATCH('Controles de Corrupción'!C245,'[3]Riesgos de Corrupción'!$B$11:$B$100,0),17)-AH245&lt;=5),"Casi seguro")))))," ")</f>
        <v xml:space="preserve"> </v>
      </c>
      <c r="AJ245" s="8" t="str">
        <f>IFERROR(IF(OR(AND(AF245="Fuerte",H245="No disminuye"),AND(AF245="Moderado",H245="Indirectamente"),AND(AF245="Moderado",H245="No disminuye"),AND(INDEX('[3]Riesgos de Corrupción'!$B$11:$BN$100,MATCH('Controles de Corrupción'!C245,'[3]Riesgos de Corrupción'!$B$11:$B$100,0),63)="Moderado")),0,IF(OR(AND(AF245="Fuerte",H245="Indirectamente"),AND(AF245="Moderado",H245="Directamente"),AND(INDEX('[3]Riesgos de Corrupción'!$B$11:$BN$100,MATCH('Controles de Corrupción'!C245,'[3]Riesgos de Corrupción'!$B$11:$B$100,0),63)="Mayor")),1,IF(AND(AF245="Fuerte",H245="Directamente",AND(INDEX('[3]Riesgos de Corrupción'!$B$11:$BN$100,MATCH('Controles de Corrupción'!C245,'[3]Riesgos de Corrupción'!$B$11:$B$100,0),63)="Catastrófico")),2)))," ")</f>
        <v xml:space="preserve"> </v>
      </c>
      <c r="AK245" s="435" t="str">
        <f t="shared" si="74"/>
        <v xml:space="preserve"> </v>
      </c>
      <c r="AL245" s="19" t="str">
        <f>IFERROR(IF((INDEX('[3]Riesgos de Corrupción'!$B$11:$BN$100,MATCH('Controles de Corrupción'!C245,'[3]Riesgos de Corrupción'!$B$11:$B$100,0),62)-AK245&lt;=3),"Moderado",IF((INDEX('[3]Riesgos de Corrupción'!$B$11:$BN$100,MATCH('Controles de Corrupción'!C245,'[3]Riesgos de Corrupción'!$B$11:$B$100,0),62)-AK245&lt;=4),"Mayor",IF((INDEX('[3]Riesgos de Corrupción'!$B$11:$BN$100,MATCH('Controles de Corrupción'!C245,'[3]Riesgos de Corrupción'!$B$11:$B$100,0),62)-AK245&lt;=5),"Catastrófico")))," ")</f>
        <v xml:space="preserve"> </v>
      </c>
      <c r="AM245" s="22" t="str">
        <f t="shared" si="86"/>
        <v xml:space="preserve"> </v>
      </c>
      <c r="AN245" s="22" t="str">
        <f t="shared" si="87"/>
        <v xml:space="preserve"> </v>
      </c>
      <c r="AO245" s="76"/>
      <c r="AP245" s="76"/>
      <c r="AQ245" s="76"/>
      <c r="AR245" s="76"/>
      <c r="AS245" s="76"/>
      <c r="AT245" s="76"/>
      <c r="AU245" s="76"/>
      <c r="AV245" s="76"/>
      <c r="AW245" s="76"/>
      <c r="AX245" s="76"/>
      <c r="AY245" s="76"/>
      <c r="AZ245" s="76"/>
    </row>
    <row r="246" spans="2:52" ht="57.75" customHeight="1" x14ac:dyDescent="0.3">
      <c r="B246" s="123" t="str">
        <f t="shared" si="75"/>
        <v>-</v>
      </c>
      <c r="C246" s="18"/>
      <c r="D246" s="24"/>
      <c r="E246" s="23"/>
      <c r="F246" s="132"/>
      <c r="G246" s="131"/>
      <c r="H246" s="23"/>
      <c r="I246" s="18"/>
      <c r="J246" s="80">
        <f t="shared" si="76"/>
        <v>0</v>
      </c>
      <c r="K246" s="18"/>
      <c r="L246" s="80">
        <f t="shared" si="77"/>
        <v>0</v>
      </c>
      <c r="M246" s="18"/>
      <c r="N246" s="80">
        <f t="shared" si="78"/>
        <v>0</v>
      </c>
      <c r="O246" s="18"/>
      <c r="P246" s="80">
        <f t="shared" si="66"/>
        <v>0</v>
      </c>
      <c r="Q246" s="18"/>
      <c r="R246" s="80">
        <f t="shared" si="67"/>
        <v>0</v>
      </c>
      <c r="S246" s="18"/>
      <c r="T246" s="80">
        <f t="shared" si="68"/>
        <v>0</v>
      </c>
      <c r="U246" s="18"/>
      <c r="V246" s="80">
        <f t="shared" si="69"/>
        <v>0</v>
      </c>
      <c r="W246" s="19" t="str">
        <f t="shared" si="70"/>
        <v xml:space="preserve"> </v>
      </c>
      <c r="X246" s="19" t="str">
        <f t="shared" si="79"/>
        <v xml:space="preserve"> </v>
      </c>
      <c r="Y246" s="19" t="str">
        <f t="shared" si="71"/>
        <v/>
      </c>
      <c r="Z246" s="23"/>
      <c r="AA246" s="19" t="str">
        <f t="shared" si="80"/>
        <v/>
      </c>
      <c r="AB246" s="19" t="str">
        <f t="shared" si="81"/>
        <v xml:space="preserve"> </v>
      </c>
      <c r="AC246" s="19" t="str">
        <f t="shared" si="82"/>
        <v/>
      </c>
      <c r="AD246" s="19" t="str">
        <f t="shared" si="83"/>
        <v xml:space="preserve"> </v>
      </c>
      <c r="AE246" s="128" t="str">
        <f t="shared" si="72"/>
        <v xml:space="preserve"> </v>
      </c>
      <c r="AF246" s="19" t="str">
        <f t="shared" si="84"/>
        <v xml:space="preserve"> </v>
      </c>
      <c r="AG246" s="50">
        <f t="shared" si="85"/>
        <v>0</v>
      </c>
      <c r="AH246" s="50" t="str">
        <f t="shared" si="73"/>
        <v xml:space="preserve"> </v>
      </c>
      <c r="AI246" s="36" t="str">
        <f>IFERROR(IF((INDEX('[3]Riesgos de Corrupción'!$B$11:$V$100,MATCH('Controles de Corrupción'!C246,'[3]Riesgos de Corrupción'!$B$11:$B$100,0),17)-AH246&lt;=1),"Rara vez",IF((INDEX('[3]Riesgos de Corrupción'!$B$11:$V$100,MATCH('Controles de Corrupción'!C246,'[3]Riesgos de Corrupción'!$B$11:$B$100,0),17)-AH246&lt;=2),"Improbable",IF((INDEX('[3]Riesgos de Corrupción'!$B$11:$V$100,MATCH('Controles de Corrupción'!C246,'[3]Riesgos de Corrupción'!$B$11:$B$100,0),17)-AH246&lt;=3),"Posible",IF((INDEX('[3]Riesgos de Corrupción'!$B$11:$V$100,MATCH('Controles de Corrupción'!C246,'[3]Riesgos de Corrupción'!$B$11:$B$100,0),17)-AH246&lt;=4),"Probable",IF((INDEX('[3]Riesgos de Corrupción'!$B$11:$V$100,MATCH('Controles de Corrupción'!C246,'[3]Riesgos de Corrupción'!$B$11:$B$100,0),17)-AH246&lt;=5),"Casi seguro")))))," ")</f>
        <v xml:space="preserve"> </v>
      </c>
      <c r="AJ246" s="8" t="str">
        <f>IFERROR(IF(OR(AND(AF246="Fuerte",H246="No disminuye"),AND(AF246="Moderado",H246="Indirectamente"),AND(AF246="Moderado",H246="No disminuye"),AND(INDEX('[3]Riesgos de Corrupción'!$B$11:$BN$100,MATCH('Controles de Corrupción'!C246,'[3]Riesgos de Corrupción'!$B$11:$B$100,0),63)="Moderado")),0,IF(OR(AND(AF246="Fuerte",H246="Indirectamente"),AND(AF246="Moderado",H246="Directamente"),AND(INDEX('[3]Riesgos de Corrupción'!$B$11:$BN$100,MATCH('Controles de Corrupción'!C246,'[3]Riesgos de Corrupción'!$B$11:$B$100,0),63)="Mayor")),1,IF(AND(AF246="Fuerte",H246="Directamente",AND(INDEX('[3]Riesgos de Corrupción'!$B$11:$BN$100,MATCH('Controles de Corrupción'!C246,'[3]Riesgos de Corrupción'!$B$11:$B$100,0),63)="Catastrófico")),2)))," ")</f>
        <v xml:space="preserve"> </v>
      </c>
      <c r="AK246" s="435" t="str">
        <f t="shared" si="74"/>
        <v xml:space="preserve"> </v>
      </c>
      <c r="AL246" s="19" t="str">
        <f>IFERROR(IF((INDEX('[3]Riesgos de Corrupción'!$B$11:$BN$100,MATCH('Controles de Corrupción'!C246,'[3]Riesgos de Corrupción'!$B$11:$B$100,0),62)-AK246&lt;=3),"Moderado",IF((INDEX('[3]Riesgos de Corrupción'!$B$11:$BN$100,MATCH('Controles de Corrupción'!C246,'[3]Riesgos de Corrupción'!$B$11:$B$100,0),62)-AK246&lt;=4),"Mayor",IF((INDEX('[3]Riesgos de Corrupción'!$B$11:$BN$100,MATCH('Controles de Corrupción'!C246,'[3]Riesgos de Corrupción'!$B$11:$B$100,0),62)-AK246&lt;=5),"Catastrófico")))," ")</f>
        <v xml:space="preserve"> </v>
      </c>
      <c r="AM246" s="22" t="str">
        <f t="shared" si="86"/>
        <v xml:space="preserve"> </v>
      </c>
      <c r="AN246" s="22" t="str">
        <f t="shared" si="87"/>
        <v xml:space="preserve"> </v>
      </c>
      <c r="AO246" s="76"/>
      <c r="AP246" s="76"/>
      <c r="AQ246" s="76"/>
      <c r="AR246" s="76"/>
      <c r="AS246" s="76"/>
      <c r="AT246" s="76"/>
      <c r="AU246" s="76"/>
      <c r="AV246" s="76"/>
      <c r="AW246" s="76"/>
      <c r="AX246" s="76"/>
      <c r="AY246" s="76"/>
      <c r="AZ246" s="76"/>
    </row>
    <row r="247" spans="2:52" ht="57.75" customHeight="1" x14ac:dyDescent="0.3">
      <c r="B247" s="123" t="str">
        <f t="shared" si="75"/>
        <v>-</v>
      </c>
      <c r="C247" s="18"/>
      <c r="D247" s="24"/>
      <c r="E247" s="23"/>
      <c r="F247" s="132"/>
      <c r="G247" s="131"/>
      <c r="H247" s="23"/>
      <c r="I247" s="18"/>
      <c r="J247" s="80">
        <f t="shared" si="76"/>
        <v>0</v>
      </c>
      <c r="K247" s="18"/>
      <c r="L247" s="80">
        <f t="shared" si="77"/>
        <v>0</v>
      </c>
      <c r="M247" s="18"/>
      <c r="N247" s="80">
        <f t="shared" si="78"/>
        <v>0</v>
      </c>
      <c r="O247" s="18"/>
      <c r="P247" s="80">
        <f t="shared" si="66"/>
        <v>0</v>
      </c>
      <c r="Q247" s="18"/>
      <c r="R247" s="80">
        <f t="shared" si="67"/>
        <v>0</v>
      </c>
      <c r="S247" s="18"/>
      <c r="T247" s="80">
        <f t="shared" si="68"/>
        <v>0</v>
      </c>
      <c r="U247" s="18"/>
      <c r="V247" s="80">
        <f t="shared" si="69"/>
        <v>0</v>
      </c>
      <c r="W247" s="19" t="str">
        <f t="shared" si="70"/>
        <v xml:space="preserve"> </v>
      </c>
      <c r="X247" s="19" t="str">
        <f t="shared" si="79"/>
        <v xml:space="preserve"> </v>
      </c>
      <c r="Y247" s="19" t="str">
        <f t="shared" si="71"/>
        <v/>
      </c>
      <c r="Z247" s="23"/>
      <c r="AA247" s="19" t="str">
        <f t="shared" si="80"/>
        <v/>
      </c>
      <c r="AB247" s="19" t="str">
        <f t="shared" si="81"/>
        <v xml:space="preserve"> </v>
      </c>
      <c r="AC247" s="19" t="str">
        <f t="shared" si="82"/>
        <v/>
      </c>
      <c r="AD247" s="19" t="str">
        <f t="shared" si="83"/>
        <v xml:space="preserve"> </v>
      </c>
      <c r="AE247" s="128" t="str">
        <f t="shared" si="72"/>
        <v xml:space="preserve"> </v>
      </c>
      <c r="AF247" s="19" t="str">
        <f t="shared" si="84"/>
        <v xml:space="preserve"> </v>
      </c>
      <c r="AG247" s="50">
        <f t="shared" si="85"/>
        <v>0</v>
      </c>
      <c r="AH247" s="50" t="str">
        <f t="shared" si="73"/>
        <v xml:space="preserve"> </v>
      </c>
      <c r="AI247" s="36" t="str">
        <f>IFERROR(IF((INDEX('[3]Riesgos de Corrupción'!$B$11:$V$100,MATCH('Controles de Corrupción'!C247,'[3]Riesgos de Corrupción'!$B$11:$B$100,0),17)-AH247&lt;=1),"Rara vez",IF((INDEX('[3]Riesgos de Corrupción'!$B$11:$V$100,MATCH('Controles de Corrupción'!C247,'[3]Riesgos de Corrupción'!$B$11:$B$100,0),17)-AH247&lt;=2),"Improbable",IF((INDEX('[3]Riesgos de Corrupción'!$B$11:$V$100,MATCH('Controles de Corrupción'!C247,'[3]Riesgos de Corrupción'!$B$11:$B$100,0),17)-AH247&lt;=3),"Posible",IF((INDEX('[3]Riesgos de Corrupción'!$B$11:$V$100,MATCH('Controles de Corrupción'!C247,'[3]Riesgos de Corrupción'!$B$11:$B$100,0),17)-AH247&lt;=4),"Probable",IF((INDEX('[3]Riesgos de Corrupción'!$B$11:$V$100,MATCH('Controles de Corrupción'!C247,'[3]Riesgos de Corrupción'!$B$11:$B$100,0),17)-AH247&lt;=5),"Casi seguro")))))," ")</f>
        <v xml:space="preserve"> </v>
      </c>
      <c r="AJ247" s="8" t="str">
        <f>IFERROR(IF(OR(AND(AF247="Fuerte",H247="No disminuye"),AND(AF247="Moderado",H247="Indirectamente"),AND(AF247="Moderado",H247="No disminuye"),AND(INDEX('[3]Riesgos de Corrupción'!$B$11:$BN$100,MATCH('Controles de Corrupción'!C247,'[3]Riesgos de Corrupción'!$B$11:$B$100,0),63)="Moderado")),0,IF(OR(AND(AF247="Fuerte",H247="Indirectamente"),AND(AF247="Moderado",H247="Directamente"),AND(INDEX('[3]Riesgos de Corrupción'!$B$11:$BN$100,MATCH('Controles de Corrupción'!C247,'[3]Riesgos de Corrupción'!$B$11:$B$100,0),63)="Mayor")),1,IF(AND(AF247="Fuerte",H247="Directamente",AND(INDEX('[3]Riesgos de Corrupción'!$B$11:$BN$100,MATCH('Controles de Corrupción'!C247,'[3]Riesgos de Corrupción'!$B$11:$B$100,0),63)="Catastrófico")),2)))," ")</f>
        <v xml:space="preserve"> </v>
      </c>
      <c r="AK247" s="435" t="str">
        <f t="shared" si="74"/>
        <v xml:space="preserve"> </v>
      </c>
      <c r="AL247" s="19" t="str">
        <f>IFERROR(IF((INDEX('[3]Riesgos de Corrupción'!$B$11:$BN$100,MATCH('Controles de Corrupción'!C247,'[3]Riesgos de Corrupción'!$B$11:$B$100,0),62)-AK247&lt;=3),"Moderado",IF((INDEX('[3]Riesgos de Corrupción'!$B$11:$BN$100,MATCH('Controles de Corrupción'!C247,'[3]Riesgos de Corrupción'!$B$11:$B$100,0),62)-AK247&lt;=4),"Mayor",IF((INDEX('[3]Riesgos de Corrupción'!$B$11:$BN$100,MATCH('Controles de Corrupción'!C247,'[3]Riesgos de Corrupción'!$B$11:$B$100,0),62)-AK247&lt;=5),"Catastrófico")))," ")</f>
        <v xml:space="preserve"> </v>
      </c>
      <c r="AM247" s="22" t="str">
        <f t="shared" si="86"/>
        <v xml:space="preserve"> </v>
      </c>
      <c r="AN247" s="22" t="str">
        <f t="shared" si="87"/>
        <v xml:space="preserve"> </v>
      </c>
      <c r="AO247" s="76"/>
      <c r="AP247" s="76"/>
      <c r="AQ247" s="76"/>
      <c r="AR247" s="76"/>
      <c r="AS247" s="76"/>
      <c r="AT247" s="76"/>
      <c r="AU247" s="76"/>
      <c r="AV247" s="76"/>
      <c r="AW247" s="76"/>
      <c r="AX247" s="76"/>
      <c r="AY247" s="76"/>
      <c r="AZ247" s="76"/>
    </row>
    <row r="248" spans="2:52" ht="10.5" customHeight="1" x14ac:dyDescent="0.3">
      <c r="B248" s="123" t="str">
        <f t="shared" si="75"/>
        <v>-</v>
      </c>
      <c r="C248" s="18"/>
      <c r="D248" s="24"/>
      <c r="E248" s="23"/>
      <c r="F248" s="132"/>
      <c r="G248" s="131"/>
      <c r="H248" s="23"/>
      <c r="I248" s="18"/>
      <c r="J248" s="80">
        <f t="shared" si="76"/>
        <v>0</v>
      </c>
      <c r="K248" s="18"/>
      <c r="L248" s="80">
        <f t="shared" si="77"/>
        <v>0</v>
      </c>
      <c r="M248" s="18"/>
      <c r="N248" s="80">
        <f t="shared" si="78"/>
        <v>0</v>
      </c>
      <c r="O248" s="18"/>
      <c r="P248" s="80">
        <f t="shared" si="66"/>
        <v>0</v>
      </c>
      <c r="Q248" s="18"/>
      <c r="R248" s="80">
        <f t="shared" si="67"/>
        <v>0</v>
      </c>
      <c r="S248" s="18"/>
      <c r="T248" s="80">
        <f t="shared" si="68"/>
        <v>0</v>
      </c>
      <c r="U248" s="18"/>
      <c r="V248" s="80">
        <f t="shared" si="69"/>
        <v>0</v>
      </c>
      <c r="W248" s="19" t="str">
        <f t="shared" si="70"/>
        <v xml:space="preserve"> </v>
      </c>
      <c r="X248" s="19" t="str">
        <f t="shared" si="79"/>
        <v xml:space="preserve"> </v>
      </c>
      <c r="Y248" s="19" t="str">
        <f t="shared" si="71"/>
        <v/>
      </c>
      <c r="Z248" s="23"/>
      <c r="AA248" s="19" t="str">
        <f t="shared" si="80"/>
        <v/>
      </c>
      <c r="AB248" s="19" t="str">
        <f t="shared" si="81"/>
        <v xml:space="preserve"> </v>
      </c>
      <c r="AC248" s="19" t="str">
        <f t="shared" si="82"/>
        <v/>
      </c>
      <c r="AD248" s="19" t="str">
        <f t="shared" si="83"/>
        <v xml:space="preserve"> </v>
      </c>
      <c r="AE248" s="128" t="str">
        <f t="shared" si="72"/>
        <v xml:space="preserve"> </v>
      </c>
      <c r="AF248" s="19" t="str">
        <f t="shared" si="84"/>
        <v xml:space="preserve"> </v>
      </c>
      <c r="AG248" s="50">
        <f t="shared" si="85"/>
        <v>0</v>
      </c>
      <c r="AH248" s="50" t="str">
        <f t="shared" si="73"/>
        <v xml:space="preserve"> </v>
      </c>
      <c r="AI248" s="36" t="str">
        <f>IFERROR(IF((INDEX('[3]Riesgos de Corrupción'!$B$11:$V$100,MATCH('Controles de Corrupción'!C248,'[3]Riesgos de Corrupción'!$B$11:$B$100,0),17)-AH248&lt;=1),"Rara vez",IF((INDEX('[3]Riesgos de Corrupción'!$B$11:$V$100,MATCH('Controles de Corrupción'!C248,'[3]Riesgos de Corrupción'!$B$11:$B$100,0),17)-AH248&lt;=2),"Improbable",IF((INDEX('[3]Riesgos de Corrupción'!$B$11:$V$100,MATCH('Controles de Corrupción'!C248,'[3]Riesgos de Corrupción'!$B$11:$B$100,0),17)-AH248&lt;=3),"Posible",IF((INDEX('[3]Riesgos de Corrupción'!$B$11:$V$100,MATCH('Controles de Corrupción'!C248,'[3]Riesgos de Corrupción'!$B$11:$B$100,0),17)-AH248&lt;=4),"Probable",IF((INDEX('[3]Riesgos de Corrupción'!$B$11:$V$100,MATCH('Controles de Corrupción'!C248,'[3]Riesgos de Corrupción'!$B$11:$B$100,0),17)-AH248&lt;=5),"Casi seguro")))))," ")</f>
        <v xml:space="preserve"> </v>
      </c>
      <c r="AJ248" s="8" t="str">
        <f>IFERROR(IF(OR(AND(AF248="Fuerte",H248="No disminuye"),AND(AF248="Moderado",H248="Indirectamente"),AND(AF248="Moderado",H248="No disminuye"),AND(INDEX('[3]Riesgos de Corrupción'!$B$11:$BN$100,MATCH('Controles de Corrupción'!C248,'[3]Riesgos de Corrupción'!$B$11:$B$100,0),63)="Moderado")),0,IF(OR(AND(AF248="Fuerte",H248="Indirectamente"),AND(AF248="Moderado",H248="Directamente"),AND(INDEX('[3]Riesgos de Corrupción'!$B$11:$BN$100,MATCH('Controles de Corrupción'!C248,'[3]Riesgos de Corrupción'!$B$11:$B$100,0),63)="Mayor")),1,IF(AND(AF248="Fuerte",H248="Directamente",AND(INDEX('[3]Riesgos de Corrupción'!$B$11:$BN$100,MATCH('Controles de Corrupción'!C248,'[3]Riesgos de Corrupción'!$B$11:$B$100,0),63)="Catastrófico")),2)))," ")</f>
        <v xml:space="preserve"> </v>
      </c>
      <c r="AK248" s="435" t="str">
        <f t="shared" si="74"/>
        <v xml:space="preserve"> </v>
      </c>
      <c r="AL248" s="19" t="str">
        <f>IFERROR(IF((INDEX('[3]Riesgos de Corrupción'!$B$11:$BN$100,MATCH('Controles de Corrupción'!C248,'[3]Riesgos de Corrupción'!$B$11:$B$100,0),62)-AK248&lt;=3),"Moderado",IF((INDEX('[3]Riesgos de Corrupción'!$B$11:$BN$100,MATCH('Controles de Corrupción'!C248,'[3]Riesgos de Corrupción'!$B$11:$B$100,0),62)-AK248&lt;=4),"Mayor",IF((INDEX('[3]Riesgos de Corrupción'!$B$11:$BN$100,MATCH('Controles de Corrupción'!C248,'[3]Riesgos de Corrupción'!$B$11:$B$100,0),62)-AK248&lt;=5),"Catastrófico")))," ")</f>
        <v xml:space="preserve"> </v>
      </c>
      <c r="AM248" s="22" t="str">
        <f t="shared" si="86"/>
        <v xml:space="preserve"> </v>
      </c>
      <c r="AN248" s="22" t="str">
        <f t="shared" si="87"/>
        <v xml:space="preserve"> </v>
      </c>
      <c r="AO248" s="76"/>
      <c r="AP248" s="76"/>
      <c r="AQ248" s="76"/>
      <c r="AR248" s="76"/>
      <c r="AS248" s="76"/>
      <c r="AT248" s="76"/>
      <c r="AU248" s="76"/>
      <c r="AV248" s="76"/>
      <c r="AW248" s="76"/>
      <c r="AX248" s="76"/>
      <c r="AY248" s="76"/>
      <c r="AZ248" s="76"/>
    </row>
    <row r="249" spans="2:52" ht="15" customHeight="1" x14ac:dyDescent="0.3">
      <c r="B249" s="123" t="str">
        <f t="shared" si="75"/>
        <v>-</v>
      </c>
      <c r="C249" s="18"/>
      <c r="D249" s="24"/>
      <c r="E249" s="23"/>
      <c r="F249" s="132"/>
      <c r="G249" s="134"/>
      <c r="H249" s="23"/>
      <c r="I249" s="18"/>
      <c r="J249" s="80">
        <f t="shared" si="76"/>
        <v>0</v>
      </c>
      <c r="K249" s="18"/>
      <c r="L249" s="80">
        <f t="shared" si="77"/>
        <v>0</v>
      </c>
      <c r="M249" s="18"/>
      <c r="N249" s="80">
        <f t="shared" si="78"/>
        <v>0</v>
      </c>
      <c r="O249" s="18"/>
      <c r="P249" s="80">
        <f t="shared" si="66"/>
        <v>0</v>
      </c>
      <c r="Q249" s="18"/>
      <c r="R249" s="80">
        <f t="shared" si="67"/>
        <v>0</v>
      </c>
      <c r="S249" s="18"/>
      <c r="T249" s="80">
        <f t="shared" si="68"/>
        <v>0</v>
      </c>
      <c r="U249" s="18"/>
      <c r="V249" s="80">
        <f t="shared" si="69"/>
        <v>0</v>
      </c>
      <c r="W249" s="19" t="str">
        <f t="shared" si="70"/>
        <v xml:space="preserve"> </v>
      </c>
      <c r="X249" s="19" t="str">
        <f t="shared" si="79"/>
        <v xml:space="preserve"> </v>
      </c>
      <c r="Y249" s="19" t="str">
        <f t="shared" si="71"/>
        <v/>
      </c>
      <c r="Z249" s="23"/>
      <c r="AA249" s="19" t="str">
        <f t="shared" si="80"/>
        <v/>
      </c>
      <c r="AB249" s="19" t="str">
        <f t="shared" si="81"/>
        <v xml:space="preserve"> </v>
      </c>
      <c r="AC249" s="19" t="str">
        <f t="shared" si="82"/>
        <v/>
      </c>
      <c r="AD249" s="19" t="str">
        <f t="shared" si="83"/>
        <v xml:space="preserve"> </v>
      </c>
      <c r="AE249" s="50" t="str">
        <f t="shared" si="72"/>
        <v xml:space="preserve"> </v>
      </c>
      <c r="AF249" s="19" t="str">
        <f t="shared" si="84"/>
        <v xml:space="preserve"> </v>
      </c>
      <c r="AG249" s="50">
        <f t="shared" si="85"/>
        <v>0</v>
      </c>
      <c r="AH249" s="50" t="str">
        <f t="shared" si="73"/>
        <v xml:space="preserve"> </v>
      </c>
      <c r="AI249" s="36" t="str">
        <f>IFERROR(IF((INDEX('[3]Riesgos de Corrupción'!$B$11:$V$100,MATCH('Controles de Corrupción'!C249,'[3]Riesgos de Corrupción'!$B$11:$B$100,0),17)-AH249&lt;=1),"Rara vez",IF((INDEX('[3]Riesgos de Corrupción'!$B$11:$V$100,MATCH('Controles de Corrupción'!C249,'[3]Riesgos de Corrupción'!$B$11:$B$100,0),17)-AH249&lt;=2),"Improbable",IF((INDEX('[3]Riesgos de Corrupción'!$B$11:$V$100,MATCH('Controles de Corrupción'!C249,'[3]Riesgos de Corrupción'!$B$11:$B$100,0),17)-AH249&lt;=3),"Posible",IF((INDEX('[3]Riesgos de Corrupción'!$B$11:$V$100,MATCH('Controles de Corrupción'!C249,'[3]Riesgos de Corrupción'!$B$11:$B$100,0),17)-AH249&lt;=4),"Probable",IF((INDEX('[3]Riesgos de Corrupción'!$B$11:$V$100,MATCH('Controles de Corrupción'!C249,'[3]Riesgos de Corrupción'!$B$11:$B$100,0),17)-AH249&lt;=5),"Casi seguro")))))," ")</f>
        <v xml:space="preserve"> </v>
      </c>
      <c r="AJ249" s="8" t="str">
        <f>IFERROR(IF(OR(AND(AF249="Fuerte",H249="No disminuye"),AND(AF249="Moderado",H249="Indirectamente"),AND(AF249="Moderado",H249="No disminuye"),AND(INDEX('[3]Riesgos de Corrupción'!$B$11:$BN$100,MATCH('Controles de Corrupción'!C249,'[3]Riesgos de Corrupción'!$B$11:$B$100,0),63)="Moderado")),0,IF(OR(AND(AF249="Fuerte",H249="Indirectamente"),AND(AF249="Moderado",H249="Directamente"),AND(INDEX('[3]Riesgos de Corrupción'!$B$11:$BN$100,MATCH('Controles de Corrupción'!C249,'[3]Riesgos de Corrupción'!$B$11:$B$100,0),63)="Mayor")),1,IF(AND(AF249="Fuerte",H249="Directamente",AND(INDEX('[3]Riesgos de Corrupción'!$B$11:$BN$100,MATCH('Controles de Corrupción'!C249,'[3]Riesgos de Corrupción'!$B$11:$B$100,0),63)="Catastrófico")),2)))," ")</f>
        <v xml:space="preserve"> </v>
      </c>
      <c r="AK249" s="435" t="str">
        <f t="shared" si="74"/>
        <v xml:space="preserve"> </v>
      </c>
      <c r="AL249" s="19" t="str">
        <f>IFERROR(IF((INDEX('[3]Riesgos de Corrupción'!$B$11:$BN$100,MATCH('Controles de Corrupción'!C249,'[3]Riesgos de Corrupción'!$B$11:$B$100,0),62)-AK249&lt;=3),"Moderado",IF((INDEX('[3]Riesgos de Corrupción'!$B$11:$BN$100,MATCH('Controles de Corrupción'!C249,'[3]Riesgos de Corrupción'!$B$11:$B$100,0),62)-AK249&lt;=4),"Mayor",IF((INDEX('[3]Riesgos de Corrupción'!$B$11:$BN$100,MATCH('Controles de Corrupción'!C249,'[3]Riesgos de Corrupción'!$B$11:$B$100,0),62)-AK249&lt;=5),"Catastrófico")))," ")</f>
        <v xml:space="preserve"> </v>
      </c>
      <c r="AM249" s="22" t="str">
        <f t="shared" si="86"/>
        <v xml:space="preserve"> </v>
      </c>
      <c r="AN249" s="22" t="str">
        <f t="shared" si="87"/>
        <v xml:space="preserve"> </v>
      </c>
      <c r="AO249" s="76"/>
      <c r="AP249" s="76"/>
      <c r="AQ249" s="76"/>
      <c r="AR249" s="76"/>
      <c r="AS249" s="76"/>
      <c r="AT249" s="76"/>
      <c r="AU249" s="76"/>
      <c r="AV249" s="76"/>
      <c r="AW249" s="76"/>
      <c r="AX249" s="76"/>
      <c r="AY249" s="76"/>
      <c r="AZ249" s="76"/>
    </row>
    <row r="250" spans="2:52" ht="15.75" x14ac:dyDescent="0.3">
      <c r="AE250" s="77"/>
      <c r="AL250" s="78"/>
    </row>
    <row r="251" spans="2:52" ht="15.75" x14ac:dyDescent="0.3">
      <c r="AE251" s="77"/>
      <c r="AL251" s="78"/>
    </row>
    <row r="252" spans="2:52" ht="15.75" x14ac:dyDescent="0.3">
      <c r="AE252" s="77"/>
    </row>
    <row r="253" spans="2:52" ht="15.75" x14ac:dyDescent="0.3">
      <c r="AE253" s="77"/>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sheetData>
  <sheetProtection algorithmName="SHA-512" hashValue="GgZtc8T6gpuQBUWbPHDXSEdWBuD63wi2VZ1zUOCOk/UY+A23P6F+Vtf3+NVDH3yHO0vZd9pxv3tX0BPpKQAOKw==" saltValue="qGTXNlvOBnBwGKKx4FEQsQ==" spinCount="100000" sheet="1" formatCells="0" formatColumns="0" formatRows="0" autoFilter="0" pivotTables="0"/>
  <autoFilter ref="C9:AZ249" xr:uid="{00000000-0009-0000-0000-00000F000000}"/>
  <dataConsolidate/>
  <mergeCells count="12">
    <mergeCell ref="F1:F2"/>
    <mergeCell ref="G1:AX2"/>
    <mergeCell ref="G3:AX3"/>
    <mergeCell ref="G4:AX4"/>
    <mergeCell ref="G5:S5"/>
    <mergeCell ref="C7:E8"/>
    <mergeCell ref="F7:AZ7"/>
    <mergeCell ref="F8:X8"/>
    <mergeCell ref="Y8:AE8"/>
    <mergeCell ref="AF8:AR8"/>
    <mergeCell ref="AS8:AV8"/>
    <mergeCell ref="AW8:AZ8"/>
  </mergeCells>
  <conditionalFormatting sqref="I10:V249">
    <cfRule type="cellIs" dxfId="160" priority="1" stopIfTrue="1" operator="equal">
      <formula>"TOLERABLE"</formula>
    </cfRule>
  </conditionalFormatting>
  <conditionalFormatting sqref="X10:X249 AA10:AB249">
    <cfRule type="containsText" dxfId="159" priority="8" operator="containsText" text="Débil">
      <formula>NOT(ISERROR(SEARCH("Débil",X10)))</formula>
    </cfRule>
    <cfRule type="containsText" dxfId="158" priority="9" operator="containsText" text="Moderado">
      <formula>NOT(ISERROR(SEARCH("Moderado",X10)))</formula>
    </cfRule>
    <cfRule type="containsText" dxfId="157" priority="10" operator="containsText" text="Fuerte">
      <formula>NOT(ISERROR(SEARCH("Fuerte",X10)))</formula>
    </cfRule>
  </conditionalFormatting>
  <conditionalFormatting sqref="AC10:AC249">
    <cfRule type="cellIs" dxfId="156" priority="15" stopIfTrue="1" operator="equal">
      <formula>"Sí"</formula>
    </cfRule>
    <cfRule type="cellIs" dxfId="155" priority="16" stopIfTrue="1" operator="equal">
      <formula>"No"</formula>
    </cfRule>
  </conditionalFormatting>
  <conditionalFormatting sqref="AF10:AH249 AE249">
    <cfRule type="containsText" dxfId="154" priority="2" operator="containsText" text="Débil">
      <formula>NOT(ISERROR(SEARCH("Débil",AE10)))</formula>
    </cfRule>
    <cfRule type="containsText" dxfId="153" priority="3" operator="containsText" text="Moderado">
      <formula>NOT(ISERROR(SEARCH("Moderado",AE10)))</formula>
    </cfRule>
    <cfRule type="containsText" dxfId="152" priority="4" operator="containsText" text="Fuerte">
      <formula>NOT(ISERROR(SEARCH("Fuerte",AE10)))</formula>
    </cfRule>
  </conditionalFormatting>
  <conditionalFormatting sqref="AJ10:AK249">
    <cfRule type="cellIs" dxfId="151" priority="5" stopIfTrue="1" operator="equal">
      <formula>"Fuerte"</formula>
    </cfRule>
    <cfRule type="cellIs" dxfId="150" priority="6" stopIfTrue="1" operator="equal">
      <formula>"Moderado"</formula>
    </cfRule>
    <cfRule type="cellIs" dxfId="149" priority="7" stopIfTrue="1" operator="equal">
      <formula>"Débil"</formula>
    </cfRule>
  </conditionalFormatting>
  <conditionalFormatting sqref="AM10:AM249">
    <cfRule type="cellIs" dxfId="148" priority="11" stopIfTrue="1" operator="equal">
      <formula>"Zona Extrema"</formula>
    </cfRule>
    <cfRule type="cellIs" dxfId="147" priority="12" stopIfTrue="1" operator="equal">
      <formula>"Zona Alta"</formula>
    </cfRule>
    <cfRule type="cellIs" dxfId="146" priority="13" stopIfTrue="1" operator="equal">
      <formula>"Zona Moderada"</formula>
    </cfRule>
    <cfRule type="cellIs" dxfId="145" priority="14" stopIfTrue="1" operator="equal">
      <formula>"Zona Baja"</formula>
    </cfRule>
  </conditionalFormatting>
  <dataValidations count="11">
    <dataValidation type="list" allowBlank="1" showInputMessage="1" showErrorMessage="1" sqref="G16:G249" xr:uid="{BC1F2182-B344-4D0F-8277-703BB7563A1F}">
      <formula1>"Directamente,No disminuye"</formula1>
    </dataValidation>
    <dataValidation type="list" allowBlank="1" showInputMessage="1" showErrorMessage="1" sqref="G10:G15" xr:uid="{3762136B-B35F-4BB9-9394-193E222DC657}">
      <formula1>"Directamente,No disminuye,"</formula1>
    </dataValidation>
    <dataValidation type="list" allowBlank="1" showInputMessage="1" showErrorMessage="1" sqref="Z10:Z249" xr:uid="{94242ADA-F872-4D68-BCFF-91FA29251BF2}">
      <formula1>"Siempre se ejecuta, Algunas veces se ejecuta, No se ejecuta"</formula1>
    </dataValidation>
    <dataValidation type="list" allowBlank="1" showInputMessage="1" showErrorMessage="1" sqref="U10:U249" xr:uid="{72530A79-608F-499E-AFB0-FB3284668683}">
      <formula1>"Completa,Incompleta,No existe"</formula1>
    </dataValidation>
    <dataValidation type="list" allowBlank="1" showInputMessage="1" showErrorMessage="1" sqref="S10:S249" xr:uid="{D2BD5B16-4109-4BCE-97B2-610E85B7D0F1}">
      <formula1>"Se investigan y resuelven oportunamente,No se investigan y resuelven oportunamente"</formula1>
    </dataValidation>
    <dataValidation type="list" allowBlank="1" showInputMessage="1" showErrorMessage="1" sqref="Q10:Q249" xr:uid="{24B0640E-8490-445C-BC8B-EF01DD134C30}">
      <formula1>"Confiable,No confiable"</formula1>
    </dataValidation>
    <dataValidation type="list" allowBlank="1" showInputMessage="1" showErrorMessage="1" sqref="O10:O249" xr:uid="{B22BFEEC-2854-4CD0-A528-F5DE6F35D746}">
      <formula1>"Prevenir,Detectar,No es un control"</formula1>
    </dataValidation>
    <dataValidation type="list" allowBlank="1" showInputMessage="1" showErrorMessage="1" sqref="M10:M249" xr:uid="{276E1EF1-2DB5-4D8B-962E-688F5354FD56}">
      <formula1>"Oportuna,Inoportuna"</formula1>
    </dataValidation>
    <dataValidation type="list" allowBlank="1" showInputMessage="1" showErrorMessage="1" sqref="K10:K249" xr:uid="{A5130527-57F4-4C7F-89D3-499BD75E3281}">
      <formula1>"Adecuado,Inadecuado"</formula1>
    </dataValidation>
    <dataValidation type="list" allowBlank="1" showInputMessage="1" showErrorMessage="1" sqref="I10:I249" xr:uid="{7C48BBB5-1D73-4EC8-A05D-C76CBF0C8645}">
      <formula1>"Asignado,No asignado"</formula1>
    </dataValidation>
    <dataValidation type="list" allowBlank="1" showInputMessage="1" showErrorMessage="1" sqref="H10:H249" xr:uid="{AA521DAA-FB0A-4EE6-B566-0FE2C44323D7}">
      <formula1>"Directamente,Indirectamente,No disminuye"</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B9A44-E83B-4AC0-95A7-72C9E7B3FD20}">
  <sheetPr>
    <tabColor rgb="FFFFFF00"/>
  </sheetPr>
  <dimension ref="B1:AB62"/>
  <sheetViews>
    <sheetView showGridLines="0" zoomScale="55" zoomScaleNormal="55" workbookViewId="0">
      <selection activeCell="P11" sqref="P11"/>
    </sheetView>
  </sheetViews>
  <sheetFormatPr baseColWidth="10" defaultColWidth="11.42578125" defaultRowHeight="15" x14ac:dyDescent="0.25"/>
  <cols>
    <col min="1" max="1" width="2.42578125" style="43" customWidth="1"/>
    <col min="2" max="9" width="11.42578125" style="43" hidden="1" customWidth="1"/>
    <col min="10" max="10" width="0" style="43" hidden="1" customWidth="1"/>
    <col min="11" max="11" width="19.42578125" style="43" customWidth="1"/>
    <col min="12" max="12" width="21.140625" style="43" customWidth="1"/>
    <col min="13" max="13" width="23.85546875" style="43" customWidth="1"/>
    <col min="14" max="14" width="28.85546875" style="43" customWidth="1"/>
    <col min="15" max="15" width="21.42578125" style="43" customWidth="1"/>
    <col min="16" max="16" width="30.85546875" style="43" customWidth="1"/>
    <col min="17" max="17" width="40" style="43" customWidth="1"/>
    <col min="18" max="18" width="11.42578125" style="43" customWidth="1"/>
    <col min="19" max="19" width="4.42578125" style="43" customWidth="1"/>
    <col min="20" max="20" width="5.42578125" style="43" customWidth="1"/>
    <col min="21" max="21" width="10.42578125" style="43" customWidth="1"/>
    <col min="22" max="22" width="21.42578125" style="43" customWidth="1"/>
    <col min="23" max="23" width="24" style="43" customWidth="1"/>
    <col min="24" max="24" width="24.42578125" style="43" customWidth="1"/>
    <col min="25" max="25" width="21.42578125" style="43" customWidth="1"/>
    <col min="26" max="26" width="16" style="43" customWidth="1"/>
    <col min="27" max="27" width="11.42578125" style="43"/>
    <col min="28" max="28" width="4.42578125" style="43" customWidth="1"/>
    <col min="29" max="16384" width="11.42578125" style="43"/>
  </cols>
  <sheetData>
    <row r="1" spans="2:28" ht="30" customHeight="1" x14ac:dyDescent="0.25">
      <c r="K1" s="144"/>
      <c r="L1" s="145"/>
      <c r="M1" s="859" t="s">
        <v>469</v>
      </c>
      <c r="N1" s="861" t="s">
        <v>1231</v>
      </c>
      <c r="O1" s="819"/>
      <c r="P1" s="819"/>
      <c r="Q1" s="819"/>
      <c r="R1" s="819"/>
      <c r="S1" s="819"/>
      <c r="T1" s="819"/>
      <c r="U1" s="819"/>
      <c r="V1" s="819"/>
      <c r="W1" s="819"/>
      <c r="X1" s="813"/>
      <c r="Y1" s="156" t="s">
        <v>963</v>
      </c>
      <c r="Z1" s="863">
        <v>7</v>
      </c>
      <c r="AA1" s="864"/>
      <c r="AB1" s="865"/>
    </row>
    <row r="2" spans="2:28" ht="29.25" customHeight="1" x14ac:dyDescent="0.25">
      <c r="K2" s="139"/>
      <c r="L2" s="140"/>
      <c r="M2" s="860"/>
      <c r="N2" s="862"/>
      <c r="O2" s="818"/>
      <c r="P2" s="818"/>
      <c r="Q2" s="818"/>
      <c r="R2" s="818"/>
      <c r="S2" s="818"/>
      <c r="T2" s="818"/>
      <c r="U2" s="818"/>
      <c r="V2" s="818"/>
      <c r="W2" s="818"/>
      <c r="X2" s="778"/>
      <c r="Y2" s="156" t="s">
        <v>964</v>
      </c>
      <c r="Z2" s="866" t="s">
        <v>1237</v>
      </c>
      <c r="AA2" s="853"/>
      <c r="AB2" s="779"/>
    </row>
    <row r="3" spans="2:28" ht="32.25" customHeight="1" x14ac:dyDescent="0.25">
      <c r="K3" s="139"/>
      <c r="L3" s="140"/>
      <c r="M3" s="424" t="s">
        <v>962</v>
      </c>
      <c r="N3" s="866" t="s">
        <v>1232</v>
      </c>
      <c r="O3" s="853"/>
      <c r="P3" s="853"/>
      <c r="Q3" s="853"/>
      <c r="R3" s="853"/>
      <c r="S3" s="853"/>
      <c r="T3" s="853"/>
      <c r="U3" s="853"/>
      <c r="V3" s="853"/>
      <c r="W3" s="853"/>
      <c r="X3" s="779"/>
      <c r="Y3" s="156" t="s">
        <v>965</v>
      </c>
      <c r="Z3" s="867">
        <v>45139</v>
      </c>
      <c r="AA3" s="868"/>
      <c r="AB3" s="869"/>
    </row>
    <row r="4" spans="2:28" ht="23.25" customHeight="1" x14ac:dyDescent="0.25">
      <c r="K4" s="437"/>
      <c r="L4" s="438"/>
      <c r="M4" s="439"/>
      <c r="N4" s="870" t="s">
        <v>961</v>
      </c>
      <c r="O4" s="870"/>
      <c r="P4" s="870"/>
      <c r="Q4" s="870"/>
      <c r="R4" s="870"/>
      <c r="S4" s="870"/>
      <c r="T4" s="870"/>
      <c r="U4" s="870"/>
      <c r="V4" s="870"/>
      <c r="W4" s="870"/>
      <c r="X4" s="870"/>
      <c r="Y4" s="438"/>
      <c r="Z4" s="438"/>
      <c r="AA4" s="438"/>
      <c r="AB4" s="440"/>
    </row>
    <row r="5" spans="2:28" ht="15" customHeight="1" thickBot="1" x14ac:dyDescent="0.3"/>
    <row r="6" spans="2:28" ht="30.75" customHeight="1" thickBot="1" x14ac:dyDescent="0.3">
      <c r="K6" s="871" t="s">
        <v>157</v>
      </c>
      <c r="L6" s="872"/>
      <c r="M6" s="872"/>
      <c r="N6" s="872"/>
      <c r="O6" s="872"/>
      <c r="P6" s="872"/>
      <c r="Q6" s="873"/>
      <c r="S6" s="874" t="str">
        <f>K8</f>
        <v>Gestión del Conocimiento e Innovación</v>
      </c>
      <c r="T6" s="875"/>
      <c r="U6" s="875"/>
      <c r="V6" s="875"/>
      <c r="W6" s="875"/>
      <c r="X6" s="875"/>
      <c r="Y6" s="875"/>
      <c r="Z6" s="875"/>
      <c r="AA6" s="875"/>
      <c r="AB6" s="876"/>
    </row>
    <row r="7" spans="2:28" ht="36" customHeight="1" thickBot="1" x14ac:dyDescent="0.3">
      <c r="B7" s="877" t="s">
        <v>81</v>
      </c>
      <c r="C7" s="879" t="s">
        <v>24</v>
      </c>
      <c r="D7" s="880"/>
      <c r="E7" s="880"/>
      <c r="F7" s="880"/>
      <c r="G7" s="881"/>
      <c r="K7" s="390" t="s">
        <v>1</v>
      </c>
      <c r="L7" s="391" t="s">
        <v>187</v>
      </c>
      <c r="M7" s="391" t="s">
        <v>3</v>
      </c>
      <c r="N7" s="391" t="s">
        <v>190</v>
      </c>
      <c r="O7" s="391" t="s">
        <v>5</v>
      </c>
      <c r="P7" s="391" t="s">
        <v>145</v>
      </c>
      <c r="Q7" s="391" t="s">
        <v>157</v>
      </c>
      <c r="S7" s="81"/>
      <c r="T7" s="82"/>
      <c r="U7" s="82"/>
      <c r="V7" s="82"/>
      <c r="W7" s="82"/>
      <c r="X7" s="82"/>
      <c r="Y7" s="82"/>
      <c r="Z7" s="82"/>
      <c r="AA7" s="82"/>
      <c r="AB7" s="83"/>
    </row>
    <row r="8" spans="2:28" ht="45.75" customHeight="1" thickBot="1" x14ac:dyDescent="0.3">
      <c r="B8" s="878"/>
      <c r="C8" s="84" t="s">
        <v>11</v>
      </c>
      <c r="D8" s="84" t="s">
        <v>10</v>
      </c>
      <c r="E8" s="84" t="s">
        <v>9</v>
      </c>
      <c r="F8" s="84" t="s">
        <v>8</v>
      </c>
      <c r="G8" s="84" t="s">
        <v>7</v>
      </c>
      <c r="K8" s="882" t="str">
        <f>'[3]Riesgos de Corrupción'!C6</f>
        <v>Gestión del Conocimiento e Innovación</v>
      </c>
      <c r="L8" s="85" t="s">
        <v>188</v>
      </c>
      <c r="M8" s="32" t="str">
        <f>IFERROR(INDEX('[3]Riesgos de Corrupción'!$B$11:$W$100,MATCH('Mapa de calor Corrupción'!L8,'[3]Riesgos de Corrupción'!$B$11:$B$100,0),18)," ")</f>
        <v>Improbable</v>
      </c>
      <c r="N8" s="32">
        <f>IF(M8="Rara vez",1,IF(M8="Improbable",2,IF(M8="Posible",3,IF(M8="Probable",4,IF(M8="Casi seguro",5," ")))))</f>
        <v>2</v>
      </c>
      <c r="O8" s="32" t="str">
        <f>IFERROR(INDEX('[3]Riesgos de Corrupción'!$B$11:$BN$100,MATCH('Mapa de calor Corrupción'!L8,'[3]Riesgos de Corrupción'!$B$11:$B$100,0),63)," ")</f>
        <v>Catastrófico</v>
      </c>
      <c r="P8" s="32">
        <f>IF(O8="Insignificante",1,IF(O8="Menor",2,IF(O8="Moderado",3,IF(O8="Mayor",4,IF(O8="Catastrófico",5,IF(O8=" "," "))))))</f>
        <v>5</v>
      </c>
      <c r="Q8" s="33" t="str">
        <f>IFERROR(INDEX('[3]Riesgos de Corrupción'!$B$11:$BN$100,MATCH('Mapa de calor Corrupción'!L8,'[3]Riesgos de Corrupción'!$B$11:$B$100,0),64)," ")</f>
        <v>Zona Extrema</v>
      </c>
      <c r="S8" s="885" t="s">
        <v>81</v>
      </c>
      <c r="T8" s="86"/>
      <c r="AB8" s="87"/>
    </row>
    <row r="9" spans="2:28" ht="45.75" customHeight="1" thickBot="1" x14ac:dyDescent="0.3">
      <c r="B9" s="88" t="s">
        <v>93</v>
      </c>
      <c r="C9" s="89" t="s">
        <v>96</v>
      </c>
      <c r="D9" s="89" t="s">
        <v>97</v>
      </c>
      <c r="E9" s="90" t="s">
        <v>102</v>
      </c>
      <c r="F9" s="90" t="s">
        <v>103</v>
      </c>
      <c r="G9" s="90" t="s">
        <v>106</v>
      </c>
      <c r="K9" s="883"/>
      <c r="L9" s="85"/>
      <c r="M9" s="32" t="str">
        <f>IFERROR(INDEX('[3]Riesgos de Corrupción'!$B$11:$W$100,MATCH('Mapa de calor Corrupción'!L9,'[3]Riesgos de Corrupción'!$B$11:$B$100,0),18)," ")</f>
        <v xml:space="preserve"> </v>
      </c>
      <c r="N9" s="32" t="str">
        <f t="shared" ref="N9:N34" si="0">IF(M9="Rara vez",1,IF(M9="Improbable",2,IF(M9="Posible",3,IF(M9="Probable",4,IF(M9="Casi seguro",5," ")))))</f>
        <v xml:space="preserve"> </v>
      </c>
      <c r="O9" s="32" t="str">
        <f>IFERROR(INDEX('[3]Riesgos de Corrupción'!$B$11:$BN$100,MATCH('Mapa de calor Corrupción'!L9,'[3]Riesgos de Corrupción'!$B$11:$B$100,0),63)," ")</f>
        <v xml:space="preserve"> </v>
      </c>
      <c r="P9" s="32" t="str">
        <f t="shared" ref="P9:P34" si="1">IF(O9="Insignificante",1,IF(O9="Menor",2,IF(O9="Moderado",3,IF(O9="Mayor",4,IF(O9="Catastrófico",5,IF(O9=" "," "))))))</f>
        <v xml:space="preserve"> </v>
      </c>
      <c r="Q9" s="33" t="str">
        <f>IFERROR(INDEX('[3]Riesgos de Corrupción'!$B$11:$BN$100,MATCH('Mapa de calor Corrupción'!L9,'[3]Riesgos de Corrupción'!$B$11:$B$100,0),64)," ")</f>
        <v xml:space="preserve"> </v>
      </c>
      <c r="S9" s="885"/>
      <c r="T9" s="91" t="s">
        <v>196</v>
      </c>
      <c r="U9" s="78"/>
      <c r="AB9" s="87"/>
    </row>
    <row r="10" spans="2:28" ht="45.75" customHeight="1" thickBot="1" x14ac:dyDescent="0.3">
      <c r="B10" s="88" t="s">
        <v>73</v>
      </c>
      <c r="C10" s="92" t="s">
        <v>82</v>
      </c>
      <c r="D10" s="89" t="s">
        <v>98</v>
      </c>
      <c r="E10" s="89" t="s">
        <v>100</v>
      </c>
      <c r="F10" s="90" t="s">
        <v>104</v>
      </c>
      <c r="G10" s="90" t="s">
        <v>103</v>
      </c>
      <c r="K10" s="883"/>
      <c r="L10" s="85"/>
      <c r="M10" s="32" t="str">
        <f>IFERROR(INDEX('[3]Riesgos de Corrupción'!$B$11:$W$100,MATCH('Mapa de calor Corrupción'!L10,'[3]Riesgos de Corrupción'!$B$11:$B$100,0),18)," ")</f>
        <v xml:space="preserve"> </v>
      </c>
      <c r="N10" s="32" t="str">
        <f t="shared" si="0"/>
        <v xml:space="preserve"> </v>
      </c>
      <c r="O10" s="32" t="str">
        <f>IFERROR(INDEX('[3]Riesgos de Corrupción'!$B$11:$BN$100,MATCH('Mapa de calor Corrupción'!L10,'[3]Riesgos de Corrupción'!$B$11:$B$100,0),63)," ")</f>
        <v xml:space="preserve"> </v>
      </c>
      <c r="P10" s="32" t="str">
        <f t="shared" si="1"/>
        <v xml:space="preserve"> </v>
      </c>
      <c r="Q10" s="33" t="str">
        <f>IFERROR(INDEX('[3]Riesgos de Corrupción'!$B$11:$BN$100,MATCH('Mapa de calor Corrupción'!L10,'[3]Riesgos de Corrupción'!$B$11:$B$100,0),64)," ")</f>
        <v xml:space="preserve"> </v>
      </c>
      <c r="S10" s="885"/>
      <c r="T10" s="91" t="s">
        <v>198</v>
      </c>
      <c r="U10" s="78"/>
      <c r="AB10" s="87"/>
    </row>
    <row r="11" spans="2:28" ht="45" customHeight="1" thickBot="1" x14ac:dyDescent="0.3">
      <c r="B11" s="88" t="s">
        <v>74</v>
      </c>
      <c r="C11" s="93" t="s">
        <v>94</v>
      </c>
      <c r="D11" s="92" t="s">
        <v>84</v>
      </c>
      <c r="E11" s="89" t="s">
        <v>99</v>
      </c>
      <c r="F11" s="90" t="s">
        <v>105</v>
      </c>
      <c r="G11" s="90" t="s">
        <v>102</v>
      </c>
      <c r="K11" s="883"/>
      <c r="L11" s="85"/>
      <c r="M11" s="32" t="str">
        <f>IFERROR(INDEX('[3]Riesgos de Corrupción'!$B$11:$W$100,MATCH('Mapa de calor Corrupción'!L11,'[3]Riesgos de Corrupción'!$B$11:$B$100,0),18)," ")</f>
        <v xml:space="preserve"> </v>
      </c>
      <c r="N11" s="32" t="str">
        <f t="shared" si="0"/>
        <v xml:space="preserve"> </v>
      </c>
      <c r="O11" s="32" t="str">
        <f>IFERROR(INDEX('[3]Riesgos de Corrupción'!$B$11:$BN$100,MATCH('Mapa de calor Corrupción'!L11,'[3]Riesgos de Corrupción'!$B$11:$B$100,0),63)," ")</f>
        <v xml:space="preserve"> </v>
      </c>
      <c r="P11" s="32" t="str">
        <f t="shared" si="1"/>
        <v xml:space="preserve"> </v>
      </c>
      <c r="Q11" s="33" t="str">
        <f>IFERROR(INDEX('[3]Riesgos de Corrupción'!$B$11:$BN$100,MATCH('Mapa de calor Corrupción'!L11,'[3]Riesgos de Corrupción'!$B$11:$B$100,0),64)," ")</f>
        <v xml:space="preserve"> </v>
      </c>
      <c r="S11" s="885"/>
      <c r="T11" s="91" t="s">
        <v>195</v>
      </c>
      <c r="U11" s="78"/>
      <c r="AB11" s="87"/>
    </row>
    <row r="12" spans="2:28" ht="45.75" customHeight="1" thickBot="1" x14ac:dyDescent="0.3">
      <c r="B12" s="88" t="s">
        <v>75</v>
      </c>
      <c r="C12" s="93" t="s">
        <v>85</v>
      </c>
      <c r="D12" s="93" t="s">
        <v>95</v>
      </c>
      <c r="E12" s="92" t="s">
        <v>84</v>
      </c>
      <c r="F12" s="89" t="s">
        <v>98</v>
      </c>
      <c r="G12" s="90" t="s">
        <v>107</v>
      </c>
      <c r="K12" s="883"/>
      <c r="L12" s="85"/>
      <c r="M12" s="32" t="str">
        <f>IFERROR(INDEX('[3]Riesgos de Corrupción'!$B$11:$W$100,MATCH('Mapa de calor Corrupción'!L12,'[3]Riesgos de Corrupción'!$B$11:$B$100,0),18)," ")</f>
        <v xml:space="preserve"> </v>
      </c>
      <c r="N12" s="32" t="str">
        <f t="shared" si="0"/>
        <v xml:space="preserve"> </v>
      </c>
      <c r="O12" s="32" t="str">
        <f>IFERROR(INDEX('[3]Riesgos de Corrupción'!$B$11:$BN$100,MATCH('Mapa de calor Corrupción'!L12,'[3]Riesgos de Corrupción'!$B$11:$B$100,0),63)," ")</f>
        <v xml:space="preserve"> </v>
      </c>
      <c r="P12" s="32" t="str">
        <f t="shared" si="1"/>
        <v xml:space="preserve"> </v>
      </c>
      <c r="Q12" s="33" t="str">
        <f>IFERROR(INDEX('[3]Riesgos de Corrupción'!$B$11:$BN$100,MATCH('Mapa de calor Corrupción'!L12,'[3]Riesgos de Corrupción'!$B$11:$B$100,0),64)," ")</f>
        <v xml:space="preserve"> </v>
      </c>
      <c r="S12" s="885"/>
      <c r="T12" s="91" t="s">
        <v>197</v>
      </c>
      <c r="U12" s="78"/>
      <c r="AB12" s="87"/>
    </row>
    <row r="13" spans="2:28" ht="46.5" customHeight="1" thickBot="1" x14ac:dyDescent="0.3">
      <c r="B13" s="88" t="s">
        <v>76</v>
      </c>
      <c r="C13" s="93" t="s">
        <v>86</v>
      </c>
      <c r="D13" s="93" t="s">
        <v>85</v>
      </c>
      <c r="E13" s="92" t="s">
        <v>83</v>
      </c>
      <c r="F13" s="89" t="s">
        <v>101</v>
      </c>
      <c r="G13" s="90" t="s">
        <v>108</v>
      </c>
      <c r="K13" s="883"/>
      <c r="L13" s="85"/>
      <c r="M13" s="32" t="str">
        <f>IFERROR(INDEX('[3]Riesgos de Corrupción'!$B$11:$W$100,MATCH('Mapa de calor Corrupción'!L13,'[3]Riesgos de Corrupción'!$B$11:$B$100,0),18)," ")</f>
        <v xml:space="preserve"> </v>
      </c>
      <c r="N13" s="32" t="str">
        <f t="shared" si="0"/>
        <v xml:space="preserve"> </v>
      </c>
      <c r="O13" s="32" t="str">
        <f>IFERROR(INDEX('[3]Riesgos de Corrupción'!$B$11:$BN$100,MATCH('Mapa de calor Corrupción'!L13,'[3]Riesgos de Corrupción'!$B$11:$B$100,0),63)," ")</f>
        <v xml:space="preserve"> </v>
      </c>
      <c r="P13" s="32" t="str">
        <f t="shared" si="1"/>
        <v xml:space="preserve"> </v>
      </c>
      <c r="Q13" s="33" t="str">
        <f>IFERROR(INDEX('[3]Riesgos de Corrupción'!$B$11:$BN$100,MATCH('Mapa de calor Corrupción'!L13,'[3]Riesgos de Corrupción'!$B$11:$B$100,0),64)," ")</f>
        <v xml:space="preserve"> </v>
      </c>
      <c r="S13" s="885"/>
      <c r="T13" s="91" t="s">
        <v>194</v>
      </c>
      <c r="U13" s="78"/>
      <c r="AB13" s="87"/>
    </row>
    <row r="14" spans="2:28" ht="45.75" customHeight="1" x14ac:dyDescent="0.25">
      <c r="K14" s="883"/>
      <c r="L14" s="85"/>
      <c r="M14" s="32" t="str">
        <f>IFERROR(INDEX('[3]Riesgos de Corrupción'!$B$11:$W$100,MATCH('Mapa de calor Corrupción'!L14,'[3]Riesgos de Corrupción'!$B$11:$B$100,0),18)," ")</f>
        <v xml:space="preserve"> </v>
      </c>
      <c r="N14" s="32" t="str">
        <f t="shared" si="0"/>
        <v xml:space="preserve"> </v>
      </c>
      <c r="O14" s="32" t="str">
        <f>IFERROR(INDEX('[3]Riesgos de Corrupción'!$B$11:$BN$100,MATCH('Mapa de calor Corrupción'!L14,'[3]Riesgos de Corrupción'!$B$11:$B$100,0),63)," ")</f>
        <v xml:space="preserve"> </v>
      </c>
      <c r="P14" s="32" t="str">
        <f t="shared" si="1"/>
        <v xml:space="preserve"> </v>
      </c>
      <c r="Q14" s="33" t="str">
        <f>IFERROR(INDEX('[3]Riesgos de Corrupción'!$B$11:$BN$100,MATCH('Mapa de calor Corrupción'!L14,'[3]Riesgos de Corrupción'!$B$11:$B$100,0),64)," ")</f>
        <v xml:space="preserve"> </v>
      </c>
      <c r="S14" s="885"/>
      <c r="T14" s="94"/>
      <c r="AB14" s="87"/>
    </row>
    <row r="15" spans="2:28" ht="37.5" customHeight="1" x14ac:dyDescent="0.25">
      <c r="K15" s="883"/>
      <c r="L15" s="85"/>
      <c r="M15" s="32" t="str">
        <f>IFERROR(INDEX('[3]Riesgos de Corrupción'!$B$11:$W$100,MATCH('Mapa de calor Corrupción'!L15,'[3]Riesgos de Corrupción'!$B$11:$B$100,0),18)," ")</f>
        <v xml:space="preserve"> </v>
      </c>
      <c r="N15" s="32" t="str">
        <f t="shared" si="0"/>
        <v xml:space="preserve"> </v>
      </c>
      <c r="O15" s="32" t="str">
        <f>IFERROR(INDEX('[3]Riesgos de Corrupción'!$B$11:$BN$100,MATCH('Mapa de calor Corrupción'!L15,'[3]Riesgos de Corrupción'!$B$11:$B$100,0),63)," ")</f>
        <v xml:space="preserve"> </v>
      </c>
      <c r="P15" s="32" t="str">
        <f t="shared" si="1"/>
        <v xml:space="preserve"> </v>
      </c>
      <c r="Q15" s="33" t="str">
        <f>IFERROR(INDEX('[3]Riesgos de Corrupción'!$B$11:$BN$100,MATCH('Mapa de calor Corrupción'!L15,'[3]Riesgos de Corrupción'!$B$11:$B$100,0),64)," ")</f>
        <v xml:space="preserve"> </v>
      </c>
      <c r="S15" s="81"/>
      <c r="T15" s="94"/>
      <c r="V15" s="95" t="s">
        <v>200</v>
      </c>
      <c r="W15" s="96" t="s">
        <v>193</v>
      </c>
      <c r="X15" s="97" t="s">
        <v>199</v>
      </c>
      <c r="Y15" s="98" t="s">
        <v>192</v>
      </c>
      <c r="Z15" s="98" t="s">
        <v>201</v>
      </c>
      <c r="AB15" s="87"/>
    </row>
    <row r="16" spans="2:28" ht="30" customHeight="1" thickBot="1" x14ac:dyDescent="0.3">
      <c r="K16" s="883"/>
      <c r="L16" s="85"/>
      <c r="M16" s="32" t="str">
        <f>IFERROR(INDEX('[3]Riesgos de Corrupción'!$B$11:$W$100,MATCH('Mapa de calor Corrupción'!L16,'[3]Riesgos de Corrupción'!$B$11:$B$100,0),18)," ")</f>
        <v xml:space="preserve"> </v>
      </c>
      <c r="N16" s="32" t="str">
        <f t="shared" si="0"/>
        <v xml:space="preserve"> </v>
      </c>
      <c r="O16" s="32" t="str">
        <f>IFERROR(INDEX('[3]Riesgos de Corrupción'!$B$11:$BN$100,MATCH('Mapa de calor Corrupción'!L16,'[3]Riesgos de Corrupción'!$B$11:$B$100,0),63)," ")</f>
        <v xml:space="preserve"> </v>
      </c>
      <c r="P16" s="32" t="str">
        <f t="shared" si="1"/>
        <v xml:space="preserve"> </v>
      </c>
      <c r="Q16" s="33" t="str">
        <f>IFERROR(INDEX('[3]Riesgos de Corrupción'!$B$11:$BN$100,MATCH('Mapa de calor Corrupción'!L16,'[3]Riesgos de Corrupción'!$B$11:$B$100,0),64)," ")</f>
        <v xml:space="preserve"> </v>
      </c>
      <c r="S16" s="99"/>
      <c r="T16" s="100"/>
      <c r="U16" s="886" t="s">
        <v>24</v>
      </c>
      <c r="V16" s="886"/>
      <c r="W16" s="886"/>
      <c r="X16" s="886"/>
      <c r="Y16" s="886"/>
      <c r="Z16" s="886"/>
      <c r="AA16" s="886"/>
      <c r="AB16" s="101"/>
    </row>
    <row r="17" spans="11:27" ht="30" customHeight="1" x14ac:dyDescent="0.25">
      <c r="K17" s="883"/>
      <c r="L17" s="85"/>
      <c r="M17" s="32" t="str">
        <f>IFERROR(INDEX('[3]Riesgos de Corrupción'!$B$11:$W$100,MATCH('Mapa de calor Corrupción'!L17,'[3]Riesgos de Corrupción'!$B$11:$B$100,0),18)," ")</f>
        <v xml:space="preserve"> </v>
      </c>
      <c r="N17" s="32" t="str">
        <f t="shared" si="0"/>
        <v xml:space="preserve"> </v>
      </c>
      <c r="O17" s="32" t="str">
        <f>IFERROR(INDEX('[3]Riesgos de Corrupción'!$B$11:$BN$100,MATCH('Mapa de calor Corrupción'!L17,'[3]Riesgos de Corrupción'!$B$11:$B$100,0),63)," ")</f>
        <v xml:space="preserve"> </v>
      </c>
      <c r="P17" s="32" t="str">
        <f t="shared" si="1"/>
        <v xml:space="preserve"> </v>
      </c>
      <c r="Q17" s="33" t="str">
        <f>IFERROR(INDEX('[3]Riesgos de Corrupción'!$B$11:$BN$100,MATCH('Mapa de calor Corrupción'!L17,'[3]Riesgos de Corrupción'!$B$11:$B$100,0),64)," ")</f>
        <v xml:space="preserve"> </v>
      </c>
      <c r="T17" s="94"/>
      <c r="U17" s="102"/>
      <c r="V17" s="102"/>
      <c r="W17" s="102"/>
      <c r="X17" s="102"/>
      <c r="Y17" s="102"/>
      <c r="Z17" s="102"/>
      <c r="AA17" s="102"/>
    </row>
    <row r="18" spans="11:27" ht="30" customHeight="1" x14ac:dyDescent="0.25">
      <c r="K18" s="883"/>
      <c r="L18" s="85"/>
      <c r="M18" s="32" t="str">
        <f>IFERROR(INDEX('[3]Riesgos de Corrupción'!$B$11:$W$100,MATCH('Mapa de calor Corrupción'!L18,'[3]Riesgos de Corrupción'!$B$11:$B$100,0),18)," ")</f>
        <v xml:space="preserve"> </v>
      </c>
      <c r="N18" s="32" t="str">
        <f t="shared" si="0"/>
        <v xml:space="preserve"> </v>
      </c>
      <c r="O18" s="32" t="str">
        <f>IFERROR(INDEX('[3]Riesgos de Corrupción'!$B$11:$BN$100,MATCH('Mapa de calor Corrupción'!L18,'[3]Riesgos de Corrupción'!$B$11:$B$100,0),63)," ")</f>
        <v xml:space="preserve"> </v>
      </c>
      <c r="P18" s="32" t="str">
        <f t="shared" si="1"/>
        <v xml:space="preserve"> </v>
      </c>
      <c r="Q18" s="33" t="str">
        <f>IFERROR(INDEX('[3]Riesgos de Corrupción'!$B$11:$BN$100,MATCH('Mapa de calor Corrupción'!L18,'[3]Riesgos de Corrupción'!$B$11:$B$100,0),64)," ")</f>
        <v xml:space="preserve"> </v>
      </c>
      <c r="T18" s="94"/>
      <c r="U18" s="102"/>
      <c r="V18" s="102"/>
      <c r="W18" s="102"/>
      <c r="X18" s="102"/>
      <c r="Y18" s="102"/>
      <c r="Z18" s="102"/>
      <c r="AA18" s="102"/>
    </row>
    <row r="19" spans="11:27" ht="30" customHeight="1" x14ac:dyDescent="0.25">
      <c r="K19" s="883"/>
      <c r="L19" s="85"/>
      <c r="M19" s="32" t="str">
        <f>IFERROR(INDEX('[3]Riesgos de Corrupción'!$B$11:$W$100,MATCH('Mapa de calor Corrupción'!L19,'[3]Riesgos de Corrupción'!$B$11:$B$100,0),18)," ")</f>
        <v xml:space="preserve"> </v>
      </c>
      <c r="N19" s="32" t="str">
        <f t="shared" si="0"/>
        <v xml:space="preserve"> </v>
      </c>
      <c r="O19" s="32" t="str">
        <f>IFERROR(INDEX('[3]Riesgos de Corrupción'!$B$11:$BN$100,MATCH('Mapa de calor Corrupción'!L19,'[3]Riesgos de Corrupción'!$B$11:$B$100,0),63)," ")</f>
        <v xml:space="preserve"> </v>
      </c>
      <c r="P19" s="32" t="str">
        <f t="shared" si="1"/>
        <v xml:space="preserve"> </v>
      </c>
      <c r="Q19" s="33" t="str">
        <f>IFERROR(INDEX('[3]Riesgos de Corrupción'!$B$11:$BN$100,MATCH('Mapa de calor Corrupción'!L19,'[3]Riesgos de Corrupción'!$B$11:$B$100,0),64)," ")</f>
        <v xml:space="preserve"> </v>
      </c>
      <c r="T19" s="94"/>
      <c r="U19" s="102"/>
      <c r="V19" s="102"/>
      <c r="W19" s="102"/>
      <c r="X19" s="102"/>
      <c r="Y19" s="102"/>
      <c r="Z19" s="102"/>
      <c r="AA19" s="102"/>
    </row>
    <row r="20" spans="11:27" ht="30" customHeight="1" x14ac:dyDescent="0.25">
      <c r="K20" s="883"/>
      <c r="L20" s="85"/>
      <c r="M20" s="32" t="str">
        <f>IFERROR(INDEX('[3]Riesgos de Corrupción'!$B$11:$W$100,MATCH('Mapa de calor Corrupción'!L20,'[3]Riesgos de Corrupción'!$B$11:$B$100,0),18)," ")</f>
        <v xml:space="preserve"> </v>
      </c>
      <c r="N20" s="32" t="str">
        <f t="shared" si="0"/>
        <v xml:space="preserve"> </v>
      </c>
      <c r="O20" s="32" t="str">
        <f>IFERROR(INDEX('[3]Riesgos de Corrupción'!$B$11:$BN$100,MATCH('Mapa de calor Corrupción'!L20,'[3]Riesgos de Corrupción'!$B$11:$B$100,0),63)," ")</f>
        <v xml:space="preserve"> </v>
      </c>
      <c r="P20" s="32" t="str">
        <f t="shared" si="1"/>
        <v xml:space="preserve"> </v>
      </c>
      <c r="Q20" s="33" t="str">
        <f>IFERROR(INDEX('[3]Riesgos de Corrupción'!$B$11:$BN$100,MATCH('Mapa de calor Corrupción'!L20,'[3]Riesgos de Corrupción'!$B$11:$B$100,0),64)," ")</f>
        <v xml:space="preserve"> </v>
      </c>
      <c r="T20" s="94"/>
      <c r="U20" s="102"/>
      <c r="V20" s="102"/>
      <c r="W20" s="102"/>
      <c r="X20" s="102"/>
      <c r="Y20" s="102"/>
      <c r="Z20" s="102"/>
      <c r="AA20" s="102"/>
    </row>
    <row r="21" spans="11:27" ht="30" customHeight="1" x14ac:dyDescent="0.25">
      <c r="K21" s="883"/>
      <c r="L21" s="85"/>
      <c r="M21" s="32" t="str">
        <f>IFERROR(INDEX('[3]Riesgos de Corrupción'!$B$11:$W$100,MATCH('Mapa de calor Corrupción'!L21,'[3]Riesgos de Corrupción'!$B$11:$B$100,0),18)," ")</f>
        <v xml:space="preserve"> </v>
      </c>
      <c r="N21" s="32" t="str">
        <f t="shared" si="0"/>
        <v xml:space="preserve"> </v>
      </c>
      <c r="O21" s="32" t="str">
        <f>IFERROR(INDEX('[3]Riesgos de Corrupción'!$B$11:$BN$100,MATCH('Mapa de calor Corrupción'!L21,'[3]Riesgos de Corrupción'!$B$11:$B$100,0),63)," ")</f>
        <v xml:space="preserve"> </v>
      </c>
      <c r="P21" s="32" t="str">
        <f t="shared" si="1"/>
        <v xml:space="preserve"> </v>
      </c>
      <c r="Q21" s="33" t="str">
        <f>IFERROR(INDEX('[3]Riesgos de Corrupción'!$B$11:$BN$100,MATCH('Mapa de calor Corrupción'!L21,'[3]Riesgos de Corrupción'!$B$11:$B$100,0),64)," ")</f>
        <v xml:space="preserve"> </v>
      </c>
      <c r="T21" s="94"/>
      <c r="U21" s="102"/>
      <c r="V21" s="102"/>
      <c r="W21" s="102"/>
      <c r="X21" s="102"/>
      <c r="Y21" s="102"/>
      <c r="Z21" s="102"/>
      <c r="AA21" s="102"/>
    </row>
    <row r="22" spans="11:27" ht="30" customHeight="1" x14ac:dyDescent="0.25">
      <c r="K22" s="883"/>
      <c r="L22" s="85"/>
      <c r="M22" s="32" t="str">
        <f>IFERROR(INDEX('[3]Riesgos de Corrupción'!$B$11:$W$100,MATCH('Mapa de calor Corrupción'!L22,'[3]Riesgos de Corrupción'!$B$11:$B$100,0),18)," ")</f>
        <v xml:space="preserve"> </v>
      </c>
      <c r="N22" s="32" t="str">
        <f t="shared" si="0"/>
        <v xml:space="preserve"> </v>
      </c>
      <c r="O22" s="32" t="str">
        <f>IFERROR(INDEX('[3]Riesgos de Corrupción'!$B$11:$BN$100,MATCH('Mapa de calor Corrupción'!L22,'[3]Riesgos de Corrupción'!$B$11:$B$100,0),63)," ")</f>
        <v xml:space="preserve"> </v>
      </c>
      <c r="P22" s="32" t="str">
        <f t="shared" si="1"/>
        <v xml:space="preserve"> </v>
      </c>
      <c r="Q22" s="33" t="str">
        <f>IFERROR(INDEX('[3]Riesgos de Corrupción'!$B$11:$BN$100,MATCH('Mapa de calor Corrupción'!L22,'[3]Riesgos de Corrupción'!$B$11:$B$100,0),64)," ")</f>
        <v xml:space="preserve"> </v>
      </c>
      <c r="T22" s="94"/>
      <c r="U22" s="102"/>
      <c r="V22" s="102"/>
      <c r="W22" s="102"/>
      <c r="X22" s="102"/>
      <c r="Y22" s="102"/>
      <c r="Z22" s="102"/>
      <c r="AA22" s="102"/>
    </row>
    <row r="23" spans="11:27" ht="30" customHeight="1" x14ac:dyDescent="0.25">
      <c r="K23" s="883"/>
      <c r="L23" s="85"/>
      <c r="M23" s="32" t="str">
        <f>IFERROR(INDEX('[3]Riesgos de Corrupción'!$B$11:$W$100,MATCH('Mapa de calor Corrupción'!L23,'[3]Riesgos de Corrupción'!$B$11:$B$100,0),18)," ")</f>
        <v xml:space="preserve"> </v>
      </c>
      <c r="N23" s="32" t="str">
        <f t="shared" si="0"/>
        <v xml:space="preserve"> </v>
      </c>
      <c r="O23" s="32" t="str">
        <f>IFERROR(INDEX('[3]Riesgos de Corrupción'!$B$11:$BN$100,MATCH('Mapa de calor Corrupción'!L23,'[3]Riesgos de Corrupción'!$B$11:$B$100,0),63)," ")</f>
        <v xml:space="preserve"> </v>
      </c>
      <c r="P23" s="32" t="str">
        <f t="shared" si="1"/>
        <v xml:space="preserve"> </v>
      </c>
      <c r="Q23" s="33" t="str">
        <f>IFERROR(INDEX('[3]Riesgos de Corrupción'!$B$11:$BN$100,MATCH('Mapa de calor Corrupción'!L23,'[3]Riesgos de Corrupción'!$B$11:$B$100,0),64)," ")</f>
        <v xml:space="preserve"> </v>
      </c>
      <c r="T23" s="94"/>
      <c r="U23" s="102"/>
      <c r="V23" s="102"/>
      <c r="W23" s="102"/>
      <c r="X23" s="102"/>
      <c r="Y23" s="102"/>
      <c r="Z23" s="102"/>
      <c r="AA23" s="102"/>
    </row>
    <row r="24" spans="11:27" ht="30" customHeight="1" x14ac:dyDescent="0.25">
      <c r="K24" s="883"/>
      <c r="L24" s="85"/>
      <c r="M24" s="32" t="str">
        <f>IFERROR(INDEX('[3]Riesgos de Corrupción'!$B$11:$W$100,MATCH('Mapa de calor Corrupción'!L24,'[3]Riesgos de Corrupción'!$B$11:$B$100,0),18)," ")</f>
        <v xml:space="preserve"> </v>
      </c>
      <c r="N24" s="32" t="str">
        <f t="shared" si="0"/>
        <v xml:space="preserve"> </v>
      </c>
      <c r="O24" s="32" t="str">
        <f>IFERROR(INDEX('[3]Riesgos de Corrupción'!$B$11:$BN$100,MATCH('Mapa de calor Corrupción'!L24,'[3]Riesgos de Corrupción'!$B$11:$B$100,0),63)," ")</f>
        <v xml:space="preserve"> </v>
      </c>
      <c r="P24" s="32" t="str">
        <f t="shared" si="1"/>
        <v xml:space="preserve"> </v>
      </c>
      <c r="Q24" s="33" t="str">
        <f>IFERROR(INDEX('[3]Riesgos de Corrupción'!$B$11:$BN$100,MATCH('Mapa de calor Corrupción'!L24,'[3]Riesgos de Corrupción'!$B$11:$B$100,0),64)," ")</f>
        <v xml:space="preserve"> </v>
      </c>
      <c r="T24" s="94"/>
      <c r="U24" s="102"/>
      <c r="V24" s="102"/>
      <c r="W24" s="102"/>
      <c r="X24" s="102"/>
      <c r="Y24" s="102"/>
      <c r="Z24" s="102"/>
      <c r="AA24" s="102"/>
    </row>
    <row r="25" spans="11:27" ht="30" customHeight="1" x14ac:dyDescent="0.25">
      <c r="K25" s="883"/>
      <c r="L25" s="85"/>
      <c r="M25" s="32" t="str">
        <f>IFERROR(INDEX('[3]Riesgos de Corrupción'!$B$11:$W$100,MATCH('Mapa de calor Corrupción'!L25,'[3]Riesgos de Corrupción'!$B$11:$B$100,0),18)," ")</f>
        <v xml:space="preserve"> </v>
      </c>
      <c r="N25" s="32" t="str">
        <f t="shared" si="0"/>
        <v xml:space="preserve"> </v>
      </c>
      <c r="O25" s="32" t="str">
        <f>IFERROR(INDEX('[3]Riesgos de Corrupción'!$B$11:$BN$100,MATCH('Mapa de calor Corrupción'!L25,'[3]Riesgos de Corrupción'!$B$11:$B$100,0),63)," ")</f>
        <v xml:space="preserve"> </v>
      </c>
      <c r="P25" s="32" t="str">
        <f t="shared" si="1"/>
        <v xml:space="preserve"> </v>
      </c>
      <c r="Q25" s="33" t="str">
        <f>IFERROR(INDEX('[3]Riesgos de Corrupción'!$B$11:$BN$100,MATCH('Mapa de calor Corrupción'!L25,'[3]Riesgos de Corrupción'!$B$11:$B$100,0),64)," ")</f>
        <v xml:space="preserve"> </v>
      </c>
      <c r="T25" s="94"/>
      <c r="U25" s="102"/>
      <c r="V25" s="102"/>
      <c r="W25" s="102"/>
      <c r="X25" s="102"/>
      <c r="Y25" s="102"/>
      <c r="Z25" s="102"/>
      <c r="AA25" s="102"/>
    </row>
    <row r="26" spans="11:27" ht="30" customHeight="1" x14ac:dyDescent="0.25">
      <c r="K26" s="883"/>
      <c r="L26" s="85"/>
      <c r="M26" s="32" t="str">
        <f>IFERROR(INDEX('[3]Riesgos de Corrupción'!$B$11:$W$100,MATCH('Mapa de calor Corrupción'!L26,'[3]Riesgos de Corrupción'!$B$11:$B$100,0),18)," ")</f>
        <v xml:space="preserve"> </v>
      </c>
      <c r="N26" s="32" t="str">
        <f t="shared" si="0"/>
        <v xml:space="preserve"> </v>
      </c>
      <c r="O26" s="32" t="str">
        <f>IFERROR(INDEX('[3]Riesgos de Corrupción'!$B$11:$BN$100,MATCH('Mapa de calor Corrupción'!L26,'[3]Riesgos de Corrupción'!$B$11:$B$100,0),63)," ")</f>
        <v xml:space="preserve"> </v>
      </c>
      <c r="P26" s="32" t="str">
        <f t="shared" si="1"/>
        <v xml:space="preserve"> </v>
      </c>
      <c r="Q26" s="33" t="str">
        <f>IFERROR(INDEX('[3]Riesgos de Corrupción'!$B$11:$BN$100,MATCH('Mapa de calor Corrupción'!L26,'[3]Riesgos de Corrupción'!$B$11:$B$100,0),64)," ")</f>
        <v xml:space="preserve"> </v>
      </c>
      <c r="T26" s="94"/>
      <c r="U26" s="102"/>
      <c r="V26" s="102"/>
      <c r="W26" s="102"/>
      <c r="X26" s="102"/>
      <c r="Y26" s="102"/>
      <c r="Z26" s="102"/>
      <c r="AA26" s="102"/>
    </row>
    <row r="27" spans="11:27" ht="30" customHeight="1" x14ac:dyDescent="0.25">
      <c r="K27" s="883"/>
      <c r="L27" s="85"/>
      <c r="M27" s="32" t="str">
        <f>IFERROR(INDEX('[3]Riesgos de Corrupción'!$B$11:$W$100,MATCH('Mapa de calor Corrupción'!L27,'[3]Riesgos de Corrupción'!$B$11:$B$100,0),18)," ")</f>
        <v xml:space="preserve"> </v>
      </c>
      <c r="N27" s="32" t="str">
        <f t="shared" si="0"/>
        <v xml:space="preserve"> </v>
      </c>
      <c r="O27" s="32" t="str">
        <f>IFERROR(INDEX('[3]Riesgos de Corrupción'!$B$11:$BN$100,MATCH('Mapa de calor Corrupción'!L27,'[3]Riesgos de Corrupción'!$B$11:$B$100,0),63)," ")</f>
        <v xml:space="preserve"> </v>
      </c>
      <c r="P27" s="32" t="str">
        <f t="shared" si="1"/>
        <v xml:space="preserve"> </v>
      </c>
      <c r="Q27" s="33" t="str">
        <f>IFERROR(INDEX('[3]Riesgos de Corrupción'!$B$11:$BN$100,MATCH('Mapa de calor Corrupción'!L27,'[3]Riesgos de Corrupción'!$B$11:$B$100,0),64)," ")</f>
        <v xml:space="preserve"> </v>
      </c>
      <c r="T27" s="94"/>
      <c r="U27" s="102"/>
      <c r="V27" s="102"/>
      <c r="W27" s="102"/>
      <c r="X27" s="102"/>
      <c r="Y27" s="102"/>
      <c r="Z27" s="102"/>
      <c r="AA27" s="102"/>
    </row>
    <row r="28" spans="11:27" ht="30" customHeight="1" x14ac:dyDescent="0.25">
      <c r="K28" s="883"/>
      <c r="L28" s="85"/>
      <c r="M28" s="32" t="str">
        <f>IFERROR(INDEX('[3]Riesgos de Corrupción'!$B$11:$W$100,MATCH('Mapa de calor Corrupción'!L28,'[3]Riesgos de Corrupción'!$B$11:$B$100,0),18)," ")</f>
        <v xml:space="preserve"> </v>
      </c>
      <c r="N28" s="32" t="str">
        <f t="shared" si="0"/>
        <v xml:space="preserve"> </v>
      </c>
      <c r="O28" s="32" t="str">
        <f>IFERROR(INDEX('[3]Riesgos de Corrupción'!$B$11:$BN$100,MATCH('Mapa de calor Corrupción'!L28,'[3]Riesgos de Corrupción'!$B$11:$B$100,0),63)," ")</f>
        <v xml:space="preserve"> </v>
      </c>
      <c r="P28" s="32" t="str">
        <f t="shared" si="1"/>
        <v xml:space="preserve"> </v>
      </c>
      <c r="Q28" s="33" t="str">
        <f>IFERROR(INDEX('[3]Riesgos de Corrupción'!$B$11:$BN$100,MATCH('Mapa de calor Corrupción'!L28,'[3]Riesgos de Corrupción'!$B$11:$B$100,0),64)," ")</f>
        <v xml:space="preserve"> </v>
      </c>
      <c r="T28" s="94"/>
      <c r="U28" s="102"/>
      <c r="V28" s="102"/>
      <c r="W28" s="102"/>
      <c r="X28" s="102"/>
      <c r="Y28" s="102"/>
      <c r="Z28" s="102"/>
      <c r="AA28" s="102"/>
    </row>
    <row r="29" spans="11:27" ht="30" customHeight="1" x14ac:dyDescent="0.25">
      <c r="K29" s="883"/>
      <c r="L29" s="85"/>
      <c r="M29" s="32" t="str">
        <f>IFERROR(INDEX('[3]Riesgos de Corrupción'!$B$11:$W$100,MATCH('Mapa de calor Corrupción'!L29,'[3]Riesgos de Corrupción'!$B$11:$B$100,0),18)," ")</f>
        <v xml:space="preserve"> </v>
      </c>
      <c r="N29" s="32" t="str">
        <f t="shared" si="0"/>
        <v xml:space="preserve"> </v>
      </c>
      <c r="O29" s="32" t="str">
        <f>IFERROR(INDEX('[3]Riesgos de Corrupción'!$B$11:$BN$100,MATCH('Mapa de calor Corrupción'!L29,'[3]Riesgos de Corrupción'!$B$11:$B$100,0),63)," ")</f>
        <v xml:space="preserve"> </v>
      </c>
      <c r="P29" s="32" t="str">
        <f t="shared" si="1"/>
        <v xml:space="preserve"> </v>
      </c>
      <c r="Q29" s="33" t="str">
        <f>IFERROR(INDEX('[3]Riesgos de Corrupción'!$B$11:$BN$100,MATCH('Mapa de calor Corrupción'!L29,'[3]Riesgos de Corrupción'!$B$11:$B$100,0),64)," ")</f>
        <v xml:space="preserve"> </v>
      </c>
      <c r="T29" s="94"/>
      <c r="U29" s="102"/>
      <c r="V29" s="102"/>
      <c r="W29" s="102"/>
      <c r="X29" s="102"/>
      <c r="Y29" s="102"/>
      <c r="Z29" s="102"/>
      <c r="AA29" s="102"/>
    </row>
    <row r="30" spans="11:27" ht="30" customHeight="1" x14ac:dyDescent="0.25">
      <c r="K30" s="883"/>
      <c r="L30" s="85"/>
      <c r="M30" s="32" t="str">
        <f>IFERROR(INDEX('[3]Riesgos de Corrupción'!$B$11:$W$100,MATCH('Mapa de calor Corrupción'!L30,'[3]Riesgos de Corrupción'!$B$11:$B$100,0),18)," ")</f>
        <v xml:space="preserve"> </v>
      </c>
      <c r="N30" s="32" t="str">
        <f t="shared" si="0"/>
        <v xml:space="preserve"> </v>
      </c>
      <c r="O30" s="32" t="str">
        <f>IFERROR(INDEX('[3]Riesgos de Corrupción'!$B$11:$BN$100,MATCH('Mapa de calor Corrupción'!L30,'[3]Riesgos de Corrupción'!$B$11:$B$100,0),63)," ")</f>
        <v xml:space="preserve"> </v>
      </c>
      <c r="P30" s="32" t="str">
        <f t="shared" si="1"/>
        <v xml:space="preserve"> </v>
      </c>
      <c r="Q30" s="33" t="str">
        <f>IFERROR(INDEX('[3]Riesgos de Corrupción'!$B$11:$BN$100,MATCH('Mapa de calor Corrupción'!L30,'[3]Riesgos de Corrupción'!$B$11:$B$100,0),64)," ")</f>
        <v xml:space="preserve"> </v>
      </c>
      <c r="T30" s="94"/>
      <c r="U30" s="102"/>
      <c r="V30" s="102"/>
      <c r="W30" s="102"/>
      <c r="X30" s="102"/>
      <c r="Y30" s="102"/>
      <c r="Z30" s="102"/>
      <c r="AA30" s="102"/>
    </row>
    <row r="31" spans="11:27" ht="30" customHeight="1" x14ac:dyDescent="0.25">
      <c r="K31" s="883"/>
      <c r="L31" s="85"/>
      <c r="M31" s="32" t="str">
        <f>IFERROR(INDEX('[3]Riesgos de Corrupción'!$B$11:$W$100,MATCH('Mapa de calor Corrupción'!L31,'[3]Riesgos de Corrupción'!$B$11:$B$100,0),18)," ")</f>
        <v xml:space="preserve"> </v>
      </c>
      <c r="N31" s="32" t="str">
        <f t="shared" si="0"/>
        <v xml:space="preserve"> </v>
      </c>
      <c r="O31" s="32" t="str">
        <f>IFERROR(INDEX('[3]Riesgos de Corrupción'!$B$11:$BN$100,MATCH('Mapa de calor Corrupción'!L31,'[3]Riesgos de Corrupción'!$B$11:$B$100,0),63)," ")</f>
        <v xml:space="preserve"> </v>
      </c>
      <c r="P31" s="32" t="str">
        <f t="shared" si="1"/>
        <v xml:space="preserve"> </v>
      </c>
      <c r="Q31" s="33" t="str">
        <f>IFERROR(INDEX('[3]Riesgos de Corrupción'!$B$11:$BN$100,MATCH('Mapa de calor Corrupción'!L31,'[3]Riesgos de Corrupción'!$B$11:$B$100,0),64)," ")</f>
        <v xml:space="preserve"> </v>
      </c>
      <c r="T31" s="94"/>
      <c r="U31" s="102"/>
      <c r="V31" s="102"/>
      <c r="W31" s="102"/>
      <c r="X31" s="102"/>
      <c r="Y31" s="102"/>
      <c r="Z31" s="102"/>
      <c r="AA31" s="102"/>
    </row>
    <row r="32" spans="11:27" ht="30" customHeight="1" x14ac:dyDescent="0.25">
      <c r="K32" s="883"/>
      <c r="L32" s="85"/>
      <c r="M32" s="32" t="str">
        <f>IFERROR(INDEX('[3]Riesgos de Corrupción'!$B$11:$W$100,MATCH('Mapa de calor Corrupción'!L32,'[3]Riesgos de Corrupción'!$B$11:$B$100,0),18)," ")</f>
        <v xml:space="preserve"> </v>
      </c>
      <c r="N32" s="32" t="str">
        <f t="shared" si="0"/>
        <v xml:space="preserve"> </v>
      </c>
      <c r="O32" s="32" t="str">
        <f>IFERROR(INDEX('[3]Riesgos de Corrupción'!$B$11:$BN$100,MATCH('Mapa de calor Corrupción'!L32,'[3]Riesgos de Corrupción'!$B$11:$B$100,0),63)," ")</f>
        <v xml:space="preserve"> </v>
      </c>
      <c r="P32" s="32" t="str">
        <f t="shared" si="1"/>
        <v xml:space="preserve"> </v>
      </c>
      <c r="Q32" s="33" t="str">
        <f>IFERROR(INDEX('[3]Riesgos de Corrupción'!$B$11:$BN$100,MATCH('Mapa de calor Corrupción'!L32,'[3]Riesgos de Corrupción'!$B$11:$B$100,0),64)," ")</f>
        <v xml:space="preserve"> </v>
      </c>
      <c r="T32" s="94"/>
      <c r="U32" s="102"/>
      <c r="V32" s="102"/>
      <c r="W32" s="102"/>
      <c r="X32" s="102"/>
      <c r="Y32" s="102"/>
      <c r="Z32" s="102"/>
      <c r="AA32" s="102"/>
    </row>
    <row r="33" spans="11:28" ht="45.75" customHeight="1" x14ac:dyDescent="0.25">
      <c r="K33" s="883"/>
      <c r="L33" s="85"/>
      <c r="M33" s="32" t="str">
        <f>IFERROR(INDEX('[3]Riesgos de Corrupción'!$B$11:$W$100,MATCH('Mapa de calor Corrupción'!L33,'[3]Riesgos de Corrupción'!$B$11:$B$100,0),18)," ")</f>
        <v xml:space="preserve"> </v>
      </c>
      <c r="N33" s="32" t="str">
        <f t="shared" si="0"/>
        <v xml:space="preserve"> </v>
      </c>
      <c r="O33" s="32" t="str">
        <f>IFERROR(INDEX('[3]Riesgos de Corrupción'!$B$11:$BN$100,MATCH('Mapa de calor Corrupción'!L33,'[3]Riesgos de Corrupción'!$B$11:$B$100,0),63)," ")</f>
        <v xml:space="preserve"> </v>
      </c>
      <c r="P33" s="32" t="str">
        <f t="shared" si="1"/>
        <v xml:space="preserve"> </v>
      </c>
      <c r="Q33" s="33" t="str">
        <f>IFERROR(INDEX('[3]Riesgos de Corrupción'!$B$11:$BN$100,MATCH('Mapa de calor Corrupción'!L33,'[3]Riesgos de Corrupción'!$B$11:$B$100,0),64)," ")</f>
        <v xml:space="preserve"> </v>
      </c>
    </row>
    <row r="34" spans="11:28" ht="45.75" customHeight="1" thickBot="1" x14ac:dyDescent="0.3">
      <c r="K34" s="884"/>
      <c r="L34" s="103"/>
      <c r="M34" s="34" t="str">
        <f>IFERROR(INDEX('[3]Riesgos de Corrupción'!$B$11:$W$100,MATCH('Mapa de calor Corrupción'!L34,'[3]Riesgos de Corrupción'!$B$11:$B$100,0),18)," ")</f>
        <v xml:space="preserve"> </v>
      </c>
      <c r="N34" s="34" t="str">
        <f t="shared" si="0"/>
        <v xml:space="preserve"> </v>
      </c>
      <c r="O34" s="34" t="str">
        <f>IFERROR(INDEX('[3]Riesgos de Corrupción'!$B$11:$BN$100,MATCH('Mapa de calor Corrupción'!L34,'[3]Riesgos de Corrupción'!$B$11:$B$100,0),63)," ")</f>
        <v xml:space="preserve"> </v>
      </c>
      <c r="P34" s="34" t="str">
        <f t="shared" si="1"/>
        <v xml:space="preserve"> </v>
      </c>
      <c r="Q34" s="35" t="str">
        <f>IFERROR(INDEX('[3]Riesgos de Corrupción'!$B$11:$BN$100,MATCH('Mapa de calor Corrupción'!L34,'[3]Riesgos de Corrupción'!$B$11:$B$100,0),64)," ")</f>
        <v xml:space="preserve"> </v>
      </c>
    </row>
    <row r="35" spans="11:28" ht="45.75" customHeight="1" thickBot="1" x14ac:dyDescent="0.3">
      <c r="T35" s="94"/>
    </row>
    <row r="36" spans="11:28" ht="30" customHeight="1" thickBot="1" x14ac:dyDescent="0.3">
      <c r="K36" s="871" t="s">
        <v>149</v>
      </c>
      <c r="L36" s="872"/>
      <c r="M36" s="872"/>
      <c r="N36" s="872"/>
      <c r="O36" s="872"/>
      <c r="P36" s="872"/>
      <c r="Q36" s="873"/>
      <c r="S36" s="874" t="str">
        <f>K38</f>
        <v>Gestión del Conocimiento e Innovación</v>
      </c>
      <c r="T36" s="875"/>
      <c r="U36" s="875"/>
      <c r="V36" s="875"/>
      <c r="W36" s="875"/>
      <c r="X36" s="875"/>
      <c r="Y36" s="875"/>
      <c r="Z36" s="875"/>
      <c r="AA36" s="875"/>
      <c r="AB36" s="876"/>
    </row>
    <row r="37" spans="11:28" ht="30" customHeight="1" thickBot="1" x14ac:dyDescent="0.3">
      <c r="K37" s="390" t="s">
        <v>1</v>
      </c>
      <c r="L37" s="391" t="s">
        <v>187</v>
      </c>
      <c r="M37" s="391" t="s">
        <v>3</v>
      </c>
      <c r="N37" s="391" t="s">
        <v>190</v>
      </c>
      <c r="O37" s="391" t="s">
        <v>5</v>
      </c>
      <c r="P37" s="391" t="s">
        <v>145</v>
      </c>
      <c r="Q37" s="391" t="s">
        <v>149</v>
      </c>
      <c r="S37" s="81"/>
      <c r="T37" s="82"/>
      <c r="U37" s="82"/>
      <c r="V37" s="82"/>
      <c r="W37" s="82"/>
      <c r="X37" s="82"/>
      <c r="Y37" s="82"/>
      <c r="Z37" s="82"/>
      <c r="AA37" s="82"/>
      <c r="AB37" s="83"/>
    </row>
    <row r="38" spans="11:28" ht="45.75" customHeight="1" x14ac:dyDescent="0.25">
      <c r="K38" s="882" t="str">
        <f>K8</f>
        <v>Gestión del Conocimiento e Innovación</v>
      </c>
      <c r="L38" s="105" t="s">
        <v>188</v>
      </c>
      <c r="M38" s="32" t="str">
        <f>IFERROR(INDEX('[3]Controles de Corrupción'!$C$10:$AN$251,MATCH('Mapa de calor Corrupción'!L38,'[3]Controles de Corrupción'!$C$10:$C$251,0),33), " ")</f>
        <v>Rara vez</v>
      </c>
      <c r="N38" s="32">
        <f>IF(M38="Rara vez",1,IF(M38="Improbable",2,IF(M38="Posible",3,IF(M38="Probable",4,IF(M38="Casi seguro",5," ")))))</f>
        <v>1</v>
      </c>
      <c r="O38" s="32" t="str">
        <f>IFERROR(INDEX('[3]Controles de Corrupción'!$C$10:$AN$251,MATCH('Mapa de calor Corrupción'!L38,'[3]Controles de Corrupción'!$C$10:$C$251,0),36)," ")</f>
        <v>Moderado</v>
      </c>
      <c r="P38" s="32">
        <f>IFERROR(IF(O38="Insignificante",1,IF(O38="Menor",2,IF(O38="Moderado",3,IF(O38="Mayor",4,IF(O38="Catastrófico",5,IF(O38=" "," ")))))),"")</f>
        <v>3</v>
      </c>
      <c r="Q38" s="33" t="str">
        <f>IFERROR(INDEX('[3]Controles de Corrupción'!$C$10:$AN$251,MATCH('Mapa de calor Corrupción'!L38,'[3]Controles de Corrupción'!$C$10:$C$251,0),37)," ")</f>
        <v>Zona Moderada</v>
      </c>
      <c r="S38" s="885" t="s">
        <v>81</v>
      </c>
      <c r="T38" s="86"/>
      <c r="AB38" s="87"/>
    </row>
    <row r="39" spans="11:28" ht="45.75" customHeight="1" x14ac:dyDescent="0.25">
      <c r="K39" s="883"/>
      <c r="L39" s="106"/>
      <c r="M39" s="32" t="str">
        <f>IFERROR(INDEX('[3]Controles de Corrupción,,'!$C$10:$AN$251,MATCH('Mapa de calor Corrupción'!L39,'[3]Controles de Corrupción,,'!$C$10:$C$251,0),33), " ")</f>
        <v xml:space="preserve"> </v>
      </c>
      <c r="N39" s="32" t="str">
        <f t="shared" ref="N39:N62" si="2">IF(M39="Rara vez",1,IF(M39="Improbable",2,IF(M39="Posible",3,IF(M39="Probable",4,IF(M39="Casi seguro",5," ")))))</f>
        <v xml:space="preserve"> </v>
      </c>
      <c r="O39" s="32" t="str">
        <f>IFERROR(INDEX('[3]Controles de Corrupción,,'!$C$10:$AN$251,MATCH('Mapa de calor Corrupción'!L39,'[3]Controles de Corrupción,,'!$C$10:$C$251,0),36)," ")</f>
        <v xml:space="preserve"> </v>
      </c>
      <c r="P39" s="32" t="str">
        <f t="shared" ref="P39:P62" si="3">IFERROR(IF(O39="Insignificante",1,IF(O39="Menor",2,IF(O39="Moderado",3,IF(O39="Mayor",4,IF(O39="Catastrófico",5,IF(O39=" "," ")))))),"")</f>
        <v xml:space="preserve"> </v>
      </c>
      <c r="Q39" s="33" t="str">
        <f>IFERROR(INDEX('[3]Controles de Corrupción,,'!$C$10:$AN$251,MATCH('Mapa de calor Corrupción'!L39,'[3]Controles de Corrupción,,'!$C$10:$C$251,0),37)," ")</f>
        <v xml:space="preserve"> </v>
      </c>
      <c r="S39" s="885"/>
      <c r="T39" s="91" t="s">
        <v>196</v>
      </c>
      <c r="U39" s="78"/>
      <c r="AB39" s="87"/>
    </row>
    <row r="40" spans="11:28" ht="45.75" customHeight="1" x14ac:dyDescent="0.25">
      <c r="K40" s="883"/>
      <c r="L40" s="106"/>
      <c r="M40" s="32" t="str">
        <f>IFERROR(INDEX('[3]Controles de Corrupción,,'!$C$10:$AN$251,MATCH('Mapa de calor Corrupción'!L40,'[3]Controles de Corrupción,,'!$C$10:$C$251,0),33), " ")</f>
        <v xml:space="preserve"> </v>
      </c>
      <c r="N40" s="32" t="str">
        <f t="shared" si="2"/>
        <v xml:space="preserve"> </v>
      </c>
      <c r="O40" s="32" t="str">
        <f>IFERROR(INDEX('[3]Controles de Corrupción,,'!$C$10:$AN$251,MATCH('Mapa de calor Corrupción'!L40,'[3]Controles de Corrupción,,'!$C$10:$C$251,0),36)," ")</f>
        <v xml:space="preserve"> </v>
      </c>
      <c r="P40" s="32" t="str">
        <f t="shared" si="3"/>
        <v xml:space="preserve"> </v>
      </c>
      <c r="Q40" s="33" t="str">
        <f>IFERROR(INDEX('[3]Controles de Corrupción,,'!$C$10:$AN$251,MATCH('Mapa de calor Corrupción'!L40,'[3]Controles de Corrupción,,'!$C$10:$C$251,0),37)," ")</f>
        <v xml:space="preserve"> </v>
      </c>
      <c r="S40" s="885"/>
      <c r="T40" s="91" t="s">
        <v>198</v>
      </c>
      <c r="U40" s="78"/>
      <c r="AB40" s="87"/>
    </row>
    <row r="41" spans="11:28" ht="45.75" customHeight="1" x14ac:dyDescent="0.25">
      <c r="K41" s="883"/>
      <c r="L41" s="106"/>
      <c r="M41" s="32" t="str">
        <f>IFERROR(INDEX('[3]Controles de Corrupción,,'!$C$10:$AN$251,MATCH('Mapa de calor Corrupción'!L41,'[3]Controles de Corrupción,,'!$C$10:$C$251,0),33), " ")</f>
        <v xml:space="preserve"> </v>
      </c>
      <c r="N41" s="32" t="str">
        <f t="shared" si="2"/>
        <v xml:space="preserve"> </v>
      </c>
      <c r="O41" s="32" t="str">
        <f>IFERROR(INDEX('[3]Controles de Corrupción,,'!$C$10:$AN$251,MATCH('Mapa de calor Corrupción'!L41,'[3]Controles de Corrupción,,'!$C$10:$C$251,0),36)," ")</f>
        <v xml:space="preserve"> </v>
      </c>
      <c r="P41" s="32" t="str">
        <f t="shared" si="3"/>
        <v xml:space="preserve"> </v>
      </c>
      <c r="Q41" s="33" t="str">
        <f>IFERROR(INDEX('[3]Controles de Corrupción,,'!$C$10:$AN$251,MATCH('Mapa de calor Corrupción'!L41,'[3]Controles de Corrupción,,'!$C$10:$C$251,0),37)," ")</f>
        <v xml:space="preserve"> </v>
      </c>
      <c r="S41" s="885"/>
      <c r="T41" s="91" t="s">
        <v>195</v>
      </c>
      <c r="U41" s="78"/>
      <c r="AB41" s="87"/>
    </row>
    <row r="42" spans="11:28" ht="45.75" customHeight="1" x14ac:dyDescent="0.25">
      <c r="K42" s="883"/>
      <c r="L42" s="106"/>
      <c r="M42" s="32" t="str">
        <f>IFERROR(INDEX('[3]Controles de Corrupción,,'!$C$10:$AN$251,MATCH('Mapa de calor Corrupción'!L42,'[3]Controles de Corrupción,,'!$C$10:$C$251,0),33), " ")</f>
        <v xml:space="preserve"> </v>
      </c>
      <c r="N42" s="32" t="str">
        <f t="shared" si="2"/>
        <v xml:space="preserve"> </v>
      </c>
      <c r="O42" s="32" t="str">
        <f>IFERROR(INDEX('[3]Controles de Corrupción,,'!$C$10:$AN$251,MATCH('Mapa de calor Corrupción'!L42,'[3]Controles de Corrupción,,'!$C$10:$C$251,0),36)," ")</f>
        <v xml:space="preserve"> </v>
      </c>
      <c r="P42" s="32" t="str">
        <f t="shared" si="3"/>
        <v xml:space="preserve"> </v>
      </c>
      <c r="Q42" s="33" t="str">
        <f>IFERROR(INDEX('[3]Controles de Corrupción,,'!$C$10:$AN$251,MATCH('Mapa de calor Corrupción'!L42,'[3]Controles de Corrupción,,'!$C$10:$C$251,0),37)," ")</f>
        <v xml:space="preserve"> </v>
      </c>
      <c r="S42" s="885"/>
      <c r="T42" s="91" t="s">
        <v>197</v>
      </c>
      <c r="U42" s="78"/>
      <c r="AB42" s="87"/>
    </row>
    <row r="43" spans="11:28" ht="45.75" customHeight="1" x14ac:dyDescent="0.25">
      <c r="K43" s="883"/>
      <c r="L43" s="106"/>
      <c r="M43" s="32" t="str">
        <f>IFERROR(INDEX('[3]Controles de Corrupción,,'!$C$10:$AN$251,MATCH('Mapa de calor Corrupción'!L43,'[3]Controles de Corrupción,,'!$C$10:$C$251,0),33), " ")</f>
        <v xml:space="preserve"> </v>
      </c>
      <c r="N43" s="32" t="str">
        <f t="shared" si="2"/>
        <v xml:space="preserve"> </v>
      </c>
      <c r="O43" s="32" t="str">
        <f>IFERROR(INDEX('[3]Controles de Corrupción,,'!$C$10:$AN$251,MATCH('Mapa de calor Corrupción'!L43,'[3]Controles de Corrupción,,'!$C$10:$C$251,0),36)," ")</f>
        <v xml:space="preserve"> </v>
      </c>
      <c r="P43" s="32" t="str">
        <f t="shared" si="3"/>
        <v xml:space="preserve"> </v>
      </c>
      <c r="Q43" s="33" t="str">
        <f>IFERROR(INDEX('[3]Controles de Corrupción,,'!$C$10:$AN$251,MATCH('Mapa de calor Corrupción'!L43,'[3]Controles de Corrupción,,'!$C$10:$C$251,0),37)," ")</f>
        <v xml:space="preserve"> </v>
      </c>
      <c r="S43" s="885"/>
      <c r="T43" s="91" t="s">
        <v>194</v>
      </c>
      <c r="U43" s="78"/>
      <c r="AB43" s="87"/>
    </row>
    <row r="44" spans="11:28" ht="45.75" customHeight="1" x14ac:dyDescent="0.25">
      <c r="K44" s="883"/>
      <c r="L44" s="106"/>
      <c r="M44" s="32" t="str">
        <f>IFERROR(INDEX('[3]Controles de Corrupción,,'!$C$10:$AN$251,MATCH('Mapa de calor Corrupción'!L44,'[3]Controles de Corrupción,,'!$C$10:$C$251,0),33), " ")</f>
        <v xml:space="preserve"> </v>
      </c>
      <c r="N44" s="32" t="str">
        <f t="shared" si="2"/>
        <v xml:space="preserve"> </v>
      </c>
      <c r="O44" s="32" t="str">
        <f>IFERROR(INDEX('[3]Controles de Corrupción,,'!$C$10:$AN$251,MATCH('Mapa de calor Corrupción'!L44,'[3]Controles de Corrupción,,'!$C$10:$C$251,0),36)," ")</f>
        <v xml:space="preserve"> </v>
      </c>
      <c r="P44" s="32" t="str">
        <f t="shared" si="3"/>
        <v xml:space="preserve"> </v>
      </c>
      <c r="Q44" s="33" t="str">
        <f>IFERROR(INDEX('[3]Controles de Corrupción,,'!$C$10:$AN$251,MATCH('Mapa de calor Corrupción'!L44,'[3]Controles de Corrupción,,'!$C$10:$C$251,0),37)," ")</f>
        <v xml:space="preserve"> </v>
      </c>
      <c r="S44" s="885"/>
      <c r="T44" s="94"/>
      <c r="AB44" s="87"/>
    </row>
    <row r="45" spans="11:28" ht="45" customHeight="1" x14ac:dyDescent="0.25">
      <c r="K45" s="883"/>
      <c r="L45" s="106"/>
      <c r="M45" s="32" t="str">
        <f>IFERROR(INDEX('[3]Controles de Corrupción,,'!$C$10:$AN$251,MATCH('Mapa de calor Corrupción'!L45,'[3]Controles de Corrupción,,'!$C$10:$C$251,0),33), " ")</f>
        <v xml:space="preserve"> </v>
      </c>
      <c r="N45" s="32" t="str">
        <f t="shared" si="2"/>
        <v xml:space="preserve"> </v>
      </c>
      <c r="O45" s="32" t="str">
        <f>IFERROR(INDEX('[3]Controles de Corrupción,,'!$C$10:$AN$251,MATCH('Mapa de calor Corrupción'!L45,'[3]Controles de Corrupción,,'!$C$10:$C$251,0),36)," ")</f>
        <v xml:space="preserve"> </v>
      </c>
      <c r="P45" s="32" t="str">
        <f t="shared" si="3"/>
        <v xml:space="preserve"> </v>
      </c>
      <c r="Q45" s="33" t="str">
        <f>IFERROR(INDEX('[3]Controles de Corrupción,,'!$C$10:$AN$251,MATCH('Mapa de calor Corrupción'!L45,'[3]Controles de Corrupción,,'!$C$10:$C$251,0),37)," ")</f>
        <v xml:space="preserve"> </v>
      </c>
      <c r="S45" s="81"/>
      <c r="T45" s="94"/>
      <c r="V45" s="107" t="s">
        <v>200</v>
      </c>
      <c r="W45" s="96" t="s">
        <v>193</v>
      </c>
      <c r="X45" s="97" t="s">
        <v>199</v>
      </c>
      <c r="Y45" s="98" t="s">
        <v>192</v>
      </c>
      <c r="Z45" s="98" t="s">
        <v>201</v>
      </c>
      <c r="AB45" s="87"/>
    </row>
    <row r="46" spans="11:28" ht="44.25" customHeight="1" thickBot="1" x14ac:dyDescent="0.3">
      <c r="K46" s="883"/>
      <c r="L46" s="106"/>
      <c r="M46" s="32" t="str">
        <f>IFERROR(INDEX('[3]Controles de Corrupción,,'!$C$10:$AN$251,MATCH('Mapa de calor Corrupción'!L46,'[3]Controles de Corrupción,,'!$C$10:$C$251,0),33), " ")</f>
        <v xml:space="preserve"> </v>
      </c>
      <c r="N46" s="32" t="str">
        <f t="shared" si="2"/>
        <v xml:space="preserve"> </v>
      </c>
      <c r="O46" s="32" t="str">
        <f>IFERROR(INDEX('[3]Controles de Corrupción,,'!$C$10:$AN$251,MATCH('Mapa de calor Corrupción'!L46,'[3]Controles de Corrupción,,'!$C$10:$C$251,0),36)," ")</f>
        <v xml:space="preserve"> </v>
      </c>
      <c r="P46" s="32" t="str">
        <f t="shared" si="3"/>
        <v xml:space="preserve"> </v>
      </c>
      <c r="Q46" s="33" t="str">
        <f>IFERROR(INDEX('[3]Controles de Corrupción,,'!$C$10:$AN$251,MATCH('Mapa de calor Corrupción'!L46,'[3]Controles de Corrupción,,'!$C$10:$C$251,0),37)," ")</f>
        <v xml:space="preserve"> </v>
      </c>
      <c r="S46" s="99"/>
      <c r="T46" s="100"/>
      <c r="U46" s="886" t="s">
        <v>24</v>
      </c>
      <c r="V46" s="886"/>
      <c r="W46" s="886"/>
      <c r="X46" s="886"/>
      <c r="Y46" s="886"/>
      <c r="Z46" s="886"/>
      <c r="AA46" s="886"/>
      <c r="AB46" s="101"/>
    </row>
    <row r="47" spans="11:28" ht="50.25" customHeight="1" x14ac:dyDescent="0.25">
      <c r="K47" s="883"/>
      <c r="L47" s="106"/>
      <c r="M47" s="32" t="str">
        <f>IFERROR(INDEX('[3]Controles de Corrupción,,'!$C$10:$AN$251,MATCH('Mapa de calor Corrupción'!L47,'[3]Controles de Corrupción,,'!$C$10:$C$251,0),33), " ")</f>
        <v xml:space="preserve"> </v>
      </c>
      <c r="N47" s="32" t="str">
        <f t="shared" si="2"/>
        <v xml:space="preserve"> </v>
      </c>
      <c r="O47" s="32" t="str">
        <f>IFERROR(INDEX('[3]Controles de Corrupción,,'!$C$10:$AN$251,MATCH('Mapa de calor Corrupción'!L47,'[3]Controles de Corrupción,,'!$C$10:$C$251,0),36)," ")</f>
        <v xml:space="preserve"> </v>
      </c>
      <c r="P47" s="32" t="str">
        <f t="shared" si="3"/>
        <v xml:space="preserve"> </v>
      </c>
      <c r="Q47" s="33" t="str">
        <f>IFERROR(INDEX('[3]Controles de Corrupción,,'!$C$10:$AN$251,MATCH('Mapa de calor Corrupción'!L47,'[3]Controles de Corrupción,,'!$C$10:$C$251,0),37)," ")</f>
        <v xml:space="preserve"> </v>
      </c>
      <c r="T47" s="94"/>
      <c r="U47" s="102"/>
      <c r="V47" s="102"/>
      <c r="W47" s="102"/>
      <c r="X47" s="102"/>
      <c r="Y47" s="102"/>
      <c r="Z47" s="102"/>
      <c r="AA47" s="102"/>
    </row>
    <row r="48" spans="11:28" ht="47.25" customHeight="1" x14ac:dyDescent="0.25">
      <c r="K48" s="883"/>
      <c r="L48" s="106"/>
      <c r="M48" s="32" t="str">
        <f>IFERROR(INDEX('[3]Controles de Corrupción,,'!$C$10:$AN$251,MATCH('Mapa de calor Corrupción'!L48,'[3]Controles de Corrupción,,'!$C$10:$C$251,0),33), " ")</f>
        <v xml:space="preserve"> </v>
      </c>
      <c r="N48" s="32" t="str">
        <f t="shared" si="2"/>
        <v xml:space="preserve"> </v>
      </c>
      <c r="O48" s="32" t="str">
        <f>IFERROR(INDEX('[3]Controles de Corrupción,,'!$C$10:$AN$251,MATCH('Mapa de calor Corrupción'!L48,'[3]Controles de Corrupción,,'!$C$10:$C$251,0),36)," ")</f>
        <v xml:space="preserve"> </v>
      </c>
      <c r="P48" s="32" t="str">
        <f t="shared" si="3"/>
        <v xml:space="preserve"> </v>
      </c>
      <c r="Q48" s="33" t="str">
        <f>IFERROR(INDEX('[3]Controles de Corrupción,,'!$C$10:$AN$251,MATCH('Mapa de calor Corrupción'!L48,'[3]Controles de Corrupción,,'!$C$10:$C$251,0),37)," ")</f>
        <v xml:space="preserve"> </v>
      </c>
      <c r="T48" s="94"/>
      <c r="U48" s="102"/>
      <c r="V48" s="102"/>
      <c r="W48" s="102"/>
      <c r="X48" s="102"/>
      <c r="Y48" s="102"/>
      <c r="Z48" s="102"/>
      <c r="AA48" s="102"/>
    </row>
    <row r="49" spans="11:27" ht="51.75" customHeight="1" x14ac:dyDescent="0.25">
      <c r="K49" s="883"/>
      <c r="L49" s="106"/>
      <c r="M49" s="32" t="str">
        <f>IFERROR(INDEX('[3]Controles de Corrupción,,'!$C$10:$AN$251,MATCH('Mapa de calor Corrupción'!L49,'[3]Controles de Corrupción,,'!$C$10:$C$251,0),33), " ")</f>
        <v xml:space="preserve"> </v>
      </c>
      <c r="N49" s="32" t="str">
        <f t="shared" si="2"/>
        <v xml:space="preserve"> </v>
      </c>
      <c r="O49" s="32" t="str">
        <f>IFERROR(INDEX('[3]Controles de Corrupción,,'!$C$10:$AN$251,MATCH('Mapa de calor Corrupción'!L49,'[3]Controles de Corrupción,,'!$C$10:$C$251,0),36)," ")</f>
        <v xml:space="preserve"> </v>
      </c>
      <c r="P49" s="32" t="str">
        <f t="shared" si="3"/>
        <v xml:space="preserve"> </v>
      </c>
      <c r="Q49" s="33" t="str">
        <f>IFERROR(INDEX('[3]Controles de Corrupción,,'!$C$10:$AN$251,MATCH('Mapa de calor Corrupción'!L49,'[3]Controles de Corrupción,,'!$C$10:$C$251,0),37)," ")</f>
        <v xml:space="preserve"> </v>
      </c>
      <c r="T49" s="94"/>
      <c r="U49" s="102"/>
      <c r="V49" s="102"/>
      <c r="W49" s="102"/>
      <c r="X49" s="102"/>
      <c r="Y49" s="102"/>
      <c r="Z49" s="102"/>
      <c r="AA49" s="102"/>
    </row>
    <row r="50" spans="11:27" ht="42" customHeight="1" x14ac:dyDescent="0.25">
      <c r="K50" s="883"/>
      <c r="L50" s="106"/>
      <c r="M50" s="32" t="str">
        <f>IFERROR(INDEX('[3]Controles de Corrupción,,'!$C$10:$AN$251,MATCH('Mapa de calor Corrupción'!L50,'[3]Controles de Corrupción,,'!$C$10:$C$251,0),33), " ")</f>
        <v xml:space="preserve"> </v>
      </c>
      <c r="N50" s="32" t="str">
        <f t="shared" si="2"/>
        <v xml:space="preserve"> </v>
      </c>
      <c r="O50" s="32" t="str">
        <f>IFERROR(INDEX('[3]Controles de Corrupción,,'!$C$10:$AN$251,MATCH('Mapa de calor Corrupción'!L50,'[3]Controles de Corrupción,,'!$C$10:$C$251,0),36)," ")</f>
        <v xml:space="preserve"> </v>
      </c>
      <c r="P50" s="32" t="str">
        <f t="shared" si="3"/>
        <v xml:space="preserve"> </v>
      </c>
      <c r="Q50" s="33" t="str">
        <f>IFERROR(INDEX('[3]Controles de Corrupción,,'!$C$10:$AN$251,MATCH('Mapa de calor Corrupción'!L50,'[3]Controles de Corrupción,,'!$C$10:$C$251,0),37)," ")</f>
        <v xml:space="preserve"> </v>
      </c>
      <c r="T50" s="94"/>
      <c r="U50" s="102"/>
      <c r="V50" s="102"/>
      <c r="W50" s="102"/>
      <c r="X50" s="102"/>
      <c r="Y50" s="102"/>
      <c r="Z50" s="102"/>
      <c r="AA50" s="102"/>
    </row>
    <row r="51" spans="11:27" ht="45.75" customHeight="1" x14ac:dyDescent="0.25">
      <c r="K51" s="883"/>
      <c r="L51" s="106"/>
      <c r="M51" s="32" t="str">
        <f>IFERROR(INDEX('[3]Controles de Corrupción,,'!$C$10:$AN$251,MATCH('Mapa de calor Corrupción'!L51,'[3]Controles de Corrupción,,'!$C$10:$C$251,0),33), " ")</f>
        <v xml:space="preserve"> </v>
      </c>
      <c r="N51" s="32" t="str">
        <f t="shared" si="2"/>
        <v xml:space="preserve"> </v>
      </c>
      <c r="O51" s="32" t="str">
        <f>IFERROR(INDEX('[3]Controles de Corrupción,,'!$C$10:$AN$251,MATCH('Mapa de calor Corrupción'!L51,'[3]Controles de Corrupción,,'!$C$10:$C$251,0),36)," ")</f>
        <v xml:space="preserve"> </v>
      </c>
      <c r="P51" s="32" t="str">
        <f t="shared" si="3"/>
        <v xml:space="preserve"> </v>
      </c>
      <c r="Q51" s="33" t="str">
        <f>IFERROR(INDEX('[3]Controles de Corrupción,,'!$C$10:$AN$251,MATCH('Mapa de calor Corrupción'!L51,'[3]Controles de Corrupción,,'!$C$10:$C$251,0),37)," ")</f>
        <v xml:space="preserve"> </v>
      </c>
      <c r="T51" s="94"/>
      <c r="U51" s="102"/>
      <c r="V51" s="102"/>
      <c r="W51" s="102"/>
      <c r="X51" s="102"/>
      <c r="Y51" s="102"/>
      <c r="Z51" s="102"/>
      <c r="AA51" s="102"/>
    </row>
    <row r="52" spans="11:27" ht="42.75" customHeight="1" x14ac:dyDescent="0.25">
      <c r="K52" s="883"/>
      <c r="L52" s="106"/>
      <c r="M52" s="32" t="str">
        <f>IFERROR(INDEX('[3]Controles de Corrupción,,'!$C$10:$AN$251,MATCH('Mapa de calor Corrupción'!L52,'[3]Controles de Corrupción,,'!$C$10:$C$251,0),33), " ")</f>
        <v xml:space="preserve"> </v>
      </c>
      <c r="N52" s="32" t="str">
        <f t="shared" si="2"/>
        <v xml:space="preserve"> </v>
      </c>
      <c r="O52" s="32" t="str">
        <f>IFERROR(INDEX('[3]Controles de Corrupción,,'!$C$10:$AN$251,MATCH('Mapa de calor Corrupción'!L52,'[3]Controles de Corrupción,,'!$C$10:$C$251,0),36)," ")</f>
        <v xml:space="preserve"> </v>
      </c>
      <c r="P52" s="32" t="str">
        <f t="shared" si="3"/>
        <v xml:space="preserve"> </v>
      </c>
      <c r="Q52" s="33" t="str">
        <f>IFERROR(INDEX('[3]Controles de Corrupción,,'!$C$10:$AN$251,MATCH('Mapa de calor Corrupción'!L52,'[3]Controles de Corrupción,,'!$C$10:$C$251,0),37)," ")</f>
        <v xml:space="preserve"> </v>
      </c>
      <c r="T52" s="94"/>
      <c r="U52" s="102"/>
      <c r="V52" s="102"/>
      <c r="W52" s="102"/>
      <c r="X52" s="102"/>
      <c r="Y52" s="102"/>
      <c r="Z52" s="102"/>
      <c r="AA52" s="102"/>
    </row>
    <row r="53" spans="11:27" ht="42.75" customHeight="1" x14ac:dyDescent="0.25">
      <c r="K53" s="883"/>
      <c r="L53" s="106"/>
      <c r="M53" s="32" t="str">
        <f>IFERROR(INDEX('[3]Controles de Corrupción,,'!$C$10:$AN$251,MATCH('Mapa de calor Corrupción'!L53,'[3]Controles de Corrupción,,'!$C$10:$C$251,0),33), " ")</f>
        <v xml:space="preserve"> </v>
      </c>
      <c r="N53" s="32" t="str">
        <f t="shared" si="2"/>
        <v xml:space="preserve"> </v>
      </c>
      <c r="O53" s="32" t="str">
        <f>IFERROR(INDEX('[3]Controles de Corrupción,,'!$C$10:$AN$251,MATCH('Mapa de calor Corrupción'!L53,'[3]Controles de Corrupción,,'!$C$10:$C$251,0),36)," ")</f>
        <v xml:space="preserve"> </v>
      </c>
      <c r="P53" s="32" t="str">
        <f t="shared" si="3"/>
        <v xml:space="preserve"> </v>
      </c>
      <c r="Q53" s="33" t="str">
        <f>IFERROR(INDEX('[3]Controles de Corrupción,,'!$C$10:$AN$251,MATCH('Mapa de calor Corrupción'!L53,'[3]Controles de Corrupción,,'!$C$10:$C$251,0),37)," ")</f>
        <v xml:space="preserve"> </v>
      </c>
      <c r="T53" s="94"/>
      <c r="U53" s="102"/>
      <c r="V53" s="102"/>
      <c r="W53" s="102"/>
      <c r="X53" s="102"/>
      <c r="Y53" s="102"/>
      <c r="Z53" s="102"/>
      <c r="AA53" s="102"/>
    </row>
    <row r="54" spans="11:27" ht="42.75" customHeight="1" x14ac:dyDescent="0.25">
      <c r="K54" s="883"/>
      <c r="L54" s="106"/>
      <c r="M54" s="32" t="str">
        <f>IFERROR(INDEX('[3]Controles de Corrupción,,'!$C$10:$AN$251,MATCH('Mapa de calor Corrupción'!L54,'[3]Controles de Corrupción,,'!$C$10:$C$251,0),33), " ")</f>
        <v xml:space="preserve"> </v>
      </c>
      <c r="N54" s="32" t="str">
        <f t="shared" si="2"/>
        <v xml:space="preserve"> </v>
      </c>
      <c r="O54" s="32" t="str">
        <f>IFERROR(INDEX('[3]Controles de Corrupción,,'!$C$10:$AN$251,MATCH('Mapa de calor Corrupción'!L54,'[3]Controles de Corrupción,,'!$C$10:$C$251,0),36)," ")</f>
        <v xml:space="preserve"> </v>
      </c>
      <c r="P54" s="32" t="str">
        <f t="shared" si="3"/>
        <v xml:space="preserve"> </v>
      </c>
      <c r="Q54" s="33" t="str">
        <f>IFERROR(INDEX('[3]Controles de Corrupción,,'!$C$10:$AN$251,MATCH('Mapa de calor Corrupción'!L54,'[3]Controles de Corrupción,,'!$C$10:$C$251,0),37)," ")</f>
        <v xml:space="preserve"> </v>
      </c>
      <c r="T54" s="94"/>
      <c r="U54" s="102"/>
      <c r="V54" s="102"/>
      <c r="W54" s="102"/>
      <c r="X54" s="102"/>
      <c r="Y54" s="102"/>
      <c r="Z54" s="102"/>
      <c r="AA54" s="102"/>
    </row>
    <row r="55" spans="11:27" ht="42.75" customHeight="1" x14ac:dyDescent="0.25">
      <c r="K55" s="883"/>
      <c r="L55" s="106"/>
      <c r="M55" s="32" t="str">
        <f>IFERROR(INDEX('[3]Controles de Corrupción,,'!$C$10:$AN$251,MATCH('Mapa de calor Corrupción'!L55,'[3]Controles de Corrupción,,'!$C$10:$C$251,0),33), " ")</f>
        <v xml:space="preserve"> </v>
      </c>
      <c r="N55" s="32" t="str">
        <f t="shared" si="2"/>
        <v xml:space="preserve"> </v>
      </c>
      <c r="O55" s="32" t="str">
        <f>IFERROR(INDEX('[3]Controles de Corrupción,,'!$C$10:$AN$251,MATCH('Mapa de calor Corrupción'!L55,'[3]Controles de Corrupción,,'!$C$10:$C$251,0),36)," ")</f>
        <v xml:space="preserve"> </v>
      </c>
      <c r="P55" s="32" t="str">
        <f t="shared" si="3"/>
        <v xml:space="preserve"> </v>
      </c>
      <c r="Q55" s="33" t="str">
        <f>IFERROR(INDEX('[3]Controles de Corrupción,,'!$C$10:$AN$251,MATCH('Mapa de calor Corrupción'!L55,'[3]Controles de Corrupción,,'!$C$10:$C$251,0),37)," ")</f>
        <v xml:space="preserve"> </v>
      </c>
      <c r="T55" s="94"/>
      <c r="U55" s="102"/>
      <c r="V55" s="102"/>
      <c r="W55" s="102"/>
      <c r="X55" s="102"/>
      <c r="Y55" s="102"/>
      <c r="Z55" s="102"/>
      <c r="AA55" s="102"/>
    </row>
    <row r="56" spans="11:27" ht="42.75" customHeight="1" x14ac:dyDescent="0.25">
      <c r="K56" s="883"/>
      <c r="L56" s="106"/>
      <c r="M56" s="32" t="str">
        <f>IFERROR(INDEX('[3]Controles de Corrupción,,'!$C$10:$AN$251,MATCH('Mapa de calor Corrupción'!L56,'[3]Controles de Corrupción,,'!$C$10:$C$251,0),33), " ")</f>
        <v xml:space="preserve"> </v>
      </c>
      <c r="N56" s="32" t="str">
        <f t="shared" si="2"/>
        <v xml:space="preserve"> </v>
      </c>
      <c r="O56" s="32" t="str">
        <f>IFERROR(INDEX('[3]Controles de Corrupción,,'!$C$10:$AN$251,MATCH('Mapa de calor Corrupción'!L56,'[3]Controles de Corrupción,,'!$C$10:$C$251,0),36)," ")</f>
        <v xml:space="preserve"> </v>
      </c>
      <c r="P56" s="32" t="str">
        <f t="shared" si="3"/>
        <v xml:space="preserve"> </v>
      </c>
      <c r="Q56" s="33" t="str">
        <f>IFERROR(INDEX('[3]Controles de Corrupción,,'!$C$10:$AN$251,MATCH('Mapa de calor Corrupción'!L56,'[3]Controles de Corrupción,,'!$C$10:$C$251,0),37)," ")</f>
        <v xml:space="preserve"> </v>
      </c>
      <c r="T56" s="94"/>
      <c r="U56" s="102"/>
      <c r="V56" s="102"/>
      <c r="W56" s="102"/>
      <c r="X56" s="102"/>
      <c r="Y56" s="102"/>
      <c r="Z56" s="102"/>
      <c r="AA56" s="102"/>
    </row>
    <row r="57" spans="11:27" ht="42.75" customHeight="1" x14ac:dyDescent="0.25">
      <c r="K57" s="883"/>
      <c r="L57" s="106"/>
      <c r="M57" s="32" t="str">
        <f>IFERROR(INDEX('[3]Controles de Corrupción,,'!$C$10:$AN$251,MATCH('Mapa de calor Corrupción'!L57,'[3]Controles de Corrupción,,'!$C$10:$C$251,0),33), " ")</f>
        <v xml:space="preserve"> </v>
      </c>
      <c r="N57" s="32" t="str">
        <f t="shared" si="2"/>
        <v xml:space="preserve"> </v>
      </c>
      <c r="O57" s="32" t="str">
        <f>IFERROR(INDEX('[3]Controles de Corrupción,,'!$C$10:$AN$251,MATCH('Mapa de calor Corrupción'!L57,'[3]Controles de Corrupción,,'!$C$10:$C$251,0),36)," ")</f>
        <v xml:space="preserve"> </v>
      </c>
      <c r="P57" s="32" t="str">
        <f t="shared" si="3"/>
        <v xml:space="preserve"> </v>
      </c>
      <c r="Q57" s="33" t="str">
        <f>IFERROR(INDEX('[3]Controles de Corrupción,,'!$C$10:$AN$251,MATCH('Mapa de calor Corrupción'!L57,'[3]Controles de Corrupción,,'!$C$10:$C$251,0),37)," ")</f>
        <v xml:space="preserve"> </v>
      </c>
      <c r="T57" s="94"/>
      <c r="U57" s="102"/>
      <c r="V57" s="102"/>
      <c r="W57" s="102"/>
      <c r="X57" s="102"/>
      <c r="Y57" s="102"/>
      <c r="Z57" s="102"/>
      <c r="AA57" s="102"/>
    </row>
    <row r="58" spans="11:27" ht="42.75" customHeight="1" x14ac:dyDescent="0.25">
      <c r="K58" s="883"/>
      <c r="L58" s="106"/>
      <c r="M58" s="32" t="str">
        <f>IFERROR(INDEX('[3]Controles de Corrupción,,'!$C$10:$AN$251,MATCH('Mapa de calor Corrupción'!L58,'[3]Controles de Corrupción,,'!$C$10:$C$251,0),33), " ")</f>
        <v xml:space="preserve"> </v>
      </c>
      <c r="N58" s="32" t="str">
        <f t="shared" si="2"/>
        <v xml:space="preserve"> </v>
      </c>
      <c r="O58" s="32" t="str">
        <f>IFERROR(INDEX('[3]Controles de Corrupción,,'!$C$10:$AN$251,MATCH('Mapa de calor Corrupción'!L58,'[3]Controles de Corrupción,,'!$C$10:$C$251,0),36)," ")</f>
        <v xml:space="preserve"> </v>
      </c>
      <c r="P58" s="32" t="str">
        <f t="shared" si="3"/>
        <v xml:space="preserve"> </v>
      </c>
      <c r="Q58" s="33" t="str">
        <f>IFERROR(INDEX('[3]Controles de Corrupción,,'!$C$10:$AN$251,MATCH('Mapa de calor Corrupción'!L58,'[3]Controles de Corrupción,,'!$C$10:$C$251,0),37)," ")</f>
        <v xml:space="preserve"> </v>
      </c>
      <c r="T58" s="94"/>
      <c r="U58" s="102"/>
      <c r="V58" s="102"/>
      <c r="W58" s="102"/>
      <c r="X58" s="102"/>
      <c r="Y58" s="102"/>
      <c r="Z58" s="102"/>
      <c r="AA58" s="102"/>
    </row>
    <row r="59" spans="11:27" ht="42.75" customHeight="1" x14ac:dyDescent="0.25">
      <c r="K59" s="883"/>
      <c r="L59" s="106"/>
      <c r="M59" s="32" t="str">
        <f>IFERROR(INDEX('[3]Controles de Corrupción,,'!$C$10:$AN$251,MATCH('Mapa de calor Corrupción'!L59,'[3]Controles de Corrupción,,'!$C$10:$C$251,0),33), " ")</f>
        <v xml:space="preserve"> </v>
      </c>
      <c r="N59" s="32" t="str">
        <f t="shared" si="2"/>
        <v xml:space="preserve"> </v>
      </c>
      <c r="O59" s="32" t="str">
        <f>IFERROR(INDEX('[3]Controles de Corrupción,,'!$C$10:$AN$251,MATCH('Mapa de calor Corrupción'!L59,'[3]Controles de Corrupción,,'!$C$10:$C$251,0),36)," ")</f>
        <v xml:space="preserve"> </v>
      </c>
      <c r="P59" s="32" t="str">
        <f t="shared" si="3"/>
        <v xml:space="preserve"> </v>
      </c>
      <c r="Q59" s="33" t="str">
        <f>IFERROR(INDEX('[3]Controles de Corrupción,,'!$C$10:$AN$251,MATCH('Mapa de calor Corrupción'!L59,'[3]Controles de Corrupción,,'!$C$10:$C$251,0),37)," ")</f>
        <v xml:space="preserve"> </v>
      </c>
    </row>
    <row r="60" spans="11:27" ht="42.75" customHeight="1" x14ac:dyDescent="0.25">
      <c r="K60" s="883"/>
      <c r="L60" s="106"/>
      <c r="M60" s="32" t="str">
        <f>IFERROR(INDEX('[3]Controles de Corrupción,,'!$C$10:$AN$251,MATCH('Mapa de calor Corrupción'!L60,'[3]Controles de Corrupción,,'!$C$10:$C$251,0),33), " ")</f>
        <v xml:space="preserve"> </v>
      </c>
      <c r="N60" s="32" t="str">
        <f t="shared" si="2"/>
        <v xml:space="preserve"> </v>
      </c>
      <c r="O60" s="32" t="str">
        <f>IFERROR(INDEX('[3]Controles de Corrupción,,'!$C$10:$AN$251,MATCH('Mapa de calor Corrupción'!L60,'[3]Controles de Corrupción,,'!$C$10:$C$251,0),36)," ")</f>
        <v xml:space="preserve"> </v>
      </c>
      <c r="P60" s="32" t="str">
        <f t="shared" si="3"/>
        <v xml:space="preserve"> </v>
      </c>
      <c r="Q60" s="33" t="str">
        <f>IFERROR(INDEX('[3]Controles de Corrupción,,'!$C$10:$AN$251,MATCH('Mapa de calor Corrupción'!L60,'[3]Controles de Corrupción,,'!$C$10:$C$251,0),37)," ")</f>
        <v xml:space="preserve"> </v>
      </c>
    </row>
    <row r="61" spans="11:27" ht="42.75" customHeight="1" x14ac:dyDescent="0.25">
      <c r="K61" s="883"/>
      <c r="L61" s="106"/>
      <c r="M61" s="32" t="str">
        <f>IFERROR(INDEX('[3]Controles de Corrupción,,'!$C$10:$AN$251,MATCH('Mapa de calor Corrupción'!L61,'[3]Controles de Corrupción,,'!$C$10:$C$251,0),33), " ")</f>
        <v xml:space="preserve"> </v>
      </c>
      <c r="N61" s="32" t="str">
        <f t="shared" si="2"/>
        <v xml:space="preserve"> </v>
      </c>
      <c r="O61" s="32" t="str">
        <f>IFERROR(INDEX('[3]Controles de Corrupción,,'!$C$10:$AN$251,MATCH('Mapa de calor Corrupción'!L61,'[3]Controles de Corrupción,,'!$C$10:$C$251,0),36)," ")</f>
        <v xml:space="preserve"> </v>
      </c>
      <c r="P61" s="32" t="str">
        <f t="shared" si="3"/>
        <v xml:space="preserve"> </v>
      </c>
      <c r="Q61" s="33" t="str">
        <f>IFERROR(INDEX('[3]Controles de Corrupción,,'!$C$10:$AN$251,MATCH('Mapa de calor Corrupción'!L61,'[3]Controles de Corrupción,,'!$C$10:$C$251,0),37)," ")</f>
        <v xml:space="preserve"> </v>
      </c>
    </row>
    <row r="62" spans="11:27" ht="42.75" customHeight="1" thickBot="1" x14ac:dyDescent="0.3">
      <c r="K62" s="884"/>
      <c r="L62" s="104"/>
      <c r="M62" s="34" t="str">
        <f>IFERROR(INDEX('[3]Controles de Corrupción,,'!$C$10:$AN$251,MATCH('Mapa de calor Corrupción'!L62,'[3]Controles de Corrupción,,'!$C$10:$C$251,0),33), " ")</f>
        <v xml:space="preserve"> </v>
      </c>
      <c r="N62" s="34" t="str">
        <f t="shared" si="2"/>
        <v xml:space="preserve"> </v>
      </c>
      <c r="O62" s="34" t="str">
        <f>IFERROR(INDEX('[3]Controles de Corrupción,,'!$C$10:$AN$251,MATCH('Mapa de calor Corrupción'!L62,'[3]Controles de Corrupción,,'!$C$10:$C$251,0),36)," ")</f>
        <v xml:space="preserve"> </v>
      </c>
      <c r="P62" s="34" t="str">
        <f t="shared" si="3"/>
        <v xml:space="preserve"> </v>
      </c>
      <c r="Q62" s="35" t="str">
        <f>IFERROR(INDEX('[3]Controles de Corrupción,,'!$C$10:$AN$251,MATCH('Mapa de calor Corrupción'!L62,'[3]Controles de Corrupción,,'!$C$10:$C$251,0),37)," ")</f>
        <v xml:space="preserve"> </v>
      </c>
    </row>
  </sheetData>
  <sheetProtection algorithmName="SHA-512" hashValue="1BUPT2T/laFlmightUpRLs45BRj5ZMZ8NN2zEAqEEXbtnc2v8cfuQF5JL7l8cbiVSpV6FouZKAFkLg73zF1LCw==" saltValue="PYTlrDsPZMNagd8i8/DoKA==" spinCount="100000" sheet="1" autoFilter="0"/>
  <mergeCells count="19">
    <mergeCell ref="K36:Q36"/>
    <mergeCell ref="S36:AB36"/>
    <mergeCell ref="K38:K62"/>
    <mergeCell ref="S38:S44"/>
    <mergeCell ref="U46:AA46"/>
    <mergeCell ref="N4:X4"/>
    <mergeCell ref="K6:Q6"/>
    <mergeCell ref="S6:AB6"/>
    <mergeCell ref="B7:B8"/>
    <mergeCell ref="C7:G7"/>
    <mergeCell ref="K8:K34"/>
    <mergeCell ref="S8:S14"/>
    <mergeCell ref="U16:AA16"/>
    <mergeCell ref="M1:M2"/>
    <mergeCell ref="N1:X2"/>
    <mergeCell ref="Z1:AB1"/>
    <mergeCell ref="Z2:AB2"/>
    <mergeCell ref="N3:X3"/>
    <mergeCell ref="Z3:AB3"/>
  </mergeCells>
  <conditionalFormatting sqref="Q8:Q33 Q35:Q196">
    <cfRule type="cellIs" dxfId="144" priority="1" operator="equal">
      <formula>"Zona Extrema"</formula>
    </cfRule>
    <cfRule type="cellIs" dxfId="143" priority="2" operator="equal">
      <formula>"Zona Alta"</formula>
    </cfRule>
    <cfRule type="cellIs" dxfId="142" priority="3" operator="equal">
      <formula>"Zona Moderada"</formula>
    </cfRule>
    <cfRule type="cellIs" dxfId="141" priority="4" operator="equal">
      <formula>"Zona Baja"</formula>
    </cfRule>
  </conditionalFormatting>
  <conditionalFormatting sqref="Q9:Q28 Q30:Q33">
    <cfRule type="cellIs" dxfId="140" priority="5" operator="equal">
      <formula>"Zona de riesgo Extrema"</formula>
    </cfRule>
    <cfRule type="cellIs" dxfId="139" priority="6" operator="equal">
      <formula>"Zona de riesgo Alta"</formula>
    </cfRule>
    <cfRule type="cellIs" dxfId="138" priority="7" operator="equal">
      <formula>"Zona de riesgo Moderada"</formula>
    </cfRule>
    <cfRule type="cellIs" dxfId="137" priority="8" operator="equal">
      <formula>"Zona de riesgo Baja"</formula>
    </cfRule>
  </conditionalFormatting>
  <conditionalFormatting sqref="Q38:Q62">
    <cfRule type="cellIs" dxfId="136" priority="9" operator="equal">
      <formula>"Zona de riesgo Alta"</formula>
    </cfRule>
    <cfRule type="cellIs" dxfId="135" priority="10" operator="equal">
      <formula>"Zona de riesgo Moderada"</formula>
    </cfRule>
    <cfRule type="cellIs" dxfId="134" priority="11" operator="equal">
      <formula>"Zona de riesgo Baja"</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AA7C0-2FC7-4A4A-A6F0-4FA9EA32FC33}">
  <sheetPr>
    <tabColor rgb="FFFFFF00"/>
  </sheetPr>
  <dimension ref="A1:CL430"/>
  <sheetViews>
    <sheetView showGridLines="0" zoomScale="55" zoomScaleNormal="55" workbookViewId="0">
      <pane xSplit="4" ySplit="6" topLeftCell="E7" activePane="bottomRight" state="frozen"/>
      <selection pane="topRight" activeCell="E1" sqref="E1"/>
      <selection pane="bottomLeft" activeCell="A7" sqref="A7"/>
      <selection pane="bottomRight" activeCell="C7" sqref="C7:C12"/>
    </sheetView>
  </sheetViews>
  <sheetFormatPr baseColWidth="10" defaultColWidth="11.42578125" defaultRowHeight="15" x14ac:dyDescent="0.25"/>
  <cols>
    <col min="1" max="1" width="4.140625" style="116" customWidth="1"/>
    <col min="2" max="2" width="21.42578125" style="43" customWidth="1"/>
    <col min="3" max="3" width="34.7109375" style="43" customWidth="1"/>
    <col min="4" max="4" width="30.85546875" style="43" customWidth="1"/>
    <col min="5" max="5" width="38.42578125" style="43" customWidth="1"/>
    <col min="6" max="6" width="11.42578125" style="86" customWidth="1"/>
    <col min="7" max="12" width="10.42578125" style="86" customWidth="1"/>
    <col min="13" max="13" width="76" style="43" customWidth="1"/>
    <col min="14" max="14" width="33.140625" style="43" customWidth="1"/>
    <col min="15" max="15" width="29.140625" style="43" customWidth="1"/>
    <col min="16" max="16" width="24.42578125" style="43" customWidth="1"/>
    <col min="17" max="17" width="57.28515625" style="43" customWidth="1"/>
    <col min="18" max="16384" width="11.42578125" style="43"/>
  </cols>
  <sheetData>
    <row r="1" spans="1:90" ht="33.75" customHeight="1" thickBot="1" x14ac:dyDescent="0.3">
      <c r="A1" s="115"/>
      <c r="B1" s="147"/>
      <c r="C1" s="151"/>
      <c r="D1" s="788" t="s">
        <v>469</v>
      </c>
      <c r="E1" s="775" t="s">
        <v>1231</v>
      </c>
      <c r="F1" s="790"/>
      <c r="G1" s="790"/>
      <c r="H1" s="790"/>
      <c r="I1" s="790"/>
      <c r="J1" s="790"/>
      <c r="K1" s="790"/>
      <c r="L1" s="790"/>
      <c r="M1" s="790"/>
      <c r="N1" s="790"/>
      <c r="O1" s="790"/>
      <c r="P1" s="156" t="s">
        <v>963</v>
      </c>
      <c r="Q1" s="155">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2" t="s">
        <v>13</v>
      </c>
      <c r="CL1" s="773"/>
    </row>
    <row r="2" spans="1:90" ht="24" customHeight="1" thickBot="1" x14ac:dyDescent="0.3">
      <c r="A2" s="115"/>
      <c r="B2" s="146"/>
      <c r="C2" s="152"/>
      <c r="D2" s="789"/>
      <c r="E2" s="775"/>
      <c r="F2" s="790"/>
      <c r="G2" s="790"/>
      <c r="H2" s="790"/>
      <c r="I2" s="790"/>
      <c r="J2" s="790"/>
      <c r="K2" s="790"/>
      <c r="L2" s="790"/>
      <c r="M2" s="790"/>
      <c r="N2" s="790"/>
      <c r="O2" s="790"/>
      <c r="P2" s="156" t="s">
        <v>964</v>
      </c>
      <c r="Q2" s="156" t="s">
        <v>1238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2" t="s">
        <v>12</v>
      </c>
      <c r="CL2" s="773"/>
    </row>
    <row r="3" spans="1:90" s="110" customFormat="1" ht="36.75" customHeight="1" thickBot="1" x14ac:dyDescent="0.3">
      <c r="A3" s="115"/>
      <c r="B3" s="146"/>
      <c r="C3" s="153"/>
      <c r="D3" s="158" t="s">
        <v>962</v>
      </c>
      <c r="E3" s="774" t="s">
        <v>1232</v>
      </c>
      <c r="F3" s="774"/>
      <c r="G3" s="774"/>
      <c r="H3" s="774"/>
      <c r="I3" s="774"/>
      <c r="J3" s="774"/>
      <c r="K3" s="774"/>
      <c r="L3" s="774"/>
      <c r="M3" s="774"/>
      <c r="N3" s="774"/>
      <c r="O3" s="775"/>
      <c r="P3" s="156" t="s">
        <v>965</v>
      </c>
      <c r="Q3" s="157">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6" t="s">
        <v>156</v>
      </c>
      <c r="CL3" s="777"/>
    </row>
    <row r="4" spans="1:90" ht="27" customHeight="1" x14ac:dyDescent="0.25">
      <c r="A4" s="115"/>
      <c r="B4" s="441"/>
      <c r="C4" s="442"/>
      <c r="D4" s="443"/>
      <c r="E4" s="887" t="s">
        <v>961</v>
      </c>
      <c r="F4" s="887"/>
      <c r="G4" s="887"/>
      <c r="H4" s="887"/>
      <c r="I4" s="887"/>
      <c r="J4" s="887"/>
      <c r="K4" s="887"/>
      <c r="L4" s="887"/>
      <c r="M4" s="887"/>
      <c r="N4" s="887"/>
      <c r="O4" s="887"/>
      <c r="P4" s="444"/>
      <c r="Q4" s="434"/>
    </row>
    <row r="5" spans="1:90" customFormat="1" ht="41.25" customHeight="1" thickBot="1" x14ac:dyDescent="0.3">
      <c r="A5" s="116"/>
      <c r="B5" s="392" t="s">
        <v>473</v>
      </c>
      <c r="C5" s="199" t="str">
        <f>'Riesgos de Corrupción'!C6</f>
        <v>Gestión del Conocimiento e Innovación</v>
      </c>
      <c r="D5" s="393"/>
      <c r="Q5" s="394"/>
    </row>
    <row r="6" spans="1:90" s="1" customFormat="1" ht="114" customHeight="1" thickBot="1" x14ac:dyDescent="0.3">
      <c r="A6" s="117" t="s">
        <v>462</v>
      </c>
      <c r="B6" s="395" t="s">
        <v>159</v>
      </c>
      <c r="C6" s="373" t="s">
        <v>25</v>
      </c>
      <c r="D6" s="396" t="s">
        <v>27</v>
      </c>
      <c r="E6" s="397" t="s">
        <v>2</v>
      </c>
      <c r="F6" s="398" t="s">
        <v>3</v>
      </c>
      <c r="G6" s="398" t="s">
        <v>5</v>
      </c>
      <c r="H6" s="398" t="s">
        <v>185</v>
      </c>
      <c r="I6" s="398" t="s">
        <v>3</v>
      </c>
      <c r="J6" s="398" t="s">
        <v>5</v>
      </c>
      <c r="K6" s="398" t="s">
        <v>160</v>
      </c>
      <c r="L6" s="398" t="s">
        <v>161</v>
      </c>
      <c r="M6" s="373" t="s">
        <v>88</v>
      </c>
      <c r="N6" s="373" t="s">
        <v>162</v>
      </c>
      <c r="O6" s="373" t="s">
        <v>0</v>
      </c>
      <c r="P6" s="373" t="s">
        <v>163</v>
      </c>
      <c r="Q6" s="373" t="s">
        <v>164</v>
      </c>
      <c r="R6" s="399"/>
      <c r="S6" s="399"/>
      <c r="T6" s="399"/>
      <c r="U6" s="399"/>
      <c r="V6" s="399"/>
      <c r="W6" s="399"/>
      <c r="X6" s="399"/>
      <c r="Y6" s="399"/>
      <c r="Z6" s="399"/>
      <c r="AA6" s="399"/>
      <c r="AB6" s="399"/>
      <c r="AC6" s="399"/>
      <c r="AD6" s="399"/>
      <c r="AE6" s="399"/>
      <c r="AF6" s="399"/>
      <c r="AG6" s="399"/>
      <c r="AH6" s="399"/>
      <c r="AI6" s="399"/>
      <c r="AJ6" s="399"/>
      <c r="AK6" s="399"/>
      <c r="AL6" s="399"/>
      <c r="AM6" s="399"/>
      <c r="AN6" s="399"/>
      <c r="AO6" s="399"/>
      <c r="AP6" s="399"/>
      <c r="AQ6" s="399"/>
      <c r="AR6" s="399"/>
      <c r="AS6" s="399"/>
      <c r="AT6" s="399"/>
      <c r="AU6" s="399"/>
      <c r="AV6" s="399"/>
      <c r="AW6" s="399"/>
      <c r="AX6" s="399"/>
      <c r="AY6" s="399"/>
      <c r="AZ6" s="399"/>
      <c r="BA6" s="399"/>
      <c r="BB6" s="399"/>
      <c r="BC6" s="399"/>
      <c r="BD6" s="399"/>
      <c r="BE6" s="399"/>
      <c r="BF6" s="399"/>
      <c r="BG6" s="399"/>
      <c r="BH6" s="399"/>
      <c r="BI6" s="399"/>
      <c r="BJ6" s="399"/>
      <c r="BK6" s="399"/>
      <c r="BL6" s="399"/>
      <c r="BM6" s="399"/>
      <c r="BN6" s="399"/>
      <c r="BO6" s="399"/>
      <c r="BP6" s="399"/>
      <c r="BQ6" s="399"/>
      <c r="BR6" s="399"/>
      <c r="BS6" s="399"/>
      <c r="BT6" s="399"/>
      <c r="BU6" s="399"/>
      <c r="BV6" s="399"/>
      <c r="BW6" s="399"/>
      <c r="BX6" s="399"/>
      <c r="BY6" s="399"/>
      <c r="BZ6" s="399"/>
      <c r="CA6" s="399"/>
      <c r="CB6" s="399"/>
      <c r="CC6" s="399"/>
      <c r="CD6" s="399"/>
      <c r="CE6" s="399"/>
      <c r="CF6" s="399"/>
      <c r="CG6" s="399"/>
      <c r="CH6" s="399"/>
      <c r="CI6" s="399"/>
      <c r="CJ6" s="399"/>
      <c r="CK6" s="399"/>
      <c r="CL6" s="399"/>
    </row>
    <row r="7" spans="1:90" ht="163.5" customHeight="1" x14ac:dyDescent="0.25">
      <c r="A7" s="118" t="s">
        <v>545</v>
      </c>
      <c r="B7" s="778" t="s">
        <v>188</v>
      </c>
      <c r="C7" s="780" t="str">
        <f>IFERROR(INDEX('[3]Riesgos de Corrupción'!$B$11:$BN$100,MATCH('Mapa Riesgo Corrupción'!B7,'[3]Riesgos de Corrupción'!$B$11:$B$100,0),2),"")</f>
        <v>Manipular o cotejar la información de la gestión de la entidad contenida en bases de datos, para direccionar la toma de decisiones en favor propio o de un tercero.</v>
      </c>
      <c r="D7" s="782" t="str">
        <f>IFERROR(INDEX('[3]Riesgos de Corrupción'!$B$11:$BN$100,MATCH('Mapa Riesgo Corrupción'!B7,'[3]Riesgos de Corrupción'!$B$11:$B$100,0),4),"")</f>
        <v xml:space="preserve">Corrupción </v>
      </c>
      <c r="E7" s="780" t="str">
        <f>IFERROR(INDEX('[3]Riesgos de Corrupción'!$B$11:$BN$100,MATCH('Mapa Riesgo Corrupción'!B7,'[3]Riesgos de Corrupción'!$B$11:$B$100,0),5),"")</f>
        <v>CA1. Desconocimiento del manejo adecuado de los sofware y aplicaciones utilizados para la manipulaciòn de los datos de la Entidad.
CA2. Presión realizada por un superior en pro de resultados particulares.
CA3. Relaciones interpersonales que instiguen la alteración de los datos presentados.
CA4. Acciones de cohecho encaminadas a la consecusión de un beneficio.</v>
      </c>
      <c r="F7" s="784" t="str">
        <f>IFERROR(INDEX('[3]Riesgos de Corrupción'!$B$11:$BN$100,MATCH('Mapa Riesgo Corrupción'!B7,'[3]Riesgos de Corrupción'!$B$11:$B$100,0),18),"")</f>
        <v>Improbable</v>
      </c>
      <c r="G7" s="784" t="str">
        <f>IFERROR(INDEX('[3]Riesgos de Corrupción'!$B$11:$BN$100,MATCH('Mapa Riesgo Corrupción'!B7,'[3]Riesgos de Corrupción'!$B$11:$B$100,0),63),"")</f>
        <v>Catastrófico</v>
      </c>
      <c r="H7" s="888" t="str">
        <f>IFERROR(INDEX('[3]Riesgos de Corrupción'!$B$11:$BN$100,MATCH('Mapa Riesgo Corrupción'!B7,'[3]Riesgos de Corrupción'!$B$11:$B$100,0),64),"")</f>
        <v>Zona Extrema</v>
      </c>
      <c r="I7" s="784" t="str">
        <f>IFERROR(INDEX('[3]Controles de Corrupción'!$C$10:$AZ$249,MATCH('Mapa Riesgo Corrupción'!B7,'[3]Controles de Corrupción'!$C$10:$C$249,0),33),"")</f>
        <v>Rara vez</v>
      </c>
      <c r="J7" s="784" t="str">
        <f>IFERROR(INDEX('[3]Controles de Corrupción'!$C$10:$AZ$251,MATCH('Mapa Riesgo Corrupción'!B7,'[3]Controles de Corrupción'!$C$10:$C$251,0),36),"")</f>
        <v>Moderado</v>
      </c>
      <c r="K7" s="784" t="str">
        <f>IFERROR(INDEX('[3]Controles de Corrupción'!$C$10:$AZ$251,MATCH('Mapa Riesgo Corrupción'!B7,'[3]Controles de Corrupción'!$C$10:$C$251,0),37),"")</f>
        <v>Zona Moderada</v>
      </c>
      <c r="L7" s="784" t="str">
        <f>IFERROR(INDEX('[3]Controles de Corrupción'!$C$10:$AZ$251,MATCH('Mapa Riesgo Corrupción'!B7,'[3]Controles de Corrupción'!$C$10:$C$251,0),38),"")</f>
        <v>Reducir riesgo</v>
      </c>
      <c r="M7" s="179" t="str">
        <f>IFERROR(INDEX('[3]Controles de Corrupción'!$C$10:$AZ$251,MATCH(A7,'[3]Controles de Corrupción'!$B$10:$B$251,0),4),"")</f>
        <v>El jefe de la OAP y/o el profesional delegado, realizará Capacitaciones o  socializaciones a los funcionarios involucrados en el proceso en el manejo de los software y aplicaciones que se deban utilizar para la manipulación de los datos en la Oficina Asesora de Planeación. Estas capacitaciones o socializaciones se deben realizar cada vez que exista una actualización o cambio del software utilizado, igualmente los funcionarios que se incorporen al proceso deberán recibir las capacitaciones o socializaciones pertinentes. Todo esto con el fin de fortalecer las competencias de los distintos funcionarios para el manejo responsable de la información. Todos los registros, piezas informativas, correos, y demás medios empleados para estas actividades constituirán las evidencias del control.</v>
      </c>
      <c r="N7" s="70" t="str">
        <f>IFERROR(INDEX('Controles de Corrupción'!$C$10:$AZ$251,MATCH(A7,'Controles de Corrupción'!$B$10:$B$251,0),40),"")</f>
        <v>Todos los registros, piezas informativas, correos, y demás medios empleados para estas actividades constituirán las evidencias del control.</v>
      </c>
      <c r="O7" s="70" t="str">
        <f>IFERROR(INDEX('Controles de Corrupción'!$C$10:$AZ$251,MATCH(A7,'Controles de Corrupción'!$B$10:$B$251,0),41),"")</f>
        <v>El jefe de la OAP y/o el profesional delegado</v>
      </c>
      <c r="P7" s="70" t="str">
        <f>IFERROR(INDEX('Controles de Corrupción'!$C$10:$AZ$251,MATCH(A7,'Controles de Corrupción'!$B$10:$B$251,0),42),"")</f>
        <v>Cada vez que se requiera</v>
      </c>
      <c r="Q7" s="180" t="str">
        <f>IFERROR(INDEX('Controles de Corrupción'!$C$10:$AZ$251,MATCH(A7,'Controles de Corrupción'!$B$10:$B$251,0),47),"")</f>
        <v>Eficacia: Número de capacitaciones realizadas  sobre manejo de software y Aplicaciones a personal nuevo/ Número de Capacitaciones requeridas
Efectividad: Número de materializaciones del riesgo presentadas durante la vigencia</v>
      </c>
    </row>
    <row r="8" spans="1:90" ht="135.75" customHeight="1" x14ac:dyDescent="0.25">
      <c r="A8" s="118" t="s">
        <v>546</v>
      </c>
      <c r="B8" s="779"/>
      <c r="C8" s="781"/>
      <c r="D8" s="783"/>
      <c r="E8" s="781"/>
      <c r="F8" s="785"/>
      <c r="G8" s="785"/>
      <c r="H8" s="889"/>
      <c r="I8" s="785"/>
      <c r="J8" s="785"/>
      <c r="K8" s="785"/>
      <c r="L8" s="785"/>
      <c r="M8" s="179" t="str">
        <f>IFERROR(INDEX('[3]Controles de Corrupción'!$C$10:$AZ$251,MATCH(A8,'[3]Controles de Corrupción'!$B$10:$B$251,0),4),"")</f>
        <v>El jefe de la OAP y/o el profesional delegado dará a conocer a los funcionarios los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v>
      </c>
      <c r="N8" s="18" t="str">
        <f>IFERROR(INDEX('Controles de Corrupción'!$C$10:$AZ$251,MATCH(A8,'Controles de Corrupción'!$B$10:$B$251,0),40),"")</f>
        <v>Todos los medios de socialización empleados constituirán la evidencia correspondiente al control.</v>
      </c>
      <c r="O8" s="70" t="str">
        <f>IFERROR(INDEX('Controles de Corrupción'!$C$10:$AZ$251,MATCH(A8,'Controles de Corrupción'!$B$10:$B$251,0),41),"")</f>
        <v>El jefe de la OAP y/o el profesional delegado</v>
      </c>
      <c r="P8" s="177" t="str">
        <f>IFERROR(INDEX('Controles de Corrupción'!$C$10:$AZ$251,MATCH(A8,'Controles de Corrupción'!$B$10:$B$251,0),42),"")</f>
        <v>Cada vez que se requiera</v>
      </c>
      <c r="Q8" s="180" t="str">
        <f>IFERROR(INDEX('Controles de Corrupción'!$C$10:$AZ$251,MATCH(A7,'Controles de Corrupción'!$B$10:$B$251,0),47),"")</f>
        <v>Eficacia: Número de capacitaciones realizadas  sobre manejo de software y Aplicaciones a personal nuevo/ Número de Capacitaciones requeridas
Efectividad: Número de materializaciones del riesgo presentadas durante la vigencia</v>
      </c>
    </row>
    <row r="9" spans="1:90" ht="98.25" customHeight="1" x14ac:dyDescent="0.25">
      <c r="A9" s="118" t="s">
        <v>547</v>
      </c>
      <c r="B9" s="779"/>
      <c r="C9" s="781"/>
      <c r="D9" s="783"/>
      <c r="E9" s="781"/>
      <c r="F9" s="785"/>
      <c r="G9" s="785"/>
      <c r="H9" s="889"/>
      <c r="I9" s="785"/>
      <c r="J9" s="785"/>
      <c r="K9" s="785"/>
      <c r="L9" s="785"/>
      <c r="M9" s="179" t="str">
        <f>IFERROR(INDEX('[3]Controles de Corrupción'!$C$10:$AZ$251,MATCH(A9,'[3]Controles de Corrupción'!$B$10:$B$251,0),4),"")</f>
        <v/>
      </c>
      <c r="N9" s="18"/>
      <c r="O9" s="18"/>
      <c r="P9" s="177"/>
      <c r="Q9" s="180"/>
    </row>
    <row r="10" spans="1:90" ht="81" customHeight="1" x14ac:dyDescent="0.25">
      <c r="A10" s="118" t="s">
        <v>548</v>
      </c>
      <c r="B10" s="779"/>
      <c r="C10" s="781"/>
      <c r="D10" s="783"/>
      <c r="E10" s="781"/>
      <c r="F10" s="785"/>
      <c r="G10" s="785"/>
      <c r="H10" s="889"/>
      <c r="I10" s="785"/>
      <c r="J10" s="785"/>
      <c r="K10" s="785"/>
      <c r="L10" s="785"/>
      <c r="M10" s="179" t="str">
        <f>IFERROR(INDEX('[3]Controles de Corrupción'!$C$10:$AZ$251,MATCH(A10,'[3]Controles de Corrupción'!$B$10:$B$251,0),4),"")</f>
        <v/>
      </c>
      <c r="N10" s="18"/>
      <c r="O10" s="18"/>
      <c r="P10" s="177"/>
      <c r="Q10" s="180"/>
    </row>
    <row r="11" spans="1:90" ht="92.25" customHeight="1" x14ac:dyDescent="0.25">
      <c r="A11" s="118" t="s">
        <v>549</v>
      </c>
      <c r="B11" s="779"/>
      <c r="C11" s="781"/>
      <c r="D11" s="783"/>
      <c r="E11" s="781"/>
      <c r="F11" s="785"/>
      <c r="G11" s="785"/>
      <c r="H11" s="889"/>
      <c r="I11" s="785"/>
      <c r="J11" s="785"/>
      <c r="K11" s="785"/>
      <c r="L11" s="785"/>
      <c r="M11" s="179" t="str">
        <f>IFERROR(INDEX('[3]Controles de Corrupción,,'!$C$10:$AZ$251,MATCH(A11,'[3]Controles de Corrupción,,'!$B$10:$B$251,0),4),"")</f>
        <v/>
      </c>
      <c r="N11" s="70" t="str">
        <f>IFERROR(INDEX('[3]Controles de Corrupción,,'!$C$10:$AZ$251,MATCH(A11,'[3]Controles de Corrupción,,'!$B$10:$B$251,0),40),"")</f>
        <v/>
      </c>
      <c r="O11" s="70" t="str">
        <f>IFERROR(INDEX('[3]Controles de Corrupción,,'!$C$10:$AZ$251,MATCH(A11,'[3]Controles de Corrupción,,'!$B$10:$B$251,0),41),"")</f>
        <v/>
      </c>
      <c r="P11" s="70" t="str">
        <f>IFERROR(INDEX('[3]Controles de Corrupción,,'!$C$10:$AZ$251,MATCH(A11,'[3]Controles de Corrupción,,'!$B$10:$B$251,0),42),"")</f>
        <v/>
      </c>
      <c r="Q11" s="180" t="str">
        <f>IFERROR(INDEX('[3]Controles de Corrupción,,'!$C$10:$AZ$251,MATCH(A11,'[3]Controles de Corrupción,,'!$B$10:$B$251,0),47),"")</f>
        <v/>
      </c>
    </row>
    <row r="12" spans="1:90" ht="90" customHeight="1" x14ac:dyDescent="0.25">
      <c r="A12" s="118" t="s">
        <v>550</v>
      </c>
      <c r="B12" s="779"/>
      <c r="C12" s="781"/>
      <c r="D12" s="783"/>
      <c r="E12" s="781"/>
      <c r="F12" s="785"/>
      <c r="G12" s="785"/>
      <c r="H12" s="786"/>
      <c r="I12" s="785"/>
      <c r="J12" s="785"/>
      <c r="K12" s="785"/>
      <c r="L12" s="785"/>
      <c r="M12" s="179" t="str">
        <f>IFERROR(INDEX('[3]Controles de Corrupción,,'!$C$10:$AZ$251,MATCH(A12,'[3]Controles de Corrupción,,'!$B$10:$B$251,0),4),"")</f>
        <v/>
      </c>
      <c r="N12" s="70" t="str">
        <f>IFERROR(INDEX('[3]Controles de Corrupción,,'!$C$10:$AZ$251,MATCH(A12,'[3]Controles de Corrupción,,'!$B$10:$B$251,0),40),"")</f>
        <v/>
      </c>
      <c r="O12" s="70" t="str">
        <f>IFERROR(INDEX('[3]Controles de Corrupción,,'!$C$10:$AZ$251,MATCH(A12,'[3]Controles de Corrupción,,'!$B$10:$B$251,0),41),"")</f>
        <v/>
      </c>
      <c r="P12" s="70" t="str">
        <f>IFERROR(INDEX('[3]Controles de Corrupción,,'!$C$10:$AZ$251,MATCH(A12,'[3]Controles de Corrupción,,'!$B$10:$B$251,0),42),"")</f>
        <v/>
      </c>
      <c r="Q12" s="180" t="str">
        <f>IFERROR(INDEX('[3]Controles de Corrupción,,'!$C$10:$AZ$251,MATCH(A12,'[3]Controles de Corrupción,,'!$B$10:$B$251,0),47),"")</f>
        <v/>
      </c>
    </row>
    <row r="13" spans="1:90" ht="135" customHeight="1" x14ac:dyDescent="0.25">
      <c r="A13" s="118" t="s">
        <v>551</v>
      </c>
      <c r="B13" s="813"/>
      <c r="C13" s="890" t="str">
        <f>IFERROR(INDEX('[3]Riesgos de Corrupción'!$B$11:$BN$100,MATCH('Mapa Riesgo Corrupción'!B13,'[3]Riesgos de Corrupción'!$B$11:$B$100,0),2),"")</f>
        <v/>
      </c>
      <c r="D13" s="783" t="str">
        <f>IFERROR(INDEX('[3]Riesgos de Corrupción'!$B$11:$BN$100,MATCH('Mapa Riesgo Corrupción'!B13,'[3]Riesgos de Corrupción'!$B$11:$B$100,0),4),"")</f>
        <v/>
      </c>
      <c r="E13" s="781" t="str">
        <f>IFERROR(INDEX('[3]Riesgos de Corrupción'!$B$11:$BN$100,MATCH('Mapa Riesgo Corrupción'!B13,'[3]Riesgos de Corrupción'!$B$11:$B$100,0),5),"")</f>
        <v/>
      </c>
      <c r="F13" s="785" t="str">
        <f>IFERROR(INDEX('[3]Riesgos de Corrupción'!$B$11:$BN$100,MATCH('Mapa Riesgo Corrupción'!B13,'[3]Riesgos de Corrupción'!$B$11:$B$100,0),18),"")</f>
        <v/>
      </c>
      <c r="G13" s="785" t="str">
        <f>IFERROR(INDEX('[3]Riesgos de Corrupción'!$B$11:$BN$100,MATCH('Mapa Riesgo Corrupción'!B13,'[3]Riesgos de Corrupción'!$B$11:$B$100,0),63),"")</f>
        <v/>
      </c>
      <c r="H13" s="891" t="str">
        <f>IFERROR(INDEX('[3]Riesgos de Corrupción'!$B$11:$BN$100,MATCH('Mapa Riesgo Corrupción'!B13,'[3]Riesgos de Corrupción'!$B$11:$B$100,0),64),"")</f>
        <v/>
      </c>
      <c r="I13" s="785" t="str">
        <f>IFERROR(INDEX('[3]Controles de Corrupción,,'!$C$10:$AZ$251,MATCH('Mapa Riesgo Corrupción'!B13,'[3]Controles de Corrupción,,'!$C$10:$C$251,0),33),"")</f>
        <v/>
      </c>
      <c r="J13" s="785" t="str">
        <f>IFERROR(INDEX('[3]Controles de Corrupción,,'!$C$10:$AZ$251,MATCH('Mapa Riesgo Corrupción'!B13,'[3]Controles de Corrupción,,'!$C$10:$C$251,0),36),"")</f>
        <v/>
      </c>
      <c r="K13" s="785" t="str">
        <f>IFERROR(INDEX('[3]Controles de Corrupción,,'!$C$10:$AZ$251,MATCH('Mapa Riesgo Corrupción'!B13,'[3]Controles de Corrupción,,'!$C$10:$C$251,0),37),"")</f>
        <v/>
      </c>
      <c r="L13" s="785" t="str">
        <f>IFERROR(INDEX('[3]Controles de Corrupción,,'!$C$10:$AZ$251,MATCH('Mapa Riesgo Corrupción'!B13,'[3]Controles de Corrupción,,'!$C$10:$C$251,0),38),"")</f>
        <v/>
      </c>
      <c r="M13" s="179" t="str">
        <f>IFERROR(INDEX('[3]Controles de Corrupción,,'!$C$10:$AZ$251,MATCH(A13,'[3]Controles de Corrupción,,'!$B$10:$B$251,0),4),"")</f>
        <v/>
      </c>
      <c r="N13" s="70" t="str">
        <f>IFERROR(INDEX('[3]Controles de Corrupción,,'!$C$10:$AZ$251,MATCH(A13,'[3]Controles de Corrupción,,'!$B$10:$B$251,0),40),"")</f>
        <v/>
      </c>
      <c r="O13" s="70" t="str">
        <f>IFERROR(INDEX('[3]Controles de Corrupción,,'!$C$10:$AZ$251,MATCH(A13,'[3]Controles de Corrupción,,'!$B$10:$B$251,0),41),"")</f>
        <v/>
      </c>
      <c r="P13" s="70" t="str">
        <f>IFERROR(INDEX('[3]Controles de Corrupción,,'!$C$10:$AZ$251,MATCH(A13,'[3]Controles de Corrupción,,'!$B$10:$B$251,0),42),"")</f>
        <v/>
      </c>
      <c r="Q13" s="180" t="str">
        <f>IFERROR(INDEX('[3]Controles de Corrupción,,'!$C$10:$AZ$251,MATCH(A13,'[3]Controles de Corrupción,,'!$B$10:$B$251,0),47),"")</f>
        <v/>
      </c>
    </row>
    <row r="14" spans="1:90" ht="114.75" customHeight="1" x14ac:dyDescent="0.25">
      <c r="A14" s="118" t="s">
        <v>552</v>
      </c>
      <c r="B14" s="817"/>
      <c r="C14" s="890"/>
      <c r="D14" s="783"/>
      <c r="E14" s="781"/>
      <c r="F14" s="785"/>
      <c r="G14" s="785"/>
      <c r="H14" s="889"/>
      <c r="I14" s="785"/>
      <c r="J14" s="785"/>
      <c r="K14" s="785"/>
      <c r="L14" s="785"/>
      <c r="M14" s="179" t="str">
        <f>IFERROR(INDEX('[3]Controles de Corrupción,,'!$C$10:$AZ$251,MATCH(A14,'[3]Controles de Corrupción,,'!$B$10:$B$251,0),4),"")</f>
        <v/>
      </c>
      <c r="N14" s="70" t="str">
        <f>IFERROR(INDEX('[3]Controles de Corrupción,,'!$C$10:$AZ$251,MATCH(A14,'[3]Controles de Corrupción,,'!$B$10:$B$251,0),40),"")</f>
        <v/>
      </c>
      <c r="O14" s="70" t="str">
        <f>IFERROR(INDEX('[3]Controles de Corrupción,,'!$C$10:$AZ$251,MATCH(A14,'[3]Controles de Corrupción,,'!$B$10:$B$251,0),41),"")</f>
        <v/>
      </c>
      <c r="P14" s="70" t="str">
        <f>IFERROR(INDEX('[3]Controles de Corrupción,,'!$C$10:$AZ$251,MATCH(A14,'[3]Controles de Corrupción,,'!$B$10:$B$251,0),42),"")</f>
        <v/>
      </c>
      <c r="Q14" s="180" t="str">
        <f>IFERROR(INDEX('[3]Controles de Corrupción,,'!$C$10:$AZ$251,MATCH(A14,'[3]Controles de Corrupción,,'!$B$10:$B$251,0),47),"")</f>
        <v/>
      </c>
    </row>
    <row r="15" spans="1:90" ht="96" hidden="1" customHeight="1" x14ac:dyDescent="0.25">
      <c r="A15" s="118" t="s">
        <v>553</v>
      </c>
      <c r="B15" s="817"/>
      <c r="C15" s="890"/>
      <c r="D15" s="783"/>
      <c r="E15" s="781"/>
      <c r="F15" s="785"/>
      <c r="G15" s="785"/>
      <c r="H15" s="889"/>
      <c r="I15" s="785"/>
      <c r="J15" s="785"/>
      <c r="K15" s="785"/>
      <c r="L15" s="785"/>
      <c r="M15" s="179" t="str">
        <f>IFERROR(INDEX('[3]Controles de Corrupción,,'!$C$10:$AZ$251,MATCH(A15,'[3]Controles de Corrupción,,'!$B$10:$B$251,0),4),"")</f>
        <v/>
      </c>
      <c r="N15" s="70" t="str">
        <f>IFERROR(INDEX('[3]Controles de Corrupción,,'!$C$10:$AZ$251,MATCH(A15,'[3]Controles de Corrupción,,'!$B$10:$B$251,0),40),"")</f>
        <v/>
      </c>
      <c r="O15" s="70" t="str">
        <f>IFERROR(INDEX('[3]Controles de Corrupción,,'!$C$10:$AZ$251,MATCH(A15,'[3]Controles de Corrupción,,'!$B$10:$B$251,0),41),"")</f>
        <v/>
      </c>
      <c r="P15" s="70" t="str">
        <f>IFERROR(INDEX('[3]Controles de Corrupción,,'!$C$10:$AZ$251,MATCH(A15,'[3]Controles de Corrupción,,'!$B$10:$B$251,0),42),"")</f>
        <v/>
      </c>
      <c r="Q15" s="180" t="str">
        <f>IFERROR(INDEX('[3]Controles de Corrupción,,'!$C$10:$AZ$251,MATCH(A15,'[3]Controles de Corrupción,,'!$B$10:$B$251,0),47),"")</f>
        <v/>
      </c>
    </row>
    <row r="16" spans="1:90" ht="33" hidden="1" customHeight="1" x14ac:dyDescent="0.25">
      <c r="A16" s="118" t="s">
        <v>554</v>
      </c>
      <c r="B16" s="817"/>
      <c r="C16" s="890"/>
      <c r="D16" s="783"/>
      <c r="E16" s="781"/>
      <c r="F16" s="785"/>
      <c r="G16" s="785"/>
      <c r="H16" s="889"/>
      <c r="I16" s="785"/>
      <c r="J16" s="785"/>
      <c r="K16" s="785"/>
      <c r="L16" s="785"/>
      <c r="M16" s="179" t="str">
        <f>IFERROR(INDEX('[3]Controles de Corrupción,,'!$C$10:$AZ$251,MATCH(A16,'[3]Controles de Corrupción,,'!$B$10:$B$251,0),4),"")</f>
        <v/>
      </c>
      <c r="N16" s="70" t="str">
        <f>IFERROR(INDEX('[3]Controles de Corrupción,,'!$C$10:$AZ$251,MATCH(A16,'[3]Controles de Corrupción,,'!$B$10:$B$251,0),40),"")</f>
        <v/>
      </c>
      <c r="O16" s="70" t="str">
        <f>IFERROR(INDEX('[3]Controles de Corrupción,,'!$C$10:$AZ$251,MATCH(A16,'[3]Controles de Corrupción,,'!$B$10:$B$251,0),41),"")</f>
        <v/>
      </c>
      <c r="P16" s="70" t="str">
        <f>IFERROR(INDEX('[3]Controles de Corrupción,,'!$C$10:$AZ$251,MATCH(A16,'[3]Controles de Corrupción,,'!$B$10:$B$251,0),42),"")</f>
        <v/>
      </c>
      <c r="Q16" s="180" t="str">
        <f>IFERROR(INDEX('[3]Controles de Corrupción,,'!$C$10:$AZ$251,MATCH(A16,'[3]Controles de Corrupción,,'!$B$10:$B$251,0),47),"")</f>
        <v/>
      </c>
    </row>
    <row r="17" spans="1:17" ht="33" hidden="1" customHeight="1" x14ac:dyDescent="0.25">
      <c r="A17" s="118" t="s">
        <v>555</v>
      </c>
      <c r="B17" s="817"/>
      <c r="C17" s="890"/>
      <c r="D17" s="783"/>
      <c r="E17" s="781"/>
      <c r="F17" s="785"/>
      <c r="G17" s="785"/>
      <c r="H17" s="889"/>
      <c r="I17" s="785"/>
      <c r="J17" s="785"/>
      <c r="K17" s="785"/>
      <c r="L17" s="785"/>
      <c r="M17" s="179" t="str">
        <f>IFERROR(INDEX('[3]Controles de Corrupción,,'!$C$10:$AZ$251,MATCH(A17,'[3]Controles de Corrupción,,'!$B$10:$B$251,0),4),"")</f>
        <v/>
      </c>
      <c r="N17" s="70" t="str">
        <f>IFERROR(INDEX('[3]Controles de Corrupción,,'!$C$10:$AZ$251,MATCH(A17,'[3]Controles de Corrupción,,'!$B$10:$B$251,0),40),"")</f>
        <v/>
      </c>
      <c r="O17" s="70" t="str">
        <f>IFERROR(INDEX('[3]Controles de Corrupción,,'!$C$10:$AZ$251,MATCH(A17,'[3]Controles de Corrupción,,'!$B$10:$B$251,0),41),"")</f>
        <v/>
      </c>
      <c r="P17" s="70" t="str">
        <f>IFERROR(INDEX('[3]Controles de Corrupción,,'!$C$10:$AZ$251,MATCH(A17,'[3]Controles de Corrupción,,'!$B$10:$B$251,0),42),"")</f>
        <v/>
      </c>
      <c r="Q17" s="180" t="str">
        <f>IFERROR(INDEX('[3]Controles de Corrupción,,'!$C$10:$AZ$251,MATCH(A17,'[3]Controles de Corrupción,,'!$B$10:$B$251,0),47),"")</f>
        <v/>
      </c>
    </row>
    <row r="18" spans="1:17" ht="17.25" hidden="1" customHeight="1" x14ac:dyDescent="0.25">
      <c r="A18" s="118" t="s">
        <v>556</v>
      </c>
      <c r="B18" s="778"/>
      <c r="C18" s="890"/>
      <c r="D18" s="783"/>
      <c r="E18" s="781"/>
      <c r="F18" s="785"/>
      <c r="G18" s="785"/>
      <c r="H18" s="786"/>
      <c r="I18" s="785"/>
      <c r="J18" s="785"/>
      <c r="K18" s="785"/>
      <c r="L18" s="785"/>
      <c r="M18" s="179" t="str">
        <f>IFERROR(INDEX('[3]Controles de Corrupción,,'!$C$10:$AZ$251,MATCH(A18,'[3]Controles de Corrupción,,'!$B$10:$B$251,0),4),"")</f>
        <v/>
      </c>
      <c r="N18" s="70" t="str">
        <f>IFERROR(INDEX('[3]Controles de Corrupción,,'!$C$10:$AZ$251,MATCH(A18,'[3]Controles de Corrupción,,'!$B$10:$B$251,0),40),"")</f>
        <v/>
      </c>
      <c r="O18" s="70" t="str">
        <f>IFERROR(INDEX('[3]Controles de Corrupción,,'!$C$10:$AZ$251,MATCH(A18,'[3]Controles de Corrupción,,'!$B$10:$B$251,0),41),"")</f>
        <v/>
      </c>
      <c r="P18" s="70" t="str">
        <f>IFERROR(INDEX('[3]Controles de Corrupción,,'!$C$10:$AZ$251,MATCH(A18,'[3]Controles de Corrupción,,'!$B$10:$B$251,0),42),"")</f>
        <v/>
      </c>
      <c r="Q18" s="180" t="str">
        <f>IFERROR(INDEX('[3]Controles de Corrupción,,'!$C$10:$AZ$251,MATCH(A18,'[3]Controles de Corrupción,,'!$B$10:$B$251,0),47),"")</f>
        <v/>
      </c>
    </row>
    <row r="19" spans="1:17" ht="174" customHeight="1" x14ac:dyDescent="0.25">
      <c r="A19" s="118" t="s">
        <v>557</v>
      </c>
      <c r="B19" s="813"/>
      <c r="C19" s="890" t="str">
        <f>IFERROR(INDEX('[3]Riesgos de Corrupción'!$B$11:$BN$100,MATCH('Mapa Riesgo Corrupción'!B19,'[3]Riesgos de Corrupción'!$B$11:$B$100,0),2),"")</f>
        <v/>
      </c>
      <c r="D19" s="783" t="str">
        <f>IFERROR(INDEX('[3]Riesgos de Corrupción'!$B$11:$BN$100,MATCH('Mapa Riesgo Corrupción'!B19,'[3]Riesgos de Corrupción'!$B$11:$B$100,0),4),"")</f>
        <v/>
      </c>
      <c r="E19" s="781" t="str">
        <f>IFERROR(INDEX('[3]Riesgos de Corrupción'!$B$11:$BN$100,MATCH('Mapa Riesgo Corrupción'!B19,'[3]Riesgos de Corrupción'!$B$11:$B$100,0),5),"")</f>
        <v/>
      </c>
      <c r="F19" s="785" t="str">
        <f>IFERROR(INDEX('[3]Riesgos de Corrupción'!$B$11:$BN$100,MATCH('Mapa Riesgo Corrupción'!B19,'[3]Riesgos de Corrupción'!$B$11:$B$100,0),18),"")</f>
        <v/>
      </c>
      <c r="G19" s="785" t="str">
        <f>IFERROR(INDEX('[3]Riesgos de Corrupción'!$B$11:$BN$100,MATCH('Mapa Riesgo Corrupción'!B19,'[3]Riesgos de Corrupción'!$B$11:$B$100,0),63),"")</f>
        <v/>
      </c>
      <c r="H19" s="891" t="str">
        <f>IFERROR(INDEX('[3]Riesgos de Corrupción'!$B$11:$BN$100,MATCH('Mapa Riesgo Corrupción'!B19,'[3]Riesgos de Corrupción'!$B$11:$B$100,0),64),"")</f>
        <v/>
      </c>
      <c r="I19" s="785" t="str">
        <f>IFERROR(INDEX('[3]Controles de Corrupción,,'!$C$10:$AZ$251,MATCH('Mapa Riesgo Corrupción'!B19,'[3]Controles de Corrupción,,'!$C$10:$C$251,0),33),"")</f>
        <v/>
      </c>
      <c r="J19" s="785" t="str">
        <f>IFERROR(INDEX('[3]Controles de Corrupción,,'!$C$10:$AZ$251,MATCH('Mapa Riesgo Corrupción'!B19,'[3]Controles de Corrupción,,'!$C$10:$C$251,0),36),"")</f>
        <v/>
      </c>
      <c r="K19" s="785" t="str">
        <f>IFERROR(INDEX('[3]Controles de Corrupción,,'!$C$10:$AZ$251,MATCH('Mapa Riesgo Corrupción'!B19,'[3]Controles de Corrupción,,'!$C$10:$C$251,0),37),"")</f>
        <v/>
      </c>
      <c r="L19" s="785" t="str">
        <f>IFERROR(INDEX('[3]Controles de Corrupción,,'!$C$10:$AZ$251,MATCH('Mapa Riesgo Corrupción'!B19,'[3]Controles de Corrupción,,'!$C$10:$C$251,0),38),"")</f>
        <v/>
      </c>
      <c r="M19" s="179" t="str">
        <f>IFERROR(INDEX('[3]Controles de Corrupción,,'!$C$10:$AZ$251,MATCH(A19,'[3]Controles de Corrupción,,'!$B$10:$B$251,0),4),"")</f>
        <v/>
      </c>
      <c r="N19" s="70" t="str">
        <f>IFERROR(INDEX('[3]Controles de Corrupción,,'!$C$10:$AZ$251,MATCH(A19,'[3]Controles de Corrupción,,'!$B$10:$B$251,0),40),"")</f>
        <v/>
      </c>
      <c r="O19" s="70" t="str">
        <f>IFERROR(INDEX('[3]Controles de Corrupción,,'!$C$10:$AZ$251,MATCH(A19,'[3]Controles de Corrupción,,'!$B$10:$B$251,0),41),"")</f>
        <v/>
      </c>
      <c r="P19" s="70" t="str">
        <f>IFERROR(INDEX('[3]Controles de Corrupción,,'!$C$10:$AZ$251,MATCH(A19,'[3]Controles de Corrupción,,'!$B$10:$B$251,0),42),"")</f>
        <v/>
      </c>
      <c r="Q19" s="180" t="str">
        <f>IFERROR(INDEX('[3]Controles de Corrupción,,'!$C$10:$AZ$251,MATCH(A19,'[3]Controles de Corrupción,,'!$B$10:$B$251,0),47),"")</f>
        <v/>
      </c>
    </row>
    <row r="20" spans="1:17" ht="132" customHeight="1" x14ac:dyDescent="0.25">
      <c r="A20" s="118" t="s">
        <v>558</v>
      </c>
      <c r="B20" s="817"/>
      <c r="C20" s="890"/>
      <c r="D20" s="783"/>
      <c r="E20" s="781"/>
      <c r="F20" s="785"/>
      <c r="G20" s="785"/>
      <c r="H20" s="889"/>
      <c r="I20" s="785"/>
      <c r="J20" s="785"/>
      <c r="K20" s="785"/>
      <c r="L20" s="785"/>
      <c r="M20" s="179" t="str">
        <f>IFERROR(INDEX('[3]Controles de Corrupción,,'!$C$10:$AZ$251,MATCH(A20,'[3]Controles de Corrupción,,'!$B$10:$B$251,0),4),"")</f>
        <v/>
      </c>
      <c r="N20" s="70" t="str">
        <f>IFERROR(INDEX('[3]Controles de Corrupción,,'!$C$10:$AZ$251,MATCH(A20,'[3]Controles de Corrupción,,'!$B$10:$B$251,0),40),"")</f>
        <v/>
      </c>
      <c r="O20" s="70" t="str">
        <f>IFERROR(INDEX('[3]Controles de Corrupción,,'!$C$10:$AZ$251,MATCH(A20,'[3]Controles de Corrupción,,'!$B$10:$B$251,0),41),"")</f>
        <v/>
      </c>
      <c r="P20" s="70" t="str">
        <f>IFERROR(INDEX('[3]Controles de Corrupción,,'!$C$10:$AZ$251,MATCH(A20,'[3]Controles de Corrupción,,'!$B$10:$B$251,0),42),"")</f>
        <v/>
      </c>
      <c r="Q20" s="180" t="str">
        <f>IFERROR(INDEX('[3]Controles de Corrupción,,'!$C$10:$AZ$251,MATCH(A20,'[3]Controles de Corrupción,,'!$B$10:$B$251,0),47),"")</f>
        <v/>
      </c>
    </row>
    <row r="21" spans="1:17" ht="104.25" customHeight="1" x14ac:dyDescent="0.25">
      <c r="A21" s="118" t="s">
        <v>559</v>
      </c>
      <c r="B21" s="817"/>
      <c r="C21" s="890"/>
      <c r="D21" s="783"/>
      <c r="E21" s="781"/>
      <c r="F21" s="785"/>
      <c r="G21" s="785"/>
      <c r="H21" s="889"/>
      <c r="I21" s="785"/>
      <c r="J21" s="785"/>
      <c r="K21" s="785"/>
      <c r="L21" s="785"/>
      <c r="M21" s="179" t="str">
        <f>IFERROR(INDEX('[3]Controles de Corrupción,,'!$C$10:$AZ$251,MATCH(A21,'[3]Controles de Corrupción,,'!$B$10:$B$251,0),4),"")</f>
        <v/>
      </c>
      <c r="N21" s="70" t="str">
        <f>IFERROR(INDEX('[3]Controles de Corrupción,,'!$C$10:$AZ$251,MATCH(A21,'[3]Controles de Corrupción,,'!$B$10:$B$251,0),40),"")</f>
        <v/>
      </c>
      <c r="O21" s="70" t="str">
        <f>IFERROR(INDEX('[3]Controles de Corrupción,,'!$C$10:$AZ$251,MATCH(A21,'[3]Controles de Corrupción,,'!$B$10:$B$251,0),41),"")</f>
        <v/>
      </c>
      <c r="P21" s="70" t="str">
        <f>IFERROR(INDEX('[3]Controles de Corrupción,,'!$C$10:$AZ$251,MATCH(A21,'[3]Controles de Corrupción,,'!$B$10:$B$251,0),42),"")</f>
        <v/>
      </c>
      <c r="Q21" s="180" t="str">
        <f>IFERROR(INDEX('[3]Controles de Corrupción,,'!$C$10:$AZ$251,MATCH(A21,'[3]Controles de Corrupción,,'!$B$10:$B$251,0),47),"")</f>
        <v/>
      </c>
    </row>
    <row r="22" spans="1:17" ht="43.5" hidden="1" customHeight="1" x14ac:dyDescent="0.25">
      <c r="A22" s="118" t="s">
        <v>560</v>
      </c>
      <c r="B22" s="817"/>
      <c r="C22" s="890"/>
      <c r="D22" s="783"/>
      <c r="E22" s="781"/>
      <c r="F22" s="785"/>
      <c r="G22" s="785"/>
      <c r="H22" s="889"/>
      <c r="I22" s="785"/>
      <c r="J22" s="785"/>
      <c r="K22" s="785"/>
      <c r="L22" s="785"/>
      <c r="M22" s="179" t="str">
        <f>IFERROR(INDEX('[3]Controles de Corrupción,,'!$C$10:$AZ$251,MATCH(A22,'[3]Controles de Corrupción,,'!$B$10:$B$251,0),4),"")</f>
        <v/>
      </c>
      <c r="N22" s="70" t="str">
        <f>IFERROR(INDEX('[3]Controles de Corrupción,,'!$C$10:$AZ$251,MATCH(A22,'[3]Controles de Corrupción,,'!$B$10:$B$251,0),40),"")</f>
        <v/>
      </c>
      <c r="O22" s="70" t="str">
        <f>IFERROR(INDEX('[3]Controles de Corrupción,,'!$C$10:$AZ$251,MATCH(A22,'[3]Controles de Corrupción,,'!$B$10:$B$251,0),41),"")</f>
        <v/>
      </c>
      <c r="P22" s="70" t="str">
        <f>IFERROR(INDEX('[3]Controles de Corrupción,,'!$C$10:$AZ$251,MATCH(A22,'[3]Controles de Corrupción,,'!$B$10:$B$251,0),42),"")</f>
        <v/>
      </c>
      <c r="Q22" s="180" t="str">
        <f>IFERROR(INDEX('[3]Controles de Corrupción,,'!$C$10:$AZ$251,MATCH(A22,'[3]Controles de Corrupción,,'!$B$10:$B$251,0),47),"")</f>
        <v/>
      </c>
    </row>
    <row r="23" spans="1:17" ht="43.5" hidden="1" customHeight="1" x14ac:dyDescent="0.25">
      <c r="A23" s="118" t="s">
        <v>561</v>
      </c>
      <c r="B23" s="817"/>
      <c r="C23" s="890"/>
      <c r="D23" s="783"/>
      <c r="E23" s="781"/>
      <c r="F23" s="785"/>
      <c r="G23" s="785"/>
      <c r="H23" s="889"/>
      <c r="I23" s="785"/>
      <c r="J23" s="785"/>
      <c r="K23" s="785"/>
      <c r="L23" s="785"/>
      <c r="M23" s="179" t="str">
        <f>IFERROR(INDEX('[3]Controles de Corrupción,,'!$C$10:$AZ$251,MATCH(A23,'[3]Controles de Corrupción,,'!$B$10:$B$251,0),4),"")</f>
        <v/>
      </c>
      <c r="N23" s="70" t="str">
        <f>IFERROR(INDEX('[3]Controles de Corrupción,,'!$C$10:$AZ$251,MATCH(A23,'[3]Controles de Corrupción,,'!$B$10:$B$251,0),40),"")</f>
        <v/>
      </c>
      <c r="O23" s="70" t="str">
        <f>IFERROR(INDEX('[3]Controles de Corrupción,,'!$C$10:$AZ$251,MATCH(A23,'[3]Controles de Corrupción,,'!$B$10:$B$251,0),41),"")</f>
        <v/>
      </c>
      <c r="P23" s="70" t="str">
        <f>IFERROR(INDEX('[3]Controles de Corrupción,,'!$C$10:$AZ$251,MATCH(A23,'[3]Controles de Corrupción,,'!$B$10:$B$251,0),42),"")</f>
        <v/>
      </c>
      <c r="Q23" s="180" t="str">
        <f>IFERROR(INDEX('[3]Controles de Corrupción,,'!$C$10:$AZ$251,MATCH(A23,'[3]Controles de Corrupción,,'!$B$10:$B$251,0),47),"")</f>
        <v/>
      </c>
    </row>
    <row r="24" spans="1:17" ht="43.5" hidden="1" customHeight="1" x14ac:dyDescent="0.25">
      <c r="A24" s="118" t="s">
        <v>562</v>
      </c>
      <c r="B24" s="778"/>
      <c r="C24" s="890"/>
      <c r="D24" s="783"/>
      <c r="E24" s="781"/>
      <c r="F24" s="785"/>
      <c r="G24" s="785"/>
      <c r="H24" s="786"/>
      <c r="I24" s="785"/>
      <c r="J24" s="785"/>
      <c r="K24" s="785"/>
      <c r="L24" s="785"/>
      <c r="M24" s="179" t="str">
        <f>IFERROR(INDEX('[3]Controles de Corrupción,,'!$C$10:$AZ$251,MATCH(A24,'[3]Controles de Corrupción,,'!$B$10:$B$251,0),4),"")</f>
        <v/>
      </c>
      <c r="N24" s="70" t="str">
        <f>IFERROR(INDEX('[3]Controles de Corrupción,,'!$C$10:$AZ$251,MATCH(A24,'[3]Controles de Corrupción,,'!$B$10:$B$251,0),40),"")</f>
        <v/>
      </c>
      <c r="O24" s="70" t="str">
        <f>IFERROR(INDEX('[3]Controles de Corrupción,,'!$C$10:$AZ$251,MATCH(A24,'[3]Controles de Corrupción,,'!$B$10:$B$251,0),41),"")</f>
        <v/>
      </c>
      <c r="P24" s="70" t="str">
        <f>IFERROR(INDEX('[3]Controles de Corrupción,,'!$C$10:$AZ$251,MATCH(A24,'[3]Controles de Corrupción,,'!$B$10:$B$251,0),42),"")</f>
        <v/>
      </c>
      <c r="Q24" s="180" t="str">
        <f>IFERROR(INDEX('[3]Controles de Corrupción,,'!$C$10:$AZ$251,MATCH(A24,'[3]Controles de Corrupción,,'!$B$10:$B$251,0),47),"")</f>
        <v/>
      </c>
    </row>
    <row r="25" spans="1:17" ht="135.75" customHeight="1" x14ac:dyDescent="0.25">
      <c r="A25" s="118" t="s">
        <v>563</v>
      </c>
      <c r="B25" s="813"/>
      <c r="C25" s="890" t="str">
        <f>IFERROR(INDEX('[3]Riesgos de Corrupción'!$B$11:$BN$100,MATCH('Mapa Riesgo Corrupción'!B25,'[3]Riesgos de Corrupción'!$B$11:$B$100,0),2),"")</f>
        <v/>
      </c>
      <c r="D25" s="783" t="str">
        <f>IFERROR(INDEX('[3]Riesgos de Corrupción'!$B$11:$BN$100,MATCH('Mapa Riesgo Corrupción'!B25,'[3]Riesgos de Corrupción'!$B$11:$B$100,0),4),"")</f>
        <v/>
      </c>
      <c r="E25" s="781" t="str">
        <f>IFERROR(INDEX('[3]Riesgos de Corrupción'!$B$11:$BN$100,MATCH('Mapa Riesgo Corrupción'!B25,'[3]Riesgos de Corrupción'!$B$11:$B$100,0),5),"")</f>
        <v/>
      </c>
      <c r="F25" s="785" t="str">
        <f>IFERROR(INDEX('[3]Riesgos de Corrupción'!$B$11:$BN$100,MATCH('Mapa Riesgo Corrupción'!B25,'[3]Riesgos de Corrupción'!$B$11:$B$100,0),18),"")</f>
        <v/>
      </c>
      <c r="G25" s="785" t="str">
        <f>IFERROR(INDEX('[3]Riesgos de Corrupción'!$B$11:$BN$100,MATCH('Mapa Riesgo Corrupción'!B25,'[3]Riesgos de Corrupción'!$B$11:$B$100,0),63),"")</f>
        <v/>
      </c>
      <c r="H25" s="891" t="str">
        <f>IFERROR(INDEX('[3]Riesgos de Corrupción'!$B$11:$BN$100,MATCH('Mapa Riesgo Corrupción'!B25,'[3]Riesgos de Corrupción'!$B$11:$B$100,0),64),"")</f>
        <v/>
      </c>
      <c r="I25" s="785" t="str">
        <f>IFERROR(INDEX('[3]Controles de Corrupción,,'!$C$10:$AZ$251,MATCH('Mapa Riesgo Corrupción'!B25,'[3]Controles de Corrupción,,'!$C$10:$C$251,0),33),"")</f>
        <v/>
      </c>
      <c r="J25" s="785" t="str">
        <f>IFERROR(INDEX('[3]Controles de Corrupción,,'!$C$10:$AZ$251,MATCH('Mapa Riesgo Corrupción'!B25,'[3]Controles de Corrupción,,'!$C$10:$C$251,0),36),"")</f>
        <v/>
      </c>
      <c r="K25" s="785" t="str">
        <f>IFERROR(INDEX('[3]Controles de Corrupción,,'!$C$10:$AZ$251,MATCH('Mapa Riesgo Corrupción'!B25,'[3]Controles de Corrupción,,'!$C$10:$C$251,0),37),"")</f>
        <v/>
      </c>
      <c r="L25" s="785" t="str">
        <f>IFERROR(INDEX('[3]Controles de Corrupción,,'!$C$10:$AZ$251,MATCH('Mapa Riesgo Corrupción'!B25,'[3]Controles de Corrupción,,'!$C$10:$C$251,0),38),"")</f>
        <v/>
      </c>
      <c r="M25" s="179" t="str">
        <f>IFERROR(INDEX('[3]Controles de Corrupción,,'!$C$10:$AZ$251,MATCH(A25,'[3]Controles de Corrupción,,'!$B$10:$B$251,0),4),"")</f>
        <v/>
      </c>
      <c r="N25" s="70" t="str">
        <f>IFERROR(INDEX('[3]Controles de Corrupción,,'!$C$10:$AZ$251,MATCH(A25,'[3]Controles de Corrupción,,'!$B$10:$B$251,0),40),"")</f>
        <v/>
      </c>
      <c r="O25" s="70" t="str">
        <f>IFERROR(INDEX('[3]Controles de Corrupción,,'!$C$10:$AZ$251,MATCH(A25,'[3]Controles de Corrupción,,'!$B$10:$B$251,0),41),"")</f>
        <v/>
      </c>
      <c r="P25" s="70" t="str">
        <f>IFERROR(INDEX('[3]Controles de Corrupción,,'!$C$10:$AZ$251,MATCH(A25,'[3]Controles de Corrupción,,'!$B$10:$B$251,0),42),"")</f>
        <v/>
      </c>
      <c r="Q25" s="180" t="str">
        <f>IFERROR(INDEX('[3]Controles de Corrupción,,'!$C$10:$AZ$251,MATCH(A25,'[3]Controles de Corrupción,,'!$B$10:$B$251,0),47),"")</f>
        <v/>
      </c>
    </row>
    <row r="26" spans="1:17" ht="135.75" customHeight="1" x14ac:dyDescent="0.25">
      <c r="A26" s="118" t="s">
        <v>564</v>
      </c>
      <c r="B26" s="817"/>
      <c r="C26" s="890"/>
      <c r="D26" s="783"/>
      <c r="E26" s="781"/>
      <c r="F26" s="785"/>
      <c r="G26" s="785"/>
      <c r="H26" s="889"/>
      <c r="I26" s="785"/>
      <c r="J26" s="785"/>
      <c r="K26" s="785"/>
      <c r="L26" s="785"/>
      <c r="M26" s="179" t="str">
        <f>IFERROR(INDEX('[3]Controles de Corrupción,,'!$C$10:$AZ$251,MATCH(A26,'[3]Controles de Corrupción,,'!$B$10:$B$251,0),4),"")</f>
        <v/>
      </c>
      <c r="N26" s="70" t="str">
        <f>IFERROR(INDEX('[3]Controles de Corrupción,,'!$C$10:$AZ$251,MATCH(A26,'[3]Controles de Corrupción,,'!$B$10:$B$251,0),40),"")</f>
        <v/>
      </c>
      <c r="O26" s="70" t="str">
        <f>IFERROR(INDEX('[3]Controles de Corrupción,,'!$C$10:$AZ$251,MATCH(A26,'[3]Controles de Corrupción,,'!$B$10:$B$251,0),41),"")</f>
        <v/>
      </c>
      <c r="P26" s="70" t="str">
        <f>IFERROR(INDEX('[3]Controles de Corrupción,,'!$C$10:$AZ$251,MATCH(A26,'[3]Controles de Corrupción,,'!$B$10:$B$251,0),42),"")</f>
        <v/>
      </c>
      <c r="Q26" s="180" t="str">
        <f>IFERROR(INDEX('[3]Controles de Corrupción,,'!$C$10:$AZ$251,MATCH(A26,'[3]Controles de Corrupción,,'!$B$10:$B$251,0),47),"")</f>
        <v/>
      </c>
    </row>
    <row r="27" spans="1:17" ht="43.5" hidden="1" customHeight="1" x14ac:dyDescent="0.25">
      <c r="A27" s="118" t="s">
        <v>565</v>
      </c>
      <c r="B27" s="817"/>
      <c r="C27" s="890"/>
      <c r="D27" s="783"/>
      <c r="E27" s="781"/>
      <c r="F27" s="785"/>
      <c r="G27" s="785"/>
      <c r="H27" s="889"/>
      <c r="I27" s="785"/>
      <c r="J27" s="785"/>
      <c r="K27" s="785"/>
      <c r="L27" s="785"/>
      <c r="M27" s="179" t="str">
        <f>IFERROR(INDEX('[3]Controles de Corrupción,,'!$C$10:$AZ$251,MATCH(A27,'[3]Controles de Corrupción,,'!$B$10:$B$251,0),4),"")</f>
        <v/>
      </c>
      <c r="N27" s="70" t="str">
        <f>IFERROR(INDEX('[3]Controles de Corrupción,,'!$C$10:$AZ$251,MATCH(A27,'[3]Controles de Corrupción,,'!$B$10:$B$251,0),40),"")</f>
        <v/>
      </c>
      <c r="O27" s="70" t="str">
        <f>IFERROR(INDEX('[3]Controles de Corrupción,,'!$C$10:$AZ$251,MATCH(A27,'[3]Controles de Corrupción,,'!$B$10:$B$251,0),41),"")</f>
        <v/>
      </c>
      <c r="P27" s="70" t="str">
        <f>IFERROR(INDEX('[3]Controles de Corrupción,,'!$C$10:$AZ$251,MATCH(A27,'[3]Controles de Corrupción,,'!$B$10:$B$251,0),42),"")</f>
        <v/>
      </c>
      <c r="Q27" s="180" t="str">
        <f>IFERROR(INDEX('[3]Controles de Corrupción,,'!$C$10:$AZ$251,MATCH(A27,'[3]Controles de Corrupción,,'!$B$10:$B$251,0),47),"")</f>
        <v/>
      </c>
    </row>
    <row r="28" spans="1:17" ht="43.5" hidden="1" customHeight="1" x14ac:dyDescent="0.25">
      <c r="A28" s="118" t="s">
        <v>566</v>
      </c>
      <c r="B28" s="817"/>
      <c r="C28" s="890"/>
      <c r="D28" s="783"/>
      <c r="E28" s="781"/>
      <c r="F28" s="785"/>
      <c r="G28" s="785"/>
      <c r="H28" s="889"/>
      <c r="I28" s="785"/>
      <c r="J28" s="785"/>
      <c r="K28" s="785"/>
      <c r="L28" s="785"/>
      <c r="M28" s="179" t="str">
        <f>IFERROR(INDEX('[3]Controles de Corrupción,,'!$C$10:$AZ$251,MATCH(A28,'[3]Controles de Corrupción,,'!$B$10:$B$251,0),4),"")</f>
        <v/>
      </c>
      <c r="N28" s="70" t="str">
        <f>IFERROR(INDEX('[3]Controles de Corrupción,,'!$C$10:$AZ$251,MATCH(A28,'[3]Controles de Corrupción,,'!$B$10:$B$251,0),40),"")</f>
        <v/>
      </c>
      <c r="O28" s="70" t="str">
        <f>IFERROR(INDEX('[3]Controles de Corrupción,,'!$C$10:$AZ$251,MATCH(A28,'[3]Controles de Corrupción,,'!$B$10:$B$251,0),41),"")</f>
        <v/>
      </c>
      <c r="P28" s="70" t="str">
        <f>IFERROR(INDEX('[3]Controles de Corrupción,,'!$C$10:$AZ$251,MATCH(A28,'[3]Controles de Corrupción,,'!$B$10:$B$251,0),42),"")</f>
        <v/>
      </c>
      <c r="Q28" s="180" t="str">
        <f>IFERROR(INDEX('[3]Controles de Corrupción,,'!$C$10:$AZ$251,MATCH(A28,'[3]Controles de Corrupción,,'!$B$10:$B$251,0),47),"")</f>
        <v/>
      </c>
    </row>
    <row r="29" spans="1:17" ht="43.5" hidden="1" customHeight="1" x14ac:dyDescent="0.25">
      <c r="A29" s="118" t="s">
        <v>567</v>
      </c>
      <c r="B29" s="817"/>
      <c r="C29" s="890"/>
      <c r="D29" s="783"/>
      <c r="E29" s="781"/>
      <c r="F29" s="785"/>
      <c r="G29" s="785"/>
      <c r="H29" s="889"/>
      <c r="I29" s="785"/>
      <c r="J29" s="785"/>
      <c r="K29" s="785"/>
      <c r="L29" s="785"/>
      <c r="M29" s="179" t="str">
        <f>IFERROR(INDEX('[3]Controles de Corrupción,,'!$C$10:$AZ$251,MATCH(A29,'[3]Controles de Corrupción,,'!$B$10:$B$251,0),4),"")</f>
        <v/>
      </c>
      <c r="N29" s="70" t="str">
        <f>IFERROR(INDEX('[3]Controles de Corrupción,,'!$C$10:$AZ$251,MATCH(A29,'[3]Controles de Corrupción,,'!$B$10:$B$251,0),40),"")</f>
        <v/>
      </c>
      <c r="O29" s="70" t="str">
        <f>IFERROR(INDEX('[3]Controles de Corrupción,,'!$C$10:$AZ$251,MATCH(A29,'[3]Controles de Corrupción,,'!$B$10:$B$251,0),41),"")</f>
        <v/>
      </c>
      <c r="P29" s="70" t="str">
        <f>IFERROR(INDEX('[3]Controles de Corrupción,,'!$C$10:$AZ$251,MATCH(A29,'[3]Controles de Corrupción,,'!$B$10:$B$251,0),42),"")</f>
        <v/>
      </c>
      <c r="Q29" s="180" t="str">
        <f>IFERROR(INDEX('[3]Controles de Corrupción,,'!$C$10:$AZ$251,MATCH(A29,'[3]Controles de Corrupción,,'!$B$10:$B$251,0),47),"")</f>
        <v/>
      </c>
    </row>
    <row r="30" spans="1:17" ht="43.5" hidden="1" customHeight="1" x14ac:dyDescent="0.25">
      <c r="A30" s="118" t="s">
        <v>568</v>
      </c>
      <c r="B30" s="778"/>
      <c r="C30" s="890"/>
      <c r="D30" s="783"/>
      <c r="E30" s="781"/>
      <c r="F30" s="785"/>
      <c r="G30" s="785"/>
      <c r="H30" s="786"/>
      <c r="I30" s="785"/>
      <c r="J30" s="785"/>
      <c r="K30" s="785"/>
      <c r="L30" s="785"/>
      <c r="M30" s="179" t="str">
        <f>IFERROR(INDEX('[3]Controles de Corrupción,,'!$C$10:$AZ$251,MATCH(A30,'[3]Controles de Corrupción,,'!$B$10:$B$251,0),4),"")</f>
        <v/>
      </c>
      <c r="N30" s="70" t="str">
        <f>IFERROR(INDEX('[3]Controles de Corrupción,,'!$C$10:$AZ$251,MATCH(A30,'[3]Controles de Corrupción,,'!$B$10:$B$251,0),40),"")</f>
        <v/>
      </c>
      <c r="O30" s="70" t="str">
        <f>IFERROR(INDEX('[3]Controles de Corrupción,,'!$C$10:$AZ$251,MATCH(A30,'[3]Controles de Corrupción,,'!$B$10:$B$251,0),41),"")</f>
        <v/>
      </c>
      <c r="P30" s="70" t="str">
        <f>IFERROR(INDEX('[3]Controles de Corrupción,,'!$C$10:$AZ$251,MATCH(A30,'[3]Controles de Corrupción,,'!$B$10:$B$251,0),42),"")</f>
        <v/>
      </c>
      <c r="Q30" s="180" t="str">
        <f>IFERROR(INDEX('[3]Controles de Corrupción,,'!$C$10:$AZ$251,MATCH(A30,'[3]Controles de Corrupción,,'!$B$10:$B$251,0),47),"")</f>
        <v/>
      </c>
    </row>
    <row r="31" spans="1:17" ht="125.25" customHeight="1" x14ac:dyDescent="0.25">
      <c r="A31" s="118" t="s">
        <v>569</v>
      </c>
      <c r="B31" s="813"/>
      <c r="C31" s="890" t="str">
        <f>IFERROR(INDEX('[3]Riesgos de Corrupción'!$B$11:$BN$100,MATCH('Mapa Riesgo Corrupción'!B31,'[3]Riesgos de Corrupción'!$B$11:$B$100,0),2),"")</f>
        <v/>
      </c>
      <c r="D31" s="783" t="str">
        <f>IFERROR(INDEX('[3]Riesgos de Corrupción'!$B$11:$BN$100,MATCH('Mapa Riesgo Corrupción'!B31,'[3]Riesgos de Corrupción'!$B$11:$B$100,0),4),"")</f>
        <v/>
      </c>
      <c r="E31" s="781" t="str">
        <f>IFERROR(INDEX('[3]Riesgos de Corrupción'!$B$11:$BN$100,MATCH('Mapa Riesgo Corrupción'!B31,'[3]Riesgos de Corrupción'!$B$11:$B$100,0),5),"")</f>
        <v/>
      </c>
      <c r="F31" s="785" t="str">
        <f>IFERROR(INDEX('[3]Riesgos de Corrupción'!$B$11:$BN$100,MATCH('Mapa Riesgo Corrupción'!B31,'[3]Riesgos de Corrupción'!$B$11:$B$100,0),18),"")</f>
        <v/>
      </c>
      <c r="G31" s="785" t="str">
        <f>IFERROR(INDEX('[3]Riesgos de Corrupción'!$B$11:$BN$100,MATCH('Mapa Riesgo Corrupción'!B31,'[3]Riesgos de Corrupción'!$B$11:$B$100,0),63),"")</f>
        <v/>
      </c>
      <c r="H31" s="891" t="str">
        <f>IFERROR(INDEX('[3]Riesgos de Corrupción'!$B$11:$BN$100,MATCH('Mapa Riesgo Corrupción'!B31,'[3]Riesgos de Corrupción'!$B$11:$B$100,0),64),"")</f>
        <v/>
      </c>
      <c r="I31" s="785" t="str">
        <f>IFERROR(INDEX('[3]Controles de Corrupción,,'!$C$10:$AZ$251,MATCH('Mapa Riesgo Corrupción'!B31,'[3]Controles de Corrupción,,'!$C$10:$C$251,0),33),"")</f>
        <v/>
      </c>
      <c r="J31" s="785" t="str">
        <f>IFERROR(INDEX('[3]Controles de Corrupción,,'!$C$10:$AZ$251,MATCH('Mapa Riesgo Corrupción'!B31,'[3]Controles de Corrupción,,'!$C$10:$C$251,0),36),"")</f>
        <v/>
      </c>
      <c r="K31" s="785" t="str">
        <f>IFERROR(INDEX('[3]Controles de Corrupción,,'!$C$10:$AZ$251,MATCH('Mapa Riesgo Corrupción'!B31,'[3]Controles de Corrupción,,'!$C$10:$C$251,0),37),"")</f>
        <v/>
      </c>
      <c r="L31" s="785" t="str">
        <f>IFERROR(INDEX('[3]Controles de Corrupción,,'!$C$10:$AZ$251,MATCH('Mapa Riesgo Corrupción'!B31,'[3]Controles de Corrupción,,'!$C$10:$C$251,0),38),"")</f>
        <v/>
      </c>
      <c r="M31" s="179" t="str">
        <f>IFERROR(INDEX('[3]Controles de Corrupción,,'!$C$10:$AZ$251,MATCH(A31,'[3]Controles de Corrupción,,'!$B$10:$B$251,0),4),"")</f>
        <v/>
      </c>
      <c r="N31" s="70" t="str">
        <f>IFERROR(INDEX('[3]Controles de Corrupción,,'!$C$10:$AZ$251,MATCH(A31,'[3]Controles de Corrupción,,'!$B$10:$B$251,0),40),"")</f>
        <v/>
      </c>
      <c r="O31" s="70" t="str">
        <f>IFERROR(INDEX('[3]Controles de Corrupción,,'!$C$10:$AZ$251,MATCH(A31,'[3]Controles de Corrupción,,'!$B$10:$B$251,0),41),"")</f>
        <v/>
      </c>
      <c r="P31" s="70" t="str">
        <f>IFERROR(INDEX('[3]Controles de Corrupción,,'!$C$10:$AZ$251,MATCH(A31,'[3]Controles de Corrupción,,'!$B$10:$B$251,0),42),"")</f>
        <v/>
      </c>
      <c r="Q31" s="180" t="str">
        <f>IFERROR(INDEX('[3]Controles de Corrupción,,'!$C$10:$AZ$251,MATCH(A31,'[3]Controles de Corrupción,,'!$B$10:$B$251,0),47),"")</f>
        <v/>
      </c>
    </row>
    <row r="32" spans="1:17" ht="159.75" customHeight="1" x14ac:dyDescent="0.25">
      <c r="A32" s="118" t="s">
        <v>570</v>
      </c>
      <c r="B32" s="817"/>
      <c r="C32" s="890"/>
      <c r="D32" s="783"/>
      <c r="E32" s="781"/>
      <c r="F32" s="785"/>
      <c r="G32" s="785"/>
      <c r="H32" s="889"/>
      <c r="I32" s="785"/>
      <c r="J32" s="785"/>
      <c r="K32" s="785"/>
      <c r="L32" s="785"/>
      <c r="M32" s="179" t="str">
        <f>IFERROR(INDEX('[3]Controles de Corrupción,,'!$C$10:$AZ$251,MATCH(A32,'[3]Controles de Corrupción,,'!$B$10:$B$251,0),4),"")</f>
        <v/>
      </c>
      <c r="N32" s="179" t="str">
        <f>IFERROR(INDEX('[3]Controles de Corrupción,,'!$C$10:$AZ$251,MATCH(A32,'[3]Controles de Corrupción,,'!$B$10:$B$251,0),40),"")</f>
        <v/>
      </c>
      <c r="O32" s="70" t="str">
        <f>IFERROR(INDEX('[3]Controles de Corrupción,,'!$C$10:$AZ$251,MATCH(A32,'[3]Controles de Corrupción,,'!$B$10:$B$251,0),41),"")</f>
        <v/>
      </c>
      <c r="P32" s="70" t="str">
        <f>IFERROR(INDEX('[3]Controles de Corrupción,,'!$C$10:$AZ$251,MATCH(A32,'[3]Controles de Corrupción,,'!$B$10:$B$251,0),42),"")</f>
        <v/>
      </c>
      <c r="Q32" s="180" t="str">
        <f>IFERROR(INDEX('[3]Controles de Corrupción,,'!$C$10:$AZ$251,MATCH(A32,'[3]Controles de Corrupción,,'!$B$10:$B$251,0),47),"")</f>
        <v/>
      </c>
    </row>
    <row r="33" spans="1:17" ht="43.5" hidden="1" customHeight="1" x14ac:dyDescent="0.25">
      <c r="A33" s="118" t="s">
        <v>571</v>
      </c>
      <c r="B33" s="817"/>
      <c r="C33" s="890"/>
      <c r="D33" s="783"/>
      <c r="E33" s="781"/>
      <c r="F33" s="785"/>
      <c r="G33" s="785"/>
      <c r="H33" s="889"/>
      <c r="I33" s="785"/>
      <c r="J33" s="785"/>
      <c r="K33" s="785"/>
      <c r="L33" s="785"/>
      <c r="M33" s="179" t="str">
        <f>IFERROR(INDEX('[3]Controles de Corrupción,,'!$C$10:$AZ$251,MATCH(A33,'[3]Controles de Corrupción,,'!$B$10:$B$251,0),4),"")</f>
        <v/>
      </c>
      <c r="N33" s="70" t="str">
        <f>IFERROR(INDEX('[3]Controles de Corrupción,,'!$C$10:$AZ$251,MATCH(A33,'[3]Controles de Corrupción,,'!$B$10:$B$251,0),40),"")</f>
        <v/>
      </c>
      <c r="O33" s="70" t="str">
        <f>IFERROR(INDEX('[3]Controles de Corrupción,,'!$C$10:$AZ$251,MATCH(A33,'[3]Controles de Corrupción,,'!$B$10:$B$251,0),41),"")</f>
        <v/>
      </c>
      <c r="P33" s="70" t="str">
        <f>IFERROR(INDEX('[3]Controles de Corrupción,,'!$C$10:$AZ$251,MATCH(A33,'[3]Controles de Corrupción,,'!$B$10:$B$251,0),42),"")</f>
        <v/>
      </c>
      <c r="Q33" s="180" t="str">
        <f>IFERROR(INDEX('[3]Controles de Corrupción,,'!$C$10:$AZ$251,MATCH(A33,'[3]Controles de Corrupción,,'!$B$10:$B$251,0),47),"")</f>
        <v/>
      </c>
    </row>
    <row r="34" spans="1:17" ht="43.5" hidden="1" customHeight="1" x14ac:dyDescent="0.25">
      <c r="A34" s="118" t="s">
        <v>572</v>
      </c>
      <c r="B34" s="817"/>
      <c r="C34" s="890"/>
      <c r="D34" s="783"/>
      <c r="E34" s="781"/>
      <c r="F34" s="785"/>
      <c r="G34" s="785"/>
      <c r="H34" s="889"/>
      <c r="I34" s="785"/>
      <c r="J34" s="785"/>
      <c r="K34" s="785"/>
      <c r="L34" s="785"/>
      <c r="M34" s="179" t="str">
        <f>IFERROR(INDEX('[3]Controles de Corrupción,,'!$C$10:$AZ$251,MATCH(A34,'[3]Controles de Corrupción,,'!$B$10:$B$251,0),4),"")</f>
        <v/>
      </c>
      <c r="N34" s="70" t="str">
        <f>IFERROR(INDEX('[3]Controles de Corrupción,,'!$C$10:$AZ$251,MATCH(A34,'[3]Controles de Corrupción,,'!$B$10:$B$251,0),40),"")</f>
        <v/>
      </c>
      <c r="O34" s="70" t="str">
        <f>IFERROR(INDEX('[3]Controles de Corrupción,,'!$C$10:$AZ$251,MATCH(A34,'[3]Controles de Corrupción,,'!$B$10:$B$251,0),41),"")</f>
        <v/>
      </c>
      <c r="P34" s="70" t="str">
        <f>IFERROR(INDEX('[3]Controles de Corrupción,,'!$C$10:$AZ$251,MATCH(A34,'[3]Controles de Corrupción,,'!$B$10:$B$251,0),42),"")</f>
        <v/>
      </c>
      <c r="Q34" s="180" t="str">
        <f>IFERROR(INDEX('[3]Controles de Corrupción,,'!$C$10:$AZ$251,MATCH(A34,'[3]Controles de Corrupción,,'!$B$10:$B$251,0),47),"")</f>
        <v/>
      </c>
    </row>
    <row r="35" spans="1:17" ht="43.5" hidden="1" customHeight="1" x14ac:dyDescent="0.25">
      <c r="A35" s="118" t="s">
        <v>573</v>
      </c>
      <c r="B35" s="817"/>
      <c r="C35" s="890"/>
      <c r="D35" s="783"/>
      <c r="E35" s="781"/>
      <c r="F35" s="785"/>
      <c r="G35" s="785"/>
      <c r="H35" s="889"/>
      <c r="I35" s="785"/>
      <c r="J35" s="785"/>
      <c r="K35" s="785"/>
      <c r="L35" s="785"/>
      <c r="M35" s="179" t="str">
        <f>IFERROR(INDEX('[3]Controles de Corrupción,,'!$C$10:$AZ$251,MATCH(A35,'[3]Controles de Corrupción,,'!$B$10:$B$251,0),4),"")</f>
        <v/>
      </c>
      <c r="N35" s="70" t="str">
        <f>IFERROR(INDEX('[3]Controles de Corrupción,,'!$C$10:$AZ$251,MATCH(A35,'[3]Controles de Corrupción,,'!$B$10:$B$251,0),40),"")</f>
        <v/>
      </c>
      <c r="O35" s="70" t="str">
        <f>IFERROR(INDEX('[3]Controles de Corrupción,,'!$C$10:$AZ$251,MATCH(A35,'[3]Controles de Corrupción,,'!$B$10:$B$251,0),41),"")</f>
        <v/>
      </c>
      <c r="P35" s="70" t="str">
        <f>IFERROR(INDEX('[3]Controles de Corrupción,,'!$C$10:$AZ$251,MATCH(A35,'[3]Controles de Corrupción,,'!$B$10:$B$251,0),42),"")</f>
        <v/>
      </c>
      <c r="Q35" s="180" t="str">
        <f>IFERROR(INDEX('[3]Controles de Corrupción,,'!$C$10:$AZ$251,MATCH(A35,'[3]Controles de Corrupción,,'!$B$10:$B$251,0),47),"")</f>
        <v/>
      </c>
    </row>
    <row r="36" spans="1:17" ht="43.5" hidden="1" customHeight="1" x14ac:dyDescent="0.25">
      <c r="A36" s="118" t="s">
        <v>574</v>
      </c>
      <c r="B36" s="778"/>
      <c r="C36" s="890"/>
      <c r="D36" s="783"/>
      <c r="E36" s="781"/>
      <c r="F36" s="785"/>
      <c r="G36" s="785"/>
      <c r="H36" s="786"/>
      <c r="I36" s="785"/>
      <c r="J36" s="785"/>
      <c r="K36" s="785"/>
      <c r="L36" s="785"/>
      <c r="M36" s="179" t="str">
        <f>IFERROR(INDEX('[3]Controles de Corrupción,,'!$C$10:$AZ$251,MATCH(A36,'[3]Controles de Corrupción,,'!$B$10:$B$251,0),4),"")</f>
        <v/>
      </c>
      <c r="N36" s="70" t="str">
        <f>IFERROR(INDEX('[3]Controles de Corrupción,,'!$C$10:$AZ$251,MATCH(A36,'[3]Controles de Corrupción,,'!$B$10:$B$251,0),40),"")</f>
        <v/>
      </c>
      <c r="O36" s="70" t="str">
        <f>IFERROR(INDEX('[3]Controles de Corrupción,,'!$C$10:$AZ$251,MATCH(A36,'[3]Controles de Corrupción,,'!$B$10:$B$251,0),41),"")</f>
        <v/>
      </c>
      <c r="P36" s="70" t="str">
        <f>IFERROR(INDEX('[3]Controles de Corrupción,,'!$C$10:$AZ$251,MATCH(A36,'[3]Controles de Corrupción,,'!$B$10:$B$251,0),42),"")</f>
        <v/>
      </c>
      <c r="Q36" s="62" t="str">
        <f>IFERROR(INDEX('[3]Controles de Corrupción,,'!$C$10:$AZ$251,MATCH(A36,'[3]Controles de Corrupción,,'!$B$10:$B$251,0),47),"")</f>
        <v/>
      </c>
    </row>
    <row r="37" spans="1:17" ht="207" customHeight="1" x14ac:dyDescent="0.25">
      <c r="A37" s="118" t="s">
        <v>967</v>
      </c>
      <c r="B37" s="813"/>
      <c r="C37" s="890" t="str">
        <f>IFERROR(INDEX('[3]Riesgos de Corrupción'!$B$11:$BN$100,MATCH('Mapa Riesgo Corrupción'!B37,'[3]Riesgos de Corrupción'!$B$11:$B$100,0),2),"")</f>
        <v/>
      </c>
      <c r="D37" s="783" t="str">
        <f>IFERROR(INDEX('[3]Riesgos de Corrupción'!$B$11:$BN$100,MATCH('Mapa Riesgo Corrupción'!B37,'[3]Riesgos de Corrupción'!$B$11:$B$100,0),4),"")</f>
        <v/>
      </c>
      <c r="E37" s="781" t="str">
        <f>IFERROR(INDEX('[3]Riesgos de Corrupción'!$B$11:$BN$100,MATCH('Mapa Riesgo Corrupción'!B37,'[3]Riesgos de Corrupción'!$B$11:$B$100,0),5),"")</f>
        <v/>
      </c>
      <c r="F37" s="785" t="str">
        <f>IFERROR(INDEX('[3]Riesgos de Corrupción'!$B$11:$BN$100,MATCH('Mapa Riesgo Corrupción'!B37,'[3]Riesgos de Corrupción'!$B$11:$B$100,0),18),"")</f>
        <v/>
      </c>
      <c r="G37" s="785" t="str">
        <f>IFERROR(INDEX('[3]Riesgos de Corrupción'!$B$11:$BN$100,MATCH('Mapa Riesgo Corrupción'!B37,'[3]Riesgos de Corrupción'!$B$11:$B$100,0),63),"")</f>
        <v/>
      </c>
      <c r="H37" s="891" t="str">
        <f>IFERROR(INDEX('[3]Riesgos de Corrupción'!$B$11:$BN$100,MATCH('Mapa Riesgo Corrupción'!B37,'[3]Riesgos de Corrupción'!$B$11:$B$100,0),64),"")</f>
        <v/>
      </c>
      <c r="I37" s="785" t="str">
        <f>IFERROR(INDEX('[3]Controles de Corrupción,,'!$C$10:$AZ$251,MATCH('Mapa Riesgo Corrupción'!B37,'[3]Controles de Corrupción,,'!$C$10:$C$251,0),33),"")</f>
        <v/>
      </c>
      <c r="J37" s="785" t="str">
        <f>IFERROR(INDEX('[3]Controles de Corrupción,,'!$C$10:$AZ$251,MATCH('Mapa Riesgo Corrupción'!B37,'[3]Controles de Corrupción,,'!$C$10:$C$251,0),36),"")</f>
        <v/>
      </c>
      <c r="K37" s="785" t="str">
        <f>IFERROR(INDEX('[3]Controles de Corrupción,,'!$C$10:$AZ$251,MATCH('Mapa Riesgo Corrupción'!B37,'[3]Controles de Corrupción,,'!$C$10:$C$251,0),37),"")</f>
        <v/>
      </c>
      <c r="L37" s="785" t="str">
        <f>IFERROR(INDEX('[3]Controles de Corrupción,,'!$C$10:$AZ$251,MATCH('Mapa Riesgo Corrupción'!B37,'[3]Controles de Corrupción,,'!$C$10:$C$251,0),38),"")</f>
        <v/>
      </c>
      <c r="M37" s="179" t="str">
        <f>IFERROR(INDEX('[3]Controles de Corrupción,,'!$C$10:$AZ$251,MATCH(A37,'[3]Controles de Corrupción,,'!$B$10:$B$251,0),4),"")</f>
        <v/>
      </c>
      <c r="N37" s="70" t="str">
        <f>IFERROR(INDEX('[3]Controles de Corrupción,,'!$C$10:$AZ$251,MATCH(A37,'[3]Controles de Corrupción,,'!$B$10:$B$251,0),40),"")</f>
        <v/>
      </c>
      <c r="O37" s="70" t="str">
        <f>IFERROR(INDEX('[3]Controles de Corrupción,,'!$C$10:$AZ$251,MATCH(A37,'[3]Controles de Corrupción,,'!$B$10:$B$251,0),41),"")</f>
        <v/>
      </c>
      <c r="P37" s="70" t="str">
        <f>IFERROR(INDEX('[3]Controles de Corrupción,,'!$C$10:$AZ$251,MATCH(A37,'[3]Controles de Corrupción,,'!$B$10:$B$251,0),42),"")</f>
        <v/>
      </c>
      <c r="Q37" s="180" t="str">
        <f>IFERROR(INDEX('[3]Controles de Corrupción,,'!$C$10:$AZ$251,MATCH(A37,'[3]Controles de Corrupción,,'!$B$10:$B$251,0),47),"")</f>
        <v/>
      </c>
    </row>
    <row r="38" spans="1:17" ht="43.5" hidden="1" customHeight="1" x14ac:dyDescent="0.25">
      <c r="A38" s="118" t="s">
        <v>968</v>
      </c>
      <c r="B38" s="817"/>
      <c r="C38" s="890"/>
      <c r="D38" s="783"/>
      <c r="E38" s="781"/>
      <c r="F38" s="785"/>
      <c r="G38" s="785"/>
      <c r="H38" s="889"/>
      <c r="I38" s="785"/>
      <c r="J38" s="785"/>
      <c r="K38" s="785"/>
      <c r="L38" s="785"/>
      <c r="M38" s="179" t="str">
        <f>IFERROR(INDEX('[3]Controles de Corrupción,,'!$C$10:$AZ$251,MATCH(A38,'[3]Controles de Corrupción,,'!$B$10:$B$251,0),4),"")</f>
        <v/>
      </c>
      <c r="N38" s="70" t="str">
        <f>IFERROR(INDEX('[3]Controles de Corrupción,,'!$C$10:$AZ$251,MATCH(A38,'[3]Controles de Corrupción,,'!$B$10:$B$251,0),40),"")</f>
        <v/>
      </c>
      <c r="O38" s="70" t="str">
        <f>IFERROR(INDEX('[3]Controles de Corrupción,,'!$C$10:$AZ$251,MATCH(A38,'[3]Controles de Corrupción,,'!$B$10:$B$251,0),41),"")</f>
        <v/>
      </c>
      <c r="P38" s="70" t="str">
        <f>IFERROR(INDEX('[3]Controles de Corrupción,,'!$C$10:$AZ$251,MATCH(A38,'[3]Controles de Corrupción,,'!$B$10:$B$251,0),42),"")</f>
        <v/>
      </c>
      <c r="Q38" s="62" t="str">
        <f>IFERROR(INDEX('[3]Controles de Corrupción,,'!$C$10:$AZ$251,MATCH(A38,'[3]Controles de Corrupción,,'!$B$10:$B$251,0),47),"")</f>
        <v/>
      </c>
    </row>
    <row r="39" spans="1:17" ht="43.5" hidden="1" customHeight="1" x14ac:dyDescent="0.25">
      <c r="A39" s="118" t="s">
        <v>969</v>
      </c>
      <c r="B39" s="817"/>
      <c r="C39" s="890"/>
      <c r="D39" s="783"/>
      <c r="E39" s="781"/>
      <c r="F39" s="785"/>
      <c r="G39" s="785"/>
      <c r="H39" s="889"/>
      <c r="I39" s="785"/>
      <c r="J39" s="785"/>
      <c r="K39" s="785"/>
      <c r="L39" s="785"/>
      <c r="M39" s="179" t="str">
        <f>IFERROR(INDEX('[3]Controles de Corrupción,,'!$C$10:$AZ$251,MATCH(A39,'[3]Controles de Corrupción,,'!$B$10:$B$251,0),4),"")</f>
        <v/>
      </c>
      <c r="N39" s="70" t="str">
        <f>IFERROR(INDEX('[3]Controles de Corrupción,,'!$C$10:$AZ$251,MATCH(A39,'[3]Controles de Corrupción,,'!$B$10:$B$251,0),40),"")</f>
        <v/>
      </c>
      <c r="O39" s="70" t="str">
        <f>IFERROR(INDEX('[3]Controles de Corrupción,,'!$C$10:$AZ$251,MATCH(A39,'[3]Controles de Corrupción,,'!$B$10:$B$251,0),41),"")</f>
        <v/>
      </c>
      <c r="P39" s="70" t="str">
        <f>IFERROR(INDEX('[3]Controles de Corrupción,,'!$C$10:$AZ$251,MATCH(A39,'[3]Controles de Corrupción,,'!$B$10:$B$251,0),42),"")</f>
        <v/>
      </c>
      <c r="Q39" s="62" t="str">
        <f>IFERROR(INDEX('[3]Controles de Corrupción,,'!$C$10:$AZ$251,MATCH(A39,'[3]Controles de Corrupción,,'!$B$10:$B$251,0),47),"")</f>
        <v/>
      </c>
    </row>
    <row r="40" spans="1:17" ht="43.5" hidden="1" customHeight="1" x14ac:dyDescent="0.25">
      <c r="A40" s="118" t="s">
        <v>970</v>
      </c>
      <c r="B40" s="817"/>
      <c r="C40" s="890"/>
      <c r="D40" s="783"/>
      <c r="E40" s="781"/>
      <c r="F40" s="785"/>
      <c r="G40" s="785"/>
      <c r="H40" s="889"/>
      <c r="I40" s="785"/>
      <c r="J40" s="785"/>
      <c r="K40" s="785"/>
      <c r="L40" s="785"/>
      <c r="M40" s="179" t="str">
        <f>IFERROR(INDEX('[3]Controles de Corrupción,,'!$C$10:$AZ$251,MATCH(A40,'[3]Controles de Corrupción,,'!$B$10:$B$251,0),4),"")</f>
        <v/>
      </c>
      <c r="N40" s="70" t="str">
        <f>IFERROR(INDEX('[3]Controles de Corrupción,,'!$C$10:$AZ$251,MATCH(A40,'[3]Controles de Corrupción,,'!$B$10:$B$251,0),40),"")</f>
        <v/>
      </c>
      <c r="O40" s="70" t="str">
        <f>IFERROR(INDEX('[3]Controles de Corrupción,,'!$C$10:$AZ$251,MATCH(A40,'[3]Controles de Corrupción,,'!$B$10:$B$251,0),41),"")</f>
        <v/>
      </c>
      <c r="P40" s="70" t="str">
        <f>IFERROR(INDEX('[3]Controles de Corrupción,,'!$C$10:$AZ$251,MATCH(A40,'[3]Controles de Corrupción,,'!$B$10:$B$251,0),42),"")</f>
        <v/>
      </c>
      <c r="Q40" s="62" t="str">
        <f>IFERROR(INDEX('[3]Controles de Corrupción,,'!$C$10:$AZ$251,MATCH(A40,'[3]Controles de Corrupción,,'!$B$10:$B$251,0),47),"")</f>
        <v/>
      </c>
    </row>
    <row r="41" spans="1:17" ht="43.5" hidden="1" customHeight="1" x14ac:dyDescent="0.25">
      <c r="A41" s="118" t="s">
        <v>971</v>
      </c>
      <c r="B41" s="817"/>
      <c r="C41" s="890"/>
      <c r="D41" s="783"/>
      <c r="E41" s="781"/>
      <c r="F41" s="785"/>
      <c r="G41" s="785"/>
      <c r="H41" s="889"/>
      <c r="I41" s="785"/>
      <c r="J41" s="785"/>
      <c r="K41" s="785"/>
      <c r="L41" s="785"/>
      <c r="M41" s="179" t="str">
        <f>IFERROR(INDEX('[3]Controles de Corrupción,,'!$C$10:$AZ$251,MATCH(A41,'[3]Controles de Corrupción,,'!$B$10:$B$251,0),4),"")</f>
        <v/>
      </c>
      <c r="N41" s="70" t="str">
        <f>IFERROR(INDEX('[3]Controles de Corrupción,,'!$C$10:$AZ$251,MATCH(A41,'[3]Controles de Corrupción,,'!$B$10:$B$251,0),40),"")</f>
        <v/>
      </c>
      <c r="O41" s="70" t="str">
        <f>IFERROR(INDEX('[3]Controles de Corrupción,,'!$C$10:$AZ$251,MATCH(A41,'[3]Controles de Corrupción,,'!$B$10:$B$251,0),41),"")</f>
        <v/>
      </c>
      <c r="P41" s="70" t="str">
        <f>IFERROR(INDEX('[3]Controles de Corrupción,,'!$C$10:$AZ$251,MATCH(A41,'[3]Controles de Corrupción,,'!$B$10:$B$251,0),42),"")</f>
        <v/>
      </c>
      <c r="Q41" s="62" t="str">
        <f>IFERROR(INDEX('[3]Controles de Corrupción,,'!$C$10:$AZ$251,MATCH(A41,'[3]Controles de Corrupción,,'!$B$10:$B$251,0),47),"")</f>
        <v/>
      </c>
    </row>
    <row r="42" spans="1:17" ht="43.5" hidden="1" customHeight="1" x14ac:dyDescent="0.25">
      <c r="A42" s="118" t="s">
        <v>972</v>
      </c>
      <c r="B42" s="778"/>
      <c r="C42" s="890"/>
      <c r="D42" s="783"/>
      <c r="E42" s="781"/>
      <c r="F42" s="785"/>
      <c r="G42" s="785"/>
      <c r="H42" s="786"/>
      <c r="I42" s="785"/>
      <c r="J42" s="785"/>
      <c r="K42" s="785"/>
      <c r="L42" s="785"/>
      <c r="M42" s="179" t="str">
        <f>IFERROR(INDEX('[3]Controles de Corrupción,,'!$C$10:$AZ$251,MATCH(A42,'[3]Controles de Corrupción,,'!$B$10:$B$251,0),4),"")</f>
        <v/>
      </c>
      <c r="N42" s="70" t="str">
        <f>IFERROR(INDEX('[3]Controles de Corrupción,,'!$C$10:$AZ$251,MATCH(A42,'[3]Controles de Corrupción,,'!$B$10:$B$251,0),40),"")</f>
        <v/>
      </c>
      <c r="O42" s="70" t="str">
        <f>IFERROR(INDEX('[3]Controles de Corrupción,,'!$C$10:$AZ$251,MATCH(A42,'[3]Controles de Corrupción,,'!$B$10:$B$251,0),41),"")</f>
        <v/>
      </c>
      <c r="P42" s="70" t="str">
        <f>IFERROR(INDEX('[3]Controles de Corrupción,,'!$C$10:$AZ$251,MATCH(A42,'[3]Controles de Corrupción,,'!$B$10:$B$251,0),42),"")</f>
        <v/>
      </c>
      <c r="Q42" s="62" t="str">
        <f>IFERROR(INDEX('[3]Controles de Corrupción,,'!$C$10:$AZ$251,MATCH(A42,'[3]Controles de Corrupción,,'!$B$10:$B$251,0),47),"")</f>
        <v/>
      </c>
    </row>
    <row r="43" spans="1:17" ht="210.75" customHeight="1" x14ac:dyDescent="0.25">
      <c r="A43" s="118" t="s">
        <v>575</v>
      </c>
      <c r="B43" s="813"/>
      <c r="C43" s="890" t="str">
        <f>IFERROR(INDEX('[3]Riesgos de Corrupción'!$B$11:$BN$100,MATCH('Mapa Riesgo Corrupción'!B43,'[3]Riesgos de Corrupción'!$B$11:$B$100,0),2),"")</f>
        <v/>
      </c>
      <c r="D43" s="783" t="str">
        <f>IFERROR(INDEX('[3]Riesgos de Corrupción'!$B$11:$BN$100,MATCH('Mapa Riesgo Corrupción'!B43,'[3]Riesgos de Corrupción'!$B$11:$B$100,0),4),"")</f>
        <v/>
      </c>
      <c r="E43" s="781" t="str">
        <f>IFERROR(INDEX('[3]Riesgos de Corrupción'!$B$11:$BN$100,MATCH('Mapa Riesgo Corrupción'!B43,'[3]Riesgos de Corrupción'!$B$11:$B$100,0),5),"")</f>
        <v/>
      </c>
      <c r="F43" s="785" t="str">
        <f>IFERROR(INDEX('[3]Riesgos de Corrupción'!$B$11:$BN$100,MATCH('Mapa Riesgo Corrupción'!B43,'[3]Riesgos de Corrupción'!$B$11:$B$100,0),18),"")</f>
        <v/>
      </c>
      <c r="G43" s="785" t="str">
        <f>IFERROR(INDEX('[3]Riesgos de Corrupción'!$B$11:$BN$100,MATCH('Mapa Riesgo Corrupción'!B43,'[3]Riesgos de Corrupción'!$B$11:$B$100,0),63),"")</f>
        <v/>
      </c>
      <c r="H43" s="891" t="str">
        <f>IFERROR(INDEX('[3]Riesgos de Corrupción'!$B$11:$BN$100,MATCH('Mapa Riesgo Corrupción'!B43,'[3]Riesgos de Corrupción'!$B$11:$B$100,0),64),"")</f>
        <v/>
      </c>
      <c r="I43" s="785" t="str">
        <f>IFERROR(INDEX('[3]Controles de Corrupción,,'!$C$10:$AZ$251,MATCH('Mapa Riesgo Corrupción'!B43,'[3]Controles de Corrupción,,'!$C$10:$C$251,0),33),"")</f>
        <v/>
      </c>
      <c r="J43" s="785" t="str">
        <f>IFERROR(INDEX('[3]Controles de Corrupción,,'!$C$10:$AZ$251,MATCH('Mapa Riesgo Corrupción'!B43,'[3]Controles de Corrupción,,'!$C$10:$C$251,0),36),"")</f>
        <v/>
      </c>
      <c r="K43" s="785" t="str">
        <f>IFERROR(INDEX('[3]Controles de Corrupción,,'!$C$10:$AZ$251,MATCH('Mapa Riesgo Corrupción'!B43,'[3]Controles de Corrupción,,'!$C$10:$C$251,0),37),"")</f>
        <v/>
      </c>
      <c r="L43" s="785" t="str">
        <f>IFERROR(INDEX('[3]Controles de Corrupción,,'!$C$10:$AZ$251,MATCH('Mapa Riesgo Corrupción'!B43,'[3]Controles de Corrupción,,'!$C$10:$C$251,0),38),"")</f>
        <v/>
      </c>
      <c r="M43" s="179" t="str">
        <f>IFERROR(INDEX('[3]Controles de Corrupción,,'!$C$10:$AZ$251,MATCH(A43,'[3]Controles de Corrupción,,'!$B$10:$B$251,0),4),"")</f>
        <v/>
      </c>
      <c r="N43" s="70" t="str">
        <f>IFERROR(INDEX('[3]Controles de Corrupción,,'!$C$10:$AZ$251,MATCH(A43,'[3]Controles de Corrupción,,'!$B$10:$B$251,0),40),"")</f>
        <v/>
      </c>
      <c r="O43" s="70" t="str">
        <f>IFERROR(INDEX('[3]Controles de Corrupción,,'!$C$10:$AZ$251,MATCH(A43,'[3]Controles de Corrupción,,'!$B$10:$B$251,0),41),"")</f>
        <v/>
      </c>
      <c r="P43" s="70" t="str">
        <f>IFERROR(INDEX('[3]Controles de Corrupción,,'!$C$10:$AZ$251,MATCH(A43,'[3]Controles de Corrupción,,'!$B$10:$B$251,0),42),"")</f>
        <v/>
      </c>
      <c r="Q43" s="180" t="str">
        <f>IFERROR(INDEX('[3]Controles de Corrupción,,'!$C$10:$AZ$251,MATCH(A43,'[3]Controles de Corrupción,,'!$B$10:$B$251,0),47),"")</f>
        <v/>
      </c>
    </row>
    <row r="44" spans="1:17" ht="43.5" hidden="1" customHeight="1" x14ac:dyDescent="0.25">
      <c r="A44" s="118" t="s">
        <v>576</v>
      </c>
      <c r="B44" s="817"/>
      <c r="C44" s="890"/>
      <c r="D44" s="783"/>
      <c r="E44" s="781"/>
      <c r="F44" s="785"/>
      <c r="G44" s="785"/>
      <c r="H44" s="889"/>
      <c r="I44" s="785"/>
      <c r="J44" s="785"/>
      <c r="K44" s="785"/>
      <c r="L44" s="785"/>
      <c r="M44" s="179" t="str">
        <f>IFERROR(INDEX('[3]Controles de Corrupción,,'!$C$10:$AZ$251,MATCH(A44,'[3]Controles de Corrupción,,'!$B$10:$B$251,0),4),"")</f>
        <v/>
      </c>
      <c r="N44" s="70" t="str">
        <f>IFERROR(INDEX('[3]Controles de Corrupción,,'!$C$10:$AZ$251,MATCH(A44,'[3]Controles de Corrupción,,'!$B$10:$B$251,0),40),"")</f>
        <v/>
      </c>
      <c r="O44" s="70" t="str">
        <f>IFERROR(INDEX('[3]Controles de Corrupción,,'!$C$10:$AZ$251,MATCH(A44,'[3]Controles de Corrupción,,'!$B$10:$B$251,0),41),"")</f>
        <v/>
      </c>
      <c r="P44" s="70" t="str">
        <f>IFERROR(INDEX('[3]Controles de Corrupción,,'!$C$10:$AZ$251,MATCH(A44,'[3]Controles de Corrupción,,'!$B$10:$B$251,0),42),"")</f>
        <v/>
      </c>
      <c r="Q44" s="62" t="str">
        <f>IFERROR(INDEX('[3]Controles de Corrupción,,'!$C$10:$AZ$251,MATCH(A44,'[3]Controles de Corrupción,,'!$B$10:$B$251,0),47),"")</f>
        <v/>
      </c>
    </row>
    <row r="45" spans="1:17" ht="43.5" hidden="1" customHeight="1" x14ac:dyDescent="0.25">
      <c r="A45" s="118" t="s">
        <v>577</v>
      </c>
      <c r="B45" s="817"/>
      <c r="C45" s="890"/>
      <c r="D45" s="783"/>
      <c r="E45" s="781"/>
      <c r="F45" s="785"/>
      <c r="G45" s="785"/>
      <c r="H45" s="889"/>
      <c r="I45" s="785"/>
      <c r="J45" s="785"/>
      <c r="K45" s="785"/>
      <c r="L45" s="785"/>
      <c r="M45" s="179" t="str">
        <f>IFERROR(INDEX('[3]Controles de Corrupción,,'!$C$10:$AZ$251,MATCH(A45,'[3]Controles de Corrupción,,'!$B$10:$B$251,0),4),"")</f>
        <v/>
      </c>
      <c r="N45" s="70" t="str">
        <f>IFERROR(INDEX('[3]Controles de Corrupción,,'!$C$10:$AZ$251,MATCH(A45,'[3]Controles de Corrupción,,'!$B$10:$B$251,0),40),"")</f>
        <v/>
      </c>
      <c r="O45" s="70" t="str">
        <f>IFERROR(INDEX('[3]Controles de Corrupción,,'!$C$10:$AZ$251,MATCH(A45,'[3]Controles de Corrupción,,'!$B$10:$B$251,0),41),"")</f>
        <v/>
      </c>
      <c r="P45" s="70" t="str">
        <f>IFERROR(INDEX('[3]Controles de Corrupción,,'!$C$10:$AZ$251,MATCH(A45,'[3]Controles de Corrupción,,'!$B$10:$B$251,0),42),"")</f>
        <v/>
      </c>
      <c r="Q45" s="62" t="str">
        <f>IFERROR(INDEX('[3]Controles de Corrupción,,'!$C$10:$AZ$251,MATCH(A45,'[3]Controles de Corrupción,,'!$B$10:$B$251,0),47),"")</f>
        <v/>
      </c>
    </row>
    <row r="46" spans="1:17" ht="43.5" hidden="1" customHeight="1" x14ac:dyDescent="0.25">
      <c r="A46" s="118" t="s">
        <v>578</v>
      </c>
      <c r="B46" s="817"/>
      <c r="C46" s="890"/>
      <c r="D46" s="783"/>
      <c r="E46" s="781"/>
      <c r="F46" s="785"/>
      <c r="G46" s="785"/>
      <c r="H46" s="889"/>
      <c r="I46" s="785"/>
      <c r="J46" s="785"/>
      <c r="K46" s="785"/>
      <c r="L46" s="785"/>
      <c r="M46" s="179" t="str">
        <f>IFERROR(INDEX('[3]Controles de Corrupción,,'!$C$10:$AZ$251,MATCH(A46,'[3]Controles de Corrupción,,'!$B$10:$B$251,0),4),"")</f>
        <v/>
      </c>
      <c r="N46" s="70" t="str">
        <f>IFERROR(INDEX('[3]Controles de Corrupción,,'!$C$10:$AZ$251,MATCH(A46,'[3]Controles de Corrupción,,'!$B$10:$B$251,0),40),"")</f>
        <v/>
      </c>
      <c r="O46" s="70" t="str">
        <f>IFERROR(INDEX('[3]Controles de Corrupción,,'!$C$10:$AZ$251,MATCH(A46,'[3]Controles de Corrupción,,'!$B$10:$B$251,0),41),"")</f>
        <v/>
      </c>
      <c r="P46" s="70" t="str">
        <f>IFERROR(INDEX('[3]Controles de Corrupción,,'!$C$10:$AZ$251,MATCH(A46,'[3]Controles de Corrupción,,'!$B$10:$B$251,0),42),"")</f>
        <v/>
      </c>
      <c r="Q46" s="62" t="str">
        <f>IFERROR(INDEX('[3]Controles de Corrupción,,'!$C$10:$AZ$251,MATCH(A46,'[3]Controles de Corrupción,,'!$B$10:$B$251,0),47),"")</f>
        <v/>
      </c>
    </row>
    <row r="47" spans="1:17" ht="43.5" hidden="1" customHeight="1" x14ac:dyDescent="0.25">
      <c r="A47" s="118" t="s">
        <v>579</v>
      </c>
      <c r="B47" s="817"/>
      <c r="C47" s="890"/>
      <c r="D47" s="783"/>
      <c r="E47" s="781"/>
      <c r="F47" s="785"/>
      <c r="G47" s="785"/>
      <c r="H47" s="889"/>
      <c r="I47" s="785"/>
      <c r="J47" s="785"/>
      <c r="K47" s="785"/>
      <c r="L47" s="785"/>
      <c r="M47" s="179" t="str">
        <f>IFERROR(INDEX('[3]Controles de Corrupción,,'!$C$10:$AZ$251,MATCH(A47,'[3]Controles de Corrupción,,'!$B$10:$B$251,0),4),"")</f>
        <v/>
      </c>
      <c r="N47" s="70" t="str">
        <f>IFERROR(INDEX('[3]Controles de Corrupción,,'!$C$10:$AZ$251,MATCH(A47,'[3]Controles de Corrupción,,'!$B$10:$B$251,0),40),"")</f>
        <v/>
      </c>
      <c r="O47" s="70" t="str">
        <f>IFERROR(INDEX('[3]Controles de Corrupción,,'!$C$10:$AZ$251,MATCH(A47,'[3]Controles de Corrupción,,'!$B$10:$B$251,0),41),"")</f>
        <v/>
      </c>
      <c r="P47" s="70" t="str">
        <f>IFERROR(INDEX('[3]Controles de Corrupción,,'!$C$10:$AZ$251,MATCH(A47,'[3]Controles de Corrupción,,'!$B$10:$B$251,0),42),"")</f>
        <v/>
      </c>
      <c r="Q47" s="62" t="str">
        <f>IFERROR(INDEX('[3]Controles de Corrupción,,'!$C$10:$AZ$251,MATCH(A47,'[3]Controles de Corrupción,,'!$B$10:$B$251,0),47),"")</f>
        <v/>
      </c>
    </row>
    <row r="48" spans="1:17" ht="43.5" hidden="1" customHeight="1" x14ac:dyDescent="0.25">
      <c r="A48" s="118" t="s">
        <v>580</v>
      </c>
      <c r="B48" s="778"/>
      <c r="C48" s="890"/>
      <c r="D48" s="783"/>
      <c r="E48" s="781"/>
      <c r="F48" s="785"/>
      <c r="G48" s="785"/>
      <c r="H48" s="786"/>
      <c r="I48" s="785"/>
      <c r="J48" s="785"/>
      <c r="K48" s="785"/>
      <c r="L48" s="785"/>
      <c r="M48" s="179" t="str">
        <f>IFERROR(INDEX('[3]Controles de Corrupción,,'!$C$10:$AZ$251,MATCH(A48,'[3]Controles de Corrupción,,'!$B$10:$B$251,0),4),"")</f>
        <v/>
      </c>
      <c r="N48" s="70" t="str">
        <f>IFERROR(INDEX('[3]Controles de Corrupción,,'!$C$10:$AZ$251,MATCH(A48,'[3]Controles de Corrupción,,'!$B$10:$B$251,0),40),"")</f>
        <v/>
      </c>
      <c r="O48" s="70" t="str">
        <f>IFERROR(INDEX('[3]Controles de Corrupción,,'!$C$10:$AZ$251,MATCH(A48,'[3]Controles de Corrupción,,'!$B$10:$B$251,0),41),"")</f>
        <v/>
      </c>
      <c r="P48" s="70" t="str">
        <f>IFERROR(INDEX('[3]Controles de Corrupción,,'!$C$10:$AZ$251,MATCH(A48,'[3]Controles de Corrupción,,'!$B$10:$B$251,0),42),"")</f>
        <v/>
      </c>
      <c r="Q48" s="62" t="str">
        <f>IFERROR(INDEX('[3]Controles de Corrupción,,'!$C$10:$AZ$251,MATCH(A48,'[3]Controles de Corrupción,,'!$B$10:$B$251,0),47),"")</f>
        <v/>
      </c>
    </row>
    <row r="49" spans="1:17" ht="43.5" customHeight="1" x14ac:dyDescent="0.25">
      <c r="A49" s="118" t="s">
        <v>581</v>
      </c>
      <c r="B49" s="813"/>
      <c r="C49" s="890" t="str">
        <f>IFERROR(INDEX('[3]Riesgos de Corrupción'!$B$11:$BN$100,MATCH('Mapa Riesgo Corrupción'!B49,'[3]Riesgos de Corrupción'!$B$11:$B$100,0),2),"")</f>
        <v/>
      </c>
      <c r="D49" s="783" t="str">
        <f>IFERROR(INDEX('[3]Riesgos de Corrupción'!$B$11:$BN$100,MATCH('Mapa Riesgo Corrupción'!B49,'[3]Riesgos de Corrupción'!$B$11:$B$100,0),4),"")</f>
        <v/>
      </c>
      <c r="E49" s="781" t="str">
        <f>IFERROR(INDEX('[3]Riesgos de Corrupción'!$B$11:$BN$100,MATCH('Mapa Riesgo Corrupción'!B49,'[3]Riesgos de Corrupción'!$B$11:$B$100,0),5),"")</f>
        <v/>
      </c>
      <c r="F49" s="785" t="str">
        <f>IFERROR(INDEX('[3]Riesgos de Corrupción'!$B$11:$BN$100,MATCH('Mapa Riesgo Corrupción'!B49,'[3]Riesgos de Corrupción'!$B$11:$B$100,0),18),"")</f>
        <v/>
      </c>
      <c r="G49" s="785" t="str">
        <f>IFERROR(INDEX('[3]Riesgos de Corrupción'!$B$11:$BN$100,MATCH('Mapa Riesgo Corrupción'!B49,'[3]Riesgos de Corrupción'!$B$11:$B$100,0),63),"")</f>
        <v/>
      </c>
      <c r="H49" s="891" t="str">
        <f>IFERROR(INDEX('[3]Riesgos de Corrupción'!$B$11:$BN$100,MATCH('Mapa Riesgo Corrupción'!B49,'[3]Riesgos de Corrupción'!$B$11:$B$100,0),64),"")</f>
        <v/>
      </c>
      <c r="I49" s="785" t="str">
        <f>IFERROR(INDEX('[3]Controles de Corrupción,,'!$C$10:$AZ$251,MATCH('Mapa Riesgo Corrupción'!B49,'[3]Controles de Corrupción,,'!$C$10:$C$251,0),33),"")</f>
        <v/>
      </c>
      <c r="J49" s="785" t="str">
        <f>IFERROR(INDEX('[3]Controles de Corrupción,,'!$C$10:$AZ$251,MATCH('Mapa Riesgo Corrupción'!B49,'[3]Controles de Corrupción,,'!$C$10:$C$251,0),36),"")</f>
        <v/>
      </c>
      <c r="K49" s="785" t="str">
        <f>IFERROR(INDEX('[3]Controles de Corrupción,,'!$C$10:$AZ$251,MATCH('Mapa Riesgo Corrupción'!B49,'[3]Controles de Corrupción,,'!$C$10:$C$251,0),37),"")</f>
        <v/>
      </c>
      <c r="L49" s="785" t="str">
        <f>IFERROR(INDEX('[3]Controles de Corrupción,,'!$C$10:$AZ$251,MATCH('Mapa Riesgo Corrupción'!B49,'[3]Controles de Corrupción,,'!$C$10:$C$251,0),38),"")</f>
        <v/>
      </c>
      <c r="M49" s="179" t="str">
        <f>IFERROR(INDEX('[3]Controles de Corrupción,,'!$C$10:$AZ$251,MATCH(A49,'[3]Controles de Corrupción,,'!$B$10:$B$251,0),4),"")</f>
        <v/>
      </c>
      <c r="N49" s="70" t="str">
        <f>IFERROR(INDEX('[3]Controles de Corrupción,,'!$C$10:$AZ$251,MATCH(A49,'[3]Controles de Corrupción,,'!$B$10:$B$251,0),40),"")</f>
        <v/>
      </c>
      <c r="O49" s="70" t="str">
        <f>IFERROR(INDEX('[3]Controles de Corrupción,,'!$C$10:$AZ$251,MATCH(A49,'[3]Controles de Corrupción,,'!$B$10:$B$251,0),41),"")</f>
        <v/>
      </c>
      <c r="P49" s="70" t="str">
        <f>IFERROR(INDEX('[3]Controles de Corrupción,,'!$C$10:$AZ$251,MATCH(A49,'[3]Controles de Corrupción,,'!$B$10:$B$251,0),42),"")</f>
        <v/>
      </c>
      <c r="Q49" s="62" t="str">
        <f>IFERROR(INDEX('[3]Controles de Corrupción,,'!$C$10:$AZ$251,MATCH(A49,'[3]Controles de Corrupción,,'!$B$10:$B$251,0),47),"")</f>
        <v/>
      </c>
    </row>
    <row r="50" spans="1:17" ht="43.5" customHeight="1" x14ac:dyDescent="0.25">
      <c r="A50" s="118" t="s">
        <v>582</v>
      </c>
      <c r="B50" s="817"/>
      <c r="C50" s="890"/>
      <c r="D50" s="783"/>
      <c r="E50" s="781"/>
      <c r="F50" s="785"/>
      <c r="G50" s="785"/>
      <c r="H50" s="889"/>
      <c r="I50" s="785"/>
      <c r="J50" s="785"/>
      <c r="K50" s="785"/>
      <c r="L50" s="785"/>
      <c r="M50" s="179" t="str">
        <f>IFERROR(INDEX('[3]Controles de Corrupción,,'!$C$10:$AZ$251,MATCH(A50,'[3]Controles de Corrupción,,'!$B$10:$B$251,0),4),"")</f>
        <v/>
      </c>
      <c r="N50" s="70" t="str">
        <f>IFERROR(INDEX('[3]Controles de Corrupción,,'!$C$10:$AZ$251,MATCH(A50,'[3]Controles de Corrupción,,'!$B$10:$B$251,0),40),"")</f>
        <v/>
      </c>
      <c r="O50" s="70" t="str">
        <f>IFERROR(INDEX('[3]Controles de Corrupción,,'!$C$10:$AZ$251,MATCH(A50,'[3]Controles de Corrupción,,'!$B$10:$B$251,0),41),"")</f>
        <v/>
      </c>
      <c r="P50" s="70" t="str">
        <f>IFERROR(INDEX('[3]Controles de Corrupción,,'!$C$10:$AZ$251,MATCH(A50,'[3]Controles de Corrupción,,'!$B$10:$B$251,0),42),"")</f>
        <v/>
      </c>
      <c r="Q50" s="62" t="str">
        <f>IFERROR(INDEX('[3]Controles de Corrupción,,'!$C$10:$AZ$251,MATCH(A50,'[3]Controles de Corrupción,,'!$B$10:$B$251,0),47),"")</f>
        <v/>
      </c>
    </row>
    <row r="51" spans="1:17" ht="43.5" customHeight="1" x14ac:dyDescent="0.25">
      <c r="A51" s="118" t="s">
        <v>583</v>
      </c>
      <c r="B51" s="817"/>
      <c r="C51" s="890"/>
      <c r="D51" s="783"/>
      <c r="E51" s="781"/>
      <c r="F51" s="785"/>
      <c r="G51" s="785"/>
      <c r="H51" s="889"/>
      <c r="I51" s="785"/>
      <c r="J51" s="785"/>
      <c r="K51" s="785"/>
      <c r="L51" s="785"/>
      <c r="M51" s="179" t="str">
        <f>IFERROR(INDEX('[3]Controles de Corrupción,,'!$C$10:$AZ$251,MATCH(A51,'[3]Controles de Corrupción,,'!$B$10:$B$251,0),4),"")</f>
        <v/>
      </c>
      <c r="N51" s="70" t="str">
        <f>IFERROR(INDEX('[3]Controles de Corrupción,,'!$C$10:$AZ$251,MATCH(A51,'[3]Controles de Corrupción,,'!$B$10:$B$251,0),40),"")</f>
        <v/>
      </c>
      <c r="O51" s="70" t="str">
        <f>IFERROR(INDEX('[3]Controles de Corrupción,,'!$C$10:$AZ$251,MATCH(A51,'[3]Controles de Corrupción,,'!$B$10:$B$251,0),41),"")</f>
        <v/>
      </c>
      <c r="P51" s="70" t="str">
        <f>IFERROR(INDEX('[3]Controles de Corrupción,,'!$C$10:$AZ$251,MATCH(A51,'[3]Controles de Corrupción,,'!$B$10:$B$251,0),42),"")</f>
        <v/>
      </c>
      <c r="Q51" s="62" t="str">
        <f>IFERROR(INDEX('[3]Controles de Corrupción,,'!$C$10:$AZ$251,MATCH(A51,'[3]Controles de Corrupción,,'!$B$10:$B$251,0),47),"")</f>
        <v/>
      </c>
    </row>
    <row r="52" spans="1:17" ht="43.5" customHeight="1" x14ac:dyDescent="0.25">
      <c r="A52" s="118" t="s">
        <v>584</v>
      </c>
      <c r="B52" s="817"/>
      <c r="C52" s="890"/>
      <c r="D52" s="783"/>
      <c r="E52" s="781"/>
      <c r="F52" s="785"/>
      <c r="G52" s="785"/>
      <c r="H52" s="889"/>
      <c r="I52" s="785"/>
      <c r="J52" s="785"/>
      <c r="K52" s="785"/>
      <c r="L52" s="785"/>
      <c r="M52" s="179" t="str">
        <f>IFERROR(INDEX('[3]Controles de Corrupción,,'!$C$10:$AZ$251,MATCH(A52,'[3]Controles de Corrupción,,'!$B$10:$B$251,0),4),"")</f>
        <v/>
      </c>
      <c r="N52" s="70" t="str">
        <f>IFERROR(INDEX('[3]Controles de Corrupción,,'!$C$10:$AZ$251,MATCH(A52,'[3]Controles de Corrupción,,'!$B$10:$B$251,0),40),"")</f>
        <v/>
      </c>
      <c r="O52" s="70" t="str">
        <f>IFERROR(INDEX('[3]Controles de Corrupción,,'!$C$10:$AZ$251,MATCH(A52,'[3]Controles de Corrupción,,'!$B$10:$B$251,0),41),"")</f>
        <v/>
      </c>
      <c r="P52" s="70" t="str">
        <f>IFERROR(INDEX('[3]Controles de Corrupción,,'!$C$10:$AZ$251,MATCH(A52,'[3]Controles de Corrupción,,'!$B$10:$B$251,0),42),"")</f>
        <v/>
      </c>
      <c r="Q52" s="62" t="str">
        <f>IFERROR(INDEX('[3]Controles de Corrupción,,'!$C$10:$AZ$251,MATCH(A52,'[3]Controles de Corrupción,,'!$B$10:$B$251,0),47),"")</f>
        <v/>
      </c>
    </row>
    <row r="53" spans="1:17" ht="43.5" customHeight="1" x14ac:dyDescent="0.25">
      <c r="A53" s="118" t="s">
        <v>585</v>
      </c>
      <c r="B53" s="817"/>
      <c r="C53" s="890"/>
      <c r="D53" s="783"/>
      <c r="E53" s="781"/>
      <c r="F53" s="785"/>
      <c r="G53" s="785"/>
      <c r="H53" s="889"/>
      <c r="I53" s="785"/>
      <c r="J53" s="785"/>
      <c r="K53" s="785"/>
      <c r="L53" s="785"/>
      <c r="M53" s="179" t="str">
        <f>IFERROR(INDEX('[3]Controles de Corrupción,,'!$C$10:$AZ$251,MATCH(A53,'[3]Controles de Corrupción,,'!$B$10:$B$251,0),4),"")</f>
        <v/>
      </c>
      <c r="N53" s="70" t="str">
        <f>IFERROR(INDEX('[3]Controles de Corrupción,,'!$C$10:$AZ$251,MATCH(A53,'[3]Controles de Corrupción,,'!$B$10:$B$251,0),40),"")</f>
        <v/>
      </c>
      <c r="O53" s="70" t="str">
        <f>IFERROR(INDEX('[3]Controles de Corrupción,,'!$C$10:$AZ$251,MATCH(A53,'[3]Controles de Corrupción,,'!$B$10:$B$251,0),41),"")</f>
        <v/>
      </c>
      <c r="P53" s="70" t="str">
        <f>IFERROR(INDEX('[3]Controles de Corrupción,,'!$C$10:$AZ$251,MATCH(A53,'[3]Controles de Corrupción,,'!$B$10:$B$251,0),42),"")</f>
        <v/>
      </c>
      <c r="Q53" s="62" t="str">
        <f>IFERROR(INDEX('[3]Controles de Corrupción,,'!$C$10:$AZ$251,MATCH(A53,'[3]Controles de Corrupción,,'!$B$10:$B$251,0),47),"")</f>
        <v/>
      </c>
    </row>
    <row r="54" spans="1:17" ht="43.5" customHeight="1" x14ac:dyDescent="0.25">
      <c r="A54" s="118" t="s">
        <v>586</v>
      </c>
      <c r="B54" s="778"/>
      <c r="C54" s="890"/>
      <c r="D54" s="783"/>
      <c r="E54" s="781"/>
      <c r="F54" s="785"/>
      <c r="G54" s="785"/>
      <c r="H54" s="786"/>
      <c r="I54" s="785"/>
      <c r="J54" s="785"/>
      <c r="K54" s="785"/>
      <c r="L54" s="785"/>
      <c r="M54" s="179" t="str">
        <f>IFERROR(INDEX('[3]Controles de Corrupción,,'!$C$10:$AZ$251,MATCH(A54,'[3]Controles de Corrupción,,'!$B$10:$B$251,0),4),"")</f>
        <v/>
      </c>
      <c r="N54" s="70" t="str">
        <f>IFERROR(INDEX('[3]Controles de Corrupción,,'!$C$10:$AZ$251,MATCH(A54,'[3]Controles de Corrupción,,'!$B$10:$B$251,0),40),"")</f>
        <v/>
      </c>
      <c r="O54" s="70" t="str">
        <f>IFERROR(INDEX('[3]Controles de Corrupción,,'!$C$10:$AZ$251,MATCH(A54,'[3]Controles de Corrupción,,'!$B$10:$B$251,0),41),"")</f>
        <v/>
      </c>
      <c r="P54" s="70" t="str">
        <f>IFERROR(INDEX('[3]Controles de Corrupción,,'!$C$10:$AZ$251,MATCH(A54,'[3]Controles de Corrupción,,'!$B$10:$B$251,0),42),"")</f>
        <v/>
      </c>
      <c r="Q54" s="62" t="str">
        <f>IFERROR(INDEX('[3]Controles de Corrupción,,'!$C$10:$AZ$251,MATCH(A54,'[3]Controles de Corrupción,,'!$B$10:$B$251,0),47),"")</f>
        <v/>
      </c>
    </row>
    <row r="55" spans="1:17" ht="43.5" customHeight="1" x14ac:dyDescent="0.25">
      <c r="A55" s="118" t="s">
        <v>587</v>
      </c>
      <c r="B55" s="813"/>
      <c r="C55" s="892" t="str">
        <f>IFERROR(INDEX('[3]Riesgos de Corrupción'!$B$11:$BN$100,MATCH('Mapa Riesgo Corrupción'!B55,'[3]Riesgos de Corrupción'!$B$11:$B$100,0),2),"")</f>
        <v/>
      </c>
      <c r="D55" s="791" t="str">
        <f>IFERROR(INDEX('[3]Riesgos de Corrupción'!$B$11:$BN$100,MATCH('Mapa Riesgo Corrupción'!B55,'[3]Riesgos de Corrupción'!$B$11:$B$100,0),4),"")</f>
        <v/>
      </c>
      <c r="E55" s="780" t="str">
        <f>IFERROR(INDEX('[3]Riesgos de Corrupción'!$B$11:$BN$100,MATCH('Mapa Riesgo Corrupción'!B55,'[3]Riesgos de Corrupción'!$B$11:$B$100,0),5),"")</f>
        <v/>
      </c>
      <c r="F55" s="784" t="str">
        <f>IFERROR(INDEX('[3]Riesgos de Corrupción'!$B$11:$BN$100,MATCH('Mapa Riesgo Corrupción'!B55,'[3]Riesgos de Corrupción'!$B$11:$B$100,0),18),"")</f>
        <v/>
      </c>
      <c r="G55" s="784" t="str">
        <f>IFERROR(INDEX('[3]Riesgos de Corrupción'!$B$11:$BN$100,MATCH('Mapa Riesgo Corrupción'!B55,'[3]Riesgos de Corrupción'!$B$11:$B$100,0),63),"")</f>
        <v/>
      </c>
      <c r="H55" s="891" t="str">
        <f>IFERROR(INDEX('[3]Riesgos de Corrupción'!$B$11:$BN$100,MATCH('Mapa Riesgo Corrupción'!B55,'[3]Riesgos de Corrupción'!$B$11:$B$100,0),64),"")</f>
        <v/>
      </c>
      <c r="I55" s="784" t="str">
        <f>IFERROR(INDEX('[3]Controles de Corrupción,,'!$C$10:$AZ$251,MATCH('Mapa Riesgo Corrupción'!B55,'[3]Controles de Corrupción,,'!$C$10:$C$251,0),33),"")</f>
        <v/>
      </c>
      <c r="J55" s="784" t="str">
        <f>IFERROR(INDEX('[3]Controles de Corrupción,,'!$C$10:$AZ$251,MATCH('Mapa Riesgo Corrupción'!B55,'[3]Controles de Corrupción,,'!$C$10:$C$251,0),36),"")</f>
        <v/>
      </c>
      <c r="K55" s="784" t="str">
        <f>IFERROR(INDEX('[3]Controles de Corrupción,,'!$C$10:$AZ$251,MATCH('Mapa Riesgo Corrupción'!B55,'[3]Controles de Corrupción,,'!$C$10:$C$251,0),37),"")</f>
        <v/>
      </c>
      <c r="L55" s="784" t="str">
        <f>IFERROR(INDEX('[3]Controles de Corrupción,,'!$C$10:$AZ$251,MATCH('Mapa Riesgo Corrupción'!B55,'[3]Controles de Corrupción,,'!$C$10:$C$251,0),38),"")</f>
        <v/>
      </c>
      <c r="M55" s="179" t="str">
        <f>IFERROR(INDEX('[3]Controles de Corrupción,,'!$C$10:$AZ$251,MATCH(A55,'[3]Controles de Corrupción,,'!$B$10:$B$251,0),4),"")</f>
        <v/>
      </c>
      <c r="N55" s="70" t="str">
        <f>IFERROR(INDEX('[3]Controles de Corrupción,,'!$C$10:$AZ$251,MATCH(A55,'[3]Controles de Corrupción,,'!$B$10:$B$251,0),40),"")</f>
        <v/>
      </c>
      <c r="O55" s="70" t="str">
        <f>IFERROR(INDEX('[3]Controles de Corrupción,,'!$C$10:$AZ$251,MATCH(A55,'[3]Controles de Corrupción,,'!$B$10:$B$251,0),41),"")</f>
        <v/>
      </c>
      <c r="P55" s="70" t="str">
        <f>IFERROR(INDEX('[3]Controles de Corrupción,,'!$C$10:$AZ$251,MATCH(A55,'[3]Controles de Corrupción,,'!$B$10:$B$251,0),42),"")</f>
        <v/>
      </c>
      <c r="Q55" s="62" t="str">
        <f>IFERROR(INDEX('[3]Controles de Corrupción,,'!$C$10:$AZ$251,MATCH(A55,'[3]Controles de Corrupción,,'!$B$10:$B$251,0),47),"")</f>
        <v/>
      </c>
    </row>
    <row r="56" spans="1:17" ht="43.5" customHeight="1" x14ac:dyDescent="0.25">
      <c r="A56" s="118" t="s">
        <v>588</v>
      </c>
      <c r="B56" s="817"/>
      <c r="C56" s="893"/>
      <c r="D56" s="783"/>
      <c r="E56" s="781"/>
      <c r="F56" s="785"/>
      <c r="G56" s="785"/>
      <c r="H56" s="889"/>
      <c r="I56" s="785"/>
      <c r="J56" s="785"/>
      <c r="K56" s="785"/>
      <c r="L56" s="785"/>
      <c r="M56" s="179" t="str">
        <f>IFERROR(INDEX('[3]Controles de Corrupción,,'!$C$10:$AZ$251,MATCH(A56,'[3]Controles de Corrupción,,'!$B$10:$B$251,0),4),"")</f>
        <v/>
      </c>
      <c r="N56" s="70" t="str">
        <f>IFERROR(INDEX('[3]Controles de Corrupción,,'!$C$10:$AZ$251,MATCH(A56,'[3]Controles de Corrupción,,'!$B$10:$B$251,0),40),"")</f>
        <v/>
      </c>
      <c r="O56" s="70" t="str">
        <f>IFERROR(INDEX('[3]Controles de Corrupción,,'!$C$10:$AZ$251,MATCH(A56,'[3]Controles de Corrupción,,'!$B$10:$B$251,0),41),"")</f>
        <v/>
      </c>
      <c r="P56" s="70" t="str">
        <f>IFERROR(INDEX('[3]Controles de Corrupción,,'!$C$10:$AZ$251,MATCH(A56,'[3]Controles de Corrupción,,'!$B$10:$B$251,0),42),"")</f>
        <v/>
      </c>
      <c r="Q56" s="62" t="str">
        <f>IFERROR(INDEX('[3]Controles de Corrupción,,'!$C$10:$AZ$251,MATCH(A56,'[3]Controles de Corrupción,,'!$B$10:$B$251,0),47),"")</f>
        <v/>
      </c>
    </row>
    <row r="57" spans="1:17" ht="43.5" customHeight="1" x14ac:dyDescent="0.25">
      <c r="A57" s="118" t="s">
        <v>589</v>
      </c>
      <c r="B57" s="817"/>
      <c r="C57" s="893"/>
      <c r="D57" s="783"/>
      <c r="E57" s="781"/>
      <c r="F57" s="785"/>
      <c r="G57" s="785"/>
      <c r="H57" s="889"/>
      <c r="I57" s="785"/>
      <c r="J57" s="785"/>
      <c r="K57" s="785"/>
      <c r="L57" s="785"/>
      <c r="M57" s="179" t="str">
        <f>IFERROR(INDEX('[3]Controles de Corrupción,,'!$C$10:$AZ$251,MATCH(A57,'[3]Controles de Corrupción,,'!$B$10:$B$251,0),4),"")</f>
        <v/>
      </c>
      <c r="N57" s="70" t="str">
        <f>IFERROR(INDEX('[3]Controles de Corrupción,,'!$C$10:$AZ$251,MATCH(A57,'[3]Controles de Corrupción,,'!$B$10:$B$251,0),40),"")</f>
        <v/>
      </c>
      <c r="O57" s="70" t="str">
        <f>IFERROR(INDEX('[3]Controles de Corrupción,,'!$C$10:$AZ$251,MATCH(A57,'[3]Controles de Corrupción,,'!$B$10:$B$251,0),41),"")</f>
        <v/>
      </c>
      <c r="P57" s="70" t="str">
        <f>IFERROR(INDEX('[3]Controles de Corrupción,,'!$C$10:$AZ$251,MATCH(A57,'[3]Controles de Corrupción,,'!$B$10:$B$251,0),42),"")</f>
        <v/>
      </c>
      <c r="Q57" s="62" t="str">
        <f>IFERROR(INDEX('[3]Controles de Corrupción,,'!$C$10:$AZ$251,MATCH(A57,'[3]Controles de Corrupción,,'!$B$10:$B$251,0),47),"")</f>
        <v/>
      </c>
    </row>
    <row r="58" spans="1:17" ht="43.5" customHeight="1" x14ac:dyDescent="0.25">
      <c r="A58" s="118" t="s">
        <v>590</v>
      </c>
      <c r="B58" s="817"/>
      <c r="C58" s="893"/>
      <c r="D58" s="783"/>
      <c r="E58" s="781"/>
      <c r="F58" s="785"/>
      <c r="G58" s="785"/>
      <c r="H58" s="889"/>
      <c r="I58" s="785"/>
      <c r="J58" s="785"/>
      <c r="K58" s="785"/>
      <c r="L58" s="785"/>
      <c r="M58" s="179" t="str">
        <f>IFERROR(INDEX('[3]Controles de Corrupción,,'!$C$10:$AZ$251,MATCH(A58,'[3]Controles de Corrupción,,'!$B$10:$B$251,0),4),"")</f>
        <v/>
      </c>
      <c r="N58" s="70" t="str">
        <f>IFERROR(INDEX('[3]Controles de Corrupción,,'!$C$10:$AZ$251,MATCH(A58,'[3]Controles de Corrupción,,'!$B$10:$B$251,0),40),"")</f>
        <v/>
      </c>
      <c r="O58" s="70" t="str">
        <f>IFERROR(INDEX('[3]Controles de Corrupción,,'!$C$10:$AZ$251,MATCH(A58,'[3]Controles de Corrupción,,'!$B$10:$B$251,0),41),"")</f>
        <v/>
      </c>
      <c r="P58" s="70" t="str">
        <f>IFERROR(INDEX('[3]Controles de Corrupción,,'!$C$10:$AZ$251,MATCH(A58,'[3]Controles de Corrupción,,'!$B$10:$B$251,0),42),"")</f>
        <v/>
      </c>
      <c r="Q58" s="62" t="str">
        <f>IFERROR(INDEX('[3]Controles de Corrupción,,'!$C$10:$AZ$251,MATCH(A58,'[3]Controles de Corrupción,,'!$B$10:$B$251,0),47),"")</f>
        <v/>
      </c>
    </row>
    <row r="59" spans="1:17" ht="43.5" customHeight="1" x14ac:dyDescent="0.25">
      <c r="A59" s="118" t="s">
        <v>591</v>
      </c>
      <c r="B59" s="817"/>
      <c r="C59" s="893"/>
      <c r="D59" s="783"/>
      <c r="E59" s="781"/>
      <c r="F59" s="785"/>
      <c r="G59" s="785"/>
      <c r="H59" s="889"/>
      <c r="I59" s="785"/>
      <c r="J59" s="785"/>
      <c r="K59" s="785"/>
      <c r="L59" s="785"/>
      <c r="M59" s="179" t="str">
        <f>IFERROR(INDEX('[3]Controles de Corrupción,,'!$C$10:$AZ$251,MATCH(A59,'[3]Controles de Corrupción,,'!$B$10:$B$251,0),4),"")</f>
        <v/>
      </c>
      <c r="N59" s="70" t="str">
        <f>IFERROR(INDEX('[3]Controles de Corrupción,,'!$C$10:$AZ$251,MATCH(A59,'[3]Controles de Corrupción,,'!$B$10:$B$251,0),40),"")</f>
        <v/>
      </c>
      <c r="O59" s="70" t="str">
        <f>IFERROR(INDEX('[3]Controles de Corrupción,,'!$C$10:$AZ$251,MATCH(A59,'[3]Controles de Corrupción,,'!$B$10:$B$251,0),41),"")</f>
        <v/>
      </c>
      <c r="P59" s="70" t="str">
        <f>IFERROR(INDEX('[3]Controles de Corrupción,,'!$C$10:$AZ$251,MATCH(A59,'[3]Controles de Corrupción,,'!$B$10:$B$251,0),42),"")</f>
        <v/>
      </c>
      <c r="Q59" s="62" t="str">
        <f>IFERROR(INDEX('[3]Controles de Corrupción,,'!$C$10:$AZ$251,MATCH(A59,'[3]Controles de Corrupción,,'!$B$10:$B$251,0),47),"")</f>
        <v/>
      </c>
    </row>
    <row r="60" spans="1:17" ht="43.5" customHeight="1" x14ac:dyDescent="0.25">
      <c r="A60" s="118" t="s">
        <v>592</v>
      </c>
      <c r="B60" s="778"/>
      <c r="C60" s="893"/>
      <c r="D60" s="783"/>
      <c r="E60" s="781"/>
      <c r="F60" s="785"/>
      <c r="G60" s="785"/>
      <c r="H60" s="786"/>
      <c r="I60" s="785"/>
      <c r="J60" s="785"/>
      <c r="K60" s="785"/>
      <c r="L60" s="785"/>
      <c r="M60" s="179" t="str">
        <f>IFERROR(INDEX('[3]Controles de Corrupción,,'!$C$10:$AZ$251,MATCH(A60,'[3]Controles de Corrupción,,'!$B$10:$B$251,0),4),"")</f>
        <v/>
      </c>
      <c r="N60" s="70" t="str">
        <f>IFERROR(INDEX('[3]Controles de Corrupción,,'!$C$10:$AZ$251,MATCH(A60,'[3]Controles de Corrupción,,'!$B$10:$B$251,0),40),"")</f>
        <v/>
      </c>
      <c r="O60" s="70" t="str">
        <f>IFERROR(INDEX('[3]Controles de Corrupción,,'!$C$10:$AZ$251,MATCH(A60,'[3]Controles de Corrupción,,'!$B$10:$B$251,0),41),"")</f>
        <v/>
      </c>
      <c r="P60" s="70" t="str">
        <f>IFERROR(INDEX('[3]Controles de Corrupción,,'!$C$10:$AZ$251,MATCH(A60,'[3]Controles de Corrupción,,'!$B$10:$B$251,0),42),"")</f>
        <v/>
      </c>
      <c r="Q60" s="62" t="str">
        <f>IFERROR(INDEX('[3]Controles de Corrupción,,'!$C$10:$AZ$251,MATCH(A60,'[3]Controles de Corrupción,,'!$B$10:$B$251,0),47),"")</f>
        <v/>
      </c>
    </row>
    <row r="61" spans="1:17" ht="43.5" customHeight="1" x14ac:dyDescent="0.25">
      <c r="A61" s="118" t="s">
        <v>593</v>
      </c>
      <c r="B61" s="813"/>
      <c r="C61" s="892" t="str">
        <f>IFERROR(INDEX('[3]Riesgos de Corrupción'!$B$11:$BN$100,MATCH('Mapa Riesgo Corrupción'!B61,'[3]Riesgos de Corrupción'!$B$11:$B$100,0),2),"")</f>
        <v/>
      </c>
      <c r="D61" s="791" t="str">
        <f>IFERROR(INDEX('[3]Riesgos de Corrupción'!$B$11:$BN$100,MATCH('Mapa Riesgo Corrupción'!B61,'[3]Riesgos de Corrupción'!$B$11:$B$100,0),4),"")</f>
        <v/>
      </c>
      <c r="E61" s="780" t="str">
        <f>IFERROR(INDEX('[3]Riesgos de Corrupción'!$B$11:$BN$100,MATCH('Mapa Riesgo Corrupción'!B61,'[3]Riesgos de Corrupción'!$B$11:$B$100,0),5),"")</f>
        <v/>
      </c>
      <c r="F61" s="784" t="str">
        <f>IFERROR(INDEX('[3]Riesgos de Corrupción'!$B$11:$BN$100,MATCH('Mapa Riesgo Corrupción'!B61,'[3]Riesgos de Corrupción'!$B$11:$B$100,0),18),"")</f>
        <v/>
      </c>
      <c r="G61" s="784" t="str">
        <f>IFERROR(INDEX('[3]Riesgos de Corrupción'!$B$11:$BN$100,MATCH('Mapa Riesgo Corrupción'!B61,'[3]Riesgos de Corrupción'!$B$11:$B$100,0),63),"")</f>
        <v/>
      </c>
      <c r="H61" s="891" t="str">
        <f>IFERROR(INDEX('[3]Riesgos de Corrupción'!$B$11:$BN$100,MATCH('Mapa Riesgo Corrupción'!B61,'[3]Riesgos de Corrupción'!$B$11:$B$100,0),64),"")</f>
        <v/>
      </c>
      <c r="I61" s="784" t="str">
        <f>IFERROR(INDEX('[3]Controles de Corrupción,,'!$C$10:$AZ$251,MATCH('Mapa Riesgo Corrupción'!B61,'[3]Controles de Corrupción,,'!$C$10:$C$251,0),33),"")</f>
        <v/>
      </c>
      <c r="J61" s="784" t="str">
        <f>IFERROR(INDEX('[3]Controles de Corrupción,,'!$C$10:$AZ$251,MATCH('Mapa Riesgo Corrupción'!B61,'[3]Controles de Corrupción,,'!$C$10:$C$251,0),36),"")</f>
        <v/>
      </c>
      <c r="K61" s="784" t="str">
        <f>IFERROR(INDEX('[3]Controles de Corrupción,,'!$C$10:$AZ$251,MATCH('Mapa Riesgo Corrupción'!B61,'[3]Controles de Corrupción,,'!$C$10:$C$251,0),37),"")</f>
        <v/>
      </c>
      <c r="L61" s="784" t="str">
        <f>IFERROR(INDEX('[3]Controles de Corrupción,,'!$C$10:$AZ$251,MATCH('Mapa Riesgo Corrupción'!B61,'[3]Controles de Corrupción,,'!$C$10:$C$251,0),38),"")</f>
        <v/>
      </c>
      <c r="M61" s="179" t="str">
        <f>IFERROR(INDEX('[3]Controles de Corrupción,,'!$C$10:$AZ$251,MATCH(A61,'[3]Controles de Corrupción,,'!$B$10:$B$251,0),4),"")</f>
        <v/>
      </c>
      <c r="N61" s="70" t="str">
        <f>IFERROR(INDEX('[3]Controles de Corrupción,,'!$C$10:$AZ$251,MATCH(A61,'[3]Controles de Corrupción,,'!$B$10:$B$251,0),40),"")</f>
        <v/>
      </c>
      <c r="O61" s="70" t="str">
        <f>IFERROR(INDEX('[3]Controles de Corrupción,,'!$C$10:$AZ$251,MATCH(A61,'[3]Controles de Corrupción,,'!$B$10:$B$251,0),41),"")</f>
        <v/>
      </c>
      <c r="P61" s="70" t="str">
        <f>IFERROR(INDEX('[3]Controles de Corrupción,,'!$C$10:$AZ$251,MATCH(A61,'[3]Controles de Corrupción,,'!$B$10:$B$251,0),42),"")</f>
        <v/>
      </c>
      <c r="Q61" s="62" t="str">
        <f>IFERROR(INDEX('[3]Controles de Corrupción,,'!$C$10:$AZ$251,MATCH(A61,'[3]Controles de Corrupción,,'!$B$10:$B$251,0),47),"")</f>
        <v/>
      </c>
    </row>
    <row r="62" spans="1:17" ht="43.5" customHeight="1" x14ac:dyDescent="0.25">
      <c r="A62" s="118" t="s">
        <v>594</v>
      </c>
      <c r="B62" s="817"/>
      <c r="C62" s="893"/>
      <c r="D62" s="783"/>
      <c r="E62" s="781"/>
      <c r="F62" s="785"/>
      <c r="G62" s="785"/>
      <c r="H62" s="889"/>
      <c r="I62" s="785"/>
      <c r="J62" s="785"/>
      <c r="K62" s="785"/>
      <c r="L62" s="785"/>
      <c r="M62" s="179" t="str">
        <f>IFERROR(INDEX('[3]Controles de Corrupción,,'!$C$10:$AZ$251,MATCH(A62,'[3]Controles de Corrupción,,'!$B$10:$B$251,0),4),"")</f>
        <v/>
      </c>
      <c r="N62" s="70" t="str">
        <f>IFERROR(INDEX('[3]Controles de Corrupción,,'!$C$10:$AZ$251,MATCH(A62,'[3]Controles de Corrupción,,'!$B$10:$B$251,0),40),"")</f>
        <v/>
      </c>
      <c r="O62" s="70" t="str">
        <f>IFERROR(INDEX('[3]Controles de Corrupción,,'!$C$10:$AZ$251,MATCH(A62,'[3]Controles de Corrupción,,'!$B$10:$B$251,0),41),"")</f>
        <v/>
      </c>
      <c r="P62" s="70" t="str">
        <f>IFERROR(INDEX('[3]Controles de Corrupción,,'!$C$10:$AZ$251,MATCH(A62,'[3]Controles de Corrupción,,'!$B$10:$B$251,0),42),"")</f>
        <v/>
      </c>
      <c r="Q62" s="62" t="str">
        <f>IFERROR(INDEX('[3]Controles de Corrupción,,'!$C$10:$AZ$251,MATCH(A62,'[3]Controles de Corrupción,,'!$B$10:$B$251,0),47),"")</f>
        <v/>
      </c>
    </row>
    <row r="63" spans="1:17" ht="43.5" customHeight="1" x14ac:dyDescent="0.25">
      <c r="A63" s="118" t="s">
        <v>595</v>
      </c>
      <c r="B63" s="817"/>
      <c r="C63" s="893"/>
      <c r="D63" s="783"/>
      <c r="E63" s="781"/>
      <c r="F63" s="785"/>
      <c r="G63" s="785"/>
      <c r="H63" s="889"/>
      <c r="I63" s="785"/>
      <c r="J63" s="785"/>
      <c r="K63" s="785"/>
      <c r="L63" s="785"/>
      <c r="M63" s="179" t="str">
        <f>IFERROR(INDEX('[3]Controles de Corrupción,,'!$C$10:$AZ$251,MATCH(A63,'[3]Controles de Corrupción,,'!$B$10:$B$251,0),4),"")</f>
        <v/>
      </c>
      <c r="N63" s="70" t="str">
        <f>IFERROR(INDEX('[3]Controles de Corrupción,,'!$C$10:$AZ$251,MATCH(A63,'[3]Controles de Corrupción,,'!$B$10:$B$251,0),40),"")</f>
        <v/>
      </c>
      <c r="O63" s="70" t="str">
        <f>IFERROR(INDEX('[3]Controles de Corrupción,,'!$C$10:$AZ$251,MATCH(A63,'[3]Controles de Corrupción,,'!$B$10:$B$251,0),41),"")</f>
        <v/>
      </c>
      <c r="P63" s="70" t="str">
        <f>IFERROR(INDEX('[3]Controles de Corrupción,,'!$C$10:$AZ$251,MATCH(A63,'[3]Controles de Corrupción,,'!$B$10:$B$251,0),42),"")</f>
        <v/>
      </c>
      <c r="Q63" s="62" t="str">
        <f>IFERROR(INDEX('[3]Controles de Corrupción,,'!$C$10:$AZ$251,MATCH(A63,'[3]Controles de Corrupción,,'!$B$10:$B$251,0),47),"")</f>
        <v/>
      </c>
    </row>
    <row r="64" spans="1:17" ht="43.5" customHeight="1" x14ac:dyDescent="0.25">
      <c r="A64" s="118" t="s">
        <v>596</v>
      </c>
      <c r="B64" s="817"/>
      <c r="C64" s="893"/>
      <c r="D64" s="783"/>
      <c r="E64" s="781"/>
      <c r="F64" s="785"/>
      <c r="G64" s="785"/>
      <c r="H64" s="889"/>
      <c r="I64" s="785"/>
      <c r="J64" s="785"/>
      <c r="K64" s="785"/>
      <c r="L64" s="785"/>
      <c r="M64" s="179" t="str">
        <f>IFERROR(INDEX('[3]Controles de Corrupción,,'!$C$10:$AZ$251,MATCH(A64,'[3]Controles de Corrupción,,'!$B$10:$B$251,0),4),"")</f>
        <v/>
      </c>
      <c r="N64" s="70" t="str">
        <f>IFERROR(INDEX('[3]Controles de Corrupción,,'!$C$10:$AZ$251,MATCH(A64,'[3]Controles de Corrupción,,'!$B$10:$B$251,0),40),"")</f>
        <v/>
      </c>
      <c r="O64" s="70" t="str">
        <f>IFERROR(INDEX('[3]Controles de Corrupción,,'!$C$10:$AZ$251,MATCH(A64,'[3]Controles de Corrupción,,'!$B$10:$B$251,0),41),"")</f>
        <v/>
      </c>
      <c r="P64" s="70" t="str">
        <f>IFERROR(INDEX('[3]Controles de Corrupción,,'!$C$10:$AZ$251,MATCH(A64,'[3]Controles de Corrupción,,'!$B$10:$B$251,0),42),"")</f>
        <v/>
      </c>
      <c r="Q64" s="62" t="str">
        <f>IFERROR(INDEX('[3]Controles de Corrupción,,'!$C$10:$AZ$251,MATCH(A64,'[3]Controles de Corrupción,,'!$B$10:$B$251,0),47),"")</f>
        <v/>
      </c>
    </row>
    <row r="65" spans="1:17" ht="43.5" customHeight="1" x14ac:dyDescent="0.25">
      <c r="A65" s="118" t="s">
        <v>597</v>
      </c>
      <c r="B65" s="817"/>
      <c r="C65" s="893"/>
      <c r="D65" s="783"/>
      <c r="E65" s="781"/>
      <c r="F65" s="785"/>
      <c r="G65" s="785"/>
      <c r="H65" s="889"/>
      <c r="I65" s="785"/>
      <c r="J65" s="785"/>
      <c r="K65" s="785"/>
      <c r="L65" s="785"/>
      <c r="M65" s="179" t="str">
        <f>IFERROR(INDEX('[3]Controles de Corrupción,,'!$C$10:$AZ$251,MATCH(A65,'[3]Controles de Corrupción,,'!$B$10:$B$251,0),4),"")</f>
        <v/>
      </c>
      <c r="N65" s="70" t="str">
        <f>IFERROR(INDEX('[3]Controles de Corrupción,,'!$C$10:$AZ$251,MATCH(A65,'[3]Controles de Corrupción,,'!$B$10:$B$251,0),40),"")</f>
        <v/>
      </c>
      <c r="O65" s="70" t="str">
        <f>IFERROR(INDEX('[3]Controles de Corrupción,,'!$C$10:$AZ$251,MATCH(A65,'[3]Controles de Corrupción,,'!$B$10:$B$251,0),41),"")</f>
        <v/>
      </c>
      <c r="P65" s="70" t="str">
        <f>IFERROR(INDEX('[3]Controles de Corrupción,,'!$C$10:$AZ$251,MATCH(A65,'[3]Controles de Corrupción,,'!$B$10:$B$251,0),42),"")</f>
        <v/>
      </c>
      <c r="Q65" s="62" t="str">
        <f>IFERROR(INDEX('[3]Controles de Corrupción,,'!$C$10:$AZ$251,MATCH(A65,'[3]Controles de Corrupción,,'!$B$10:$B$251,0),47),"")</f>
        <v/>
      </c>
    </row>
    <row r="66" spans="1:17" ht="43.5" customHeight="1" x14ac:dyDescent="0.25">
      <c r="A66" s="118" t="s">
        <v>598</v>
      </c>
      <c r="B66" s="778"/>
      <c r="C66" s="893"/>
      <c r="D66" s="783"/>
      <c r="E66" s="781"/>
      <c r="F66" s="785"/>
      <c r="G66" s="785"/>
      <c r="H66" s="786"/>
      <c r="I66" s="785"/>
      <c r="J66" s="785"/>
      <c r="K66" s="785"/>
      <c r="L66" s="785"/>
      <c r="M66" s="179" t="str">
        <f>IFERROR(INDEX('[3]Controles de Corrupción,,'!$C$10:$AZ$251,MATCH(A66,'[3]Controles de Corrupción,,'!$B$10:$B$251,0),4),"")</f>
        <v/>
      </c>
      <c r="N66" s="70" t="str">
        <f>IFERROR(INDEX('[3]Controles de Corrupción,,'!$C$10:$AZ$251,MATCH(A66,'[3]Controles de Corrupción,,'!$B$10:$B$251,0),40),"")</f>
        <v/>
      </c>
      <c r="O66" s="70" t="str">
        <f>IFERROR(INDEX('[3]Controles de Corrupción,,'!$C$10:$AZ$251,MATCH(A66,'[3]Controles de Corrupción,,'!$B$10:$B$251,0),41),"")</f>
        <v/>
      </c>
      <c r="P66" s="70" t="str">
        <f>IFERROR(INDEX('[3]Controles de Corrupción,,'!$C$10:$AZ$251,MATCH(A66,'[3]Controles de Corrupción,,'!$B$10:$B$251,0),42),"")</f>
        <v/>
      </c>
      <c r="Q66" s="62" t="str">
        <f>IFERROR(INDEX('[3]Controles de Corrupción,,'!$C$10:$AZ$251,MATCH(A66,'[3]Controles de Corrupción,,'!$B$10:$B$251,0),47),"")</f>
        <v/>
      </c>
    </row>
    <row r="67" spans="1:17" ht="43.5" customHeight="1" x14ac:dyDescent="0.25">
      <c r="A67" s="118" t="s">
        <v>599</v>
      </c>
      <c r="B67" s="813"/>
      <c r="C67" s="892" t="str">
        <f>IFERROR(INDEX('[3]Riesgos de Corrupción'!$B$11:$BN$100,MATCH('Mapa Riesgo Corrupción'!B67,'[3]Riesgos de Corrupción'!$B$11:$B$100,0),2),"")</f>
        <v/>
      </c>
      <c r="D67" s="791" t="str">
        <f>IFERROR(INDEX('[3]Riesgos de Corrupción'!$B$11:$BN$100,MATCH('Mapa Riesgo Corrupción'!B67,'[3]Riesgos de Corrupción'!$B$11:$B$100,0),4),"")</f>
        <v/>
      </c>
      <c r="E67" s="780" t="str">
        <f>IFERROR(INDEX('[3]Riesgos de Corrupción'!$B$11:$BN$100,MATCH('Mapa Riesgo Corrupción'!B67,'[3]Riesgos de Corrupción'!$B$11:$B$100,0),5),"")</f>
        <v/>
      </c>
      <c r="F67" s="784" t="str">
        <f>IFERROR(INDEX('[3]Riesgos de Corrupción'!$B$11:$BN$100,MATCH('Mapa Riesgo Corrupción'!B67,'[3]Riesgos de Corrupción'!$B$11:$B$100,0),18),"")</f>
        <v/>
      </c>
      <c r="G67" s="784" t="str">
        <f>IFERROR(INDEX('[3]Riesgos de Corrupción'!$B$11:$BN$100,MATCH('Mapa Riesgo Corrupción'!B67,'[3]Riesgos de Corrupción'!$B$11:$B$100,0),63),"")</f>
        <v/>
      </c>
      <c r="H67" s="891" t="str">
        <f>IFERROR(INDEX('[3]Riesgos de Corrupción'!$B$11:$BN$100,MATCH('Mapa Riesgo Corrupción'!B67,'[3]Riesgos de Corrupción'!$B$11:$B$100,0),64),"")</f>
        <v/>
      </c>
      <c r="I67" s="784" t="str">
        <f>IFERROR(INDEX('[3]Controles de Corrupción,,'!$C$10:$AZ$251,MATCH('Mapa Riesgo Corrupción'!B67,'[3]Controles de Corrupción,,'!$C$10:$C$251,0),33),"")</f>
        <v/>
      </c>
      <c r="J67" s="784" t="str">
        <f>IFERROR(INDEX('[3]Controles de Corrupción,,'!$C$10:$AZ$251,MATCH('Mapa Riesgo Corrupción'!B67,'[3]Controles de Corrupción,,'!$C$10:$C$251,0),36),"")</f>
        <v/>
      </c>
      <c r="K67" s="784" t="str">
        <f>IFERROR(INDEX('[3]Controles de Corrupción,,'!$C$10:$AZ$251,MATCH('Mapa Riesgo Corrupción'!B67,'[3]Controles de Corrupción,,'!$C$10:$C$251,0),37),"")</f>
        <v/>
      </c>
      <c r="L67" s="784" t="str">
        <f>IFERROR(INDEX('[3]Controles de Corrupción,,'!$C$10:$AZ$251,MATCH('Mapa Riesgo Corrupción'!B67,'[3]Controles de Corrupción,,'!$C$10:$C$251,0),38),"")</f>
        <v/>
      </c>
      <c r="M67" s="179" t="str">
        <f>IFERROR(INDEX('[3]Controles de Corrupción,,'!$C$10:$AZ$251,MATCH(A67,'[3]Controles de Corrupción,,'!$B$10:$B$251,0),4),"")</f>
        <v/>
      </c>
      <c r="N67" s="70" t="str">
        <f>IFERROR(INDEX('[3]Controles de Corrupción,,'!$C$10:$AZ$251,MATCH(A67,'[3]Controles de Corrupción,,'!$B$10:$B$251,0),40),"")</f>
        <v/>
      </c>
      <c r="O67" s="70" t="str">
        <f>IFERROR(INDEX('[3]Controles de Corrupción,,'!$C$10:$AZ$251,MATCH(A67,'[3]Controles de Corrupción,,'!$B$10:$B$251,0),41),"")</f>
        <v/>
      </c>
      <c r="P67" s="70" t="str">
        <f>IFERROR(INDEX('[3]Controles de Corrupción,,'!$C$10:$AZ$251,MATCH(A67,'[3]Controles de Corrupción,,'!$B$10:$B$251,0),42),"")</f>
        <v/>
      </c>
      <c r="Q67" s="62" t="str">
        <f>IFERROR(INDEX('[3]Controles de Corrupción,,'!$C$10:$AZ$251,MATCH(A67,'[3]Controles de Corrupción,,'!$B$10:$B$251,0),47),"")</f>
        <v/>
      </c>
    </row>
    <row r="68" spans="1:17" ht="43.5" customHeight="1" x14ac:dyDescent="0.25">
      <c r="A68" s="118" t="s">
        <v>600</v>
      </c>
      <c r="B68" s="817"/>
      <c r="C68" s="893"/>
      <c r="D68" s="783"/>
      <c r="E68" s="781"/>
      <c r="F68" s="785"/>
      <c r="G68" s="785"/>
      <c r="H68" s="889"/>
      <c r="I68" s="785"/>
      <c r="J68" s="785"/>
      <c r="K68" s="785"/>
      <c r="L68" s="785"/>
      <c r="M68" s="179" t="str">
        <f>IFERROR(INDEX('[3]Controles de Corrupción,,'!$C$10:$AZ$251,MATCH(A68,'[3]Controles de Corrupción,,'!$B$10:$B$251,0),4),"")</f>
        <v/>
      </c>
      <c r="N68" s="70" t="str">
        <f>IFERROR(INDEX('[3]Controles de Corrupción,,'!$C$10:$AZ$251,MATCH(A68,'[3]Controles de Corrupción,,'!$B$10:$B$251,0),40),"")</f>
        <v/>
      </c>
      <c r="O68" s="70" t="str">
        <f>IFERROR(INDEX('[3]Controles de Corrupción,,'!$C$10:$AZ$251,MATCH(A68,'[3]Controles de Corrupción,,'!$B$10:$B$251,0),41),"")</f>
        <v/>
      </c>
      <c r="P68" s="70" t="str">
        <f>IFERROR(INDEX('[3]Controles de Corrupción,,'!$C$10:$AZ$251,MATCH(A68,'[3]Controles de Corrupción,,'!$B$10:$B$251,0),42),"")</f>
        <v/>
      </c>
      <c r="Q68" s="62" t="str">
        <f>IFERROR(INDEX('[3]Controles de Corrupción,,'!$C$10:$AZ$251,MATCH(A68,'[3]Controles de Corrupción,,'!$B$10:$B$251,0),47),"")</f>
        <v/>
      </c>
    </row>
    <row r="69" spans="1:17" ht="43.5" customHeight="1" x14ac:dyDescent="0.25">
      <c r="A69" s="118" t="s">
        <v>601</v>
      </c>
      <c r="B69" s="817"/>
      <c r="C69" s="893"/>
      <c r="D69" s="783"/>
      <c r="E69" s="781"/>
      <c r="F69" s="785"/>
      <c r="G69" s="785"/>
      <c r="H69" s="889"/>
      <c r="I69" s="785"/>
      <c r="J69" s="785"/>
      <c r="K69" s="785"/>
      <c r="L69" s="785"/>
      <c r="M69" s="179" t="str">
        <f>IFERROR(INDEX('[3]Controles de Corrupción,,'!$C$10:$AZ$251,MATCH(A69,'[3]Controles de Corrupción,,'!$B$10:$B$251,0),4),"")</f>
        <v/>
      </c>
      <c r="N69" s="70" t="str">
        <f>IFERROR(INDEX('[3]Controles de Corrupción,,'!$C$10:$AZ$251,MATCH(A69,'[3]Controles de Corrupción,,'!$B$10:$B$251,0),40),"")</f>
        <v/>
      </c>
      <c r="O69" s="70" t="str">
        <f>IFERROR(INDEX('[3]Controles de Corrupción,,'!$C$10:$AZ$251,MATCH(A69,'[3]Controles de Corrupción,,'!$B$10:$B$251,0),41),"")</f>
        <v/>
      </c>
      <c r="P69" s="70" t="str">
        <f>IFERROR(INDEX('[3]Controles de Corrupción,,'!$C$10:$AZ$251,MATCH(A69,'[3]Controles de Corrupción,,'!$B$10:$B$251,0),42),"")</f>
        <v/>
      </c>
      <c r="Q69" s="62" t="str">
        <f>IFERROR(INDEX('[3]Controles de Corrupción,,'!$C$10:$AZ$251,MATCH(A69,'[3]Controles de Corrupción,,'!$B$10:$B$251,0),47),"")</f>
        <v/>
      </c>
    </row>
    <row r="70" spans="1:17" ht="43.5" customHeight="1" x14ac:dyDescent="0.25">
      <c r="A70" s="118" t="s">
        <v>602</v>
      </c>
      <c r="B70" s="817"/>
      <c r="C70" s="893"/>
      <c r="D70" s="783"/>
      <c r="E70" s="781"/>
      <c r="F70" s="785"/>
      <c r="G70" s="785"/>
      <c r="H70" s="889"/>
      <c r="I70" s="785"/>
      <c r="J70" s="785"/>
      <c r="K70" s="785"/>
      <c r="L70" s="785"/>
      <c r="M70" s="179" t="str">
        <f>IFERROR(INDEX('[3]Controles de Corrupción,,'!$C$10:$AZ$251,MATCH(A70,'[3]Controles de Corrupción,,'!$B$10:$B$251,0),4),"")</f>
        <v/>
      </c>
      <c r="N70" s="70" t="str">
        <f>IFERROR(INDEX('[3]Controles de Corrupción,,'!$C$10:$AZ$251,MATCH(A70,'[3]Controles de Corrupción,,'!$B$10:$B$251,0),40),"")</f>
        <v/>
      </c>
      <c r="O70" s="70" t="str">
        <f>IFERROR(INDEX('[3]Controles de Corrupción,,'!$C$10:$AZ$251,MATCH(A70,'[3]Controles de Corrupción,,'!$B$10:$B$251,0),41),"")</f>
        <v/>
      </c>
      <c r="P70" s="70" t="str">
        <f>IFERROR(INDEX('[3]Controles de Corrupción,,'!$C$10:$AZ$251,MATCH(A70,'[3]Controles de Corrupción,,'!$B$10:$B$251,0),42),"")</f>
        <v/>
      </c>
      <c r="Q70" s="62" t="str">
        <f>IFERROR(INDEX('[3]Controles de Corrupción,,'!$C$10:$AZ$251,MATCH(A70,'[3]Controles de Corrupción,,'!$B$10:$B$251,0),47),"")</f>
        <v/>
      </c>
    </row>
    <row r="71" spans="1:17" ht="43.5" customHeight="1" x14ac:dyDescent="0.25">
      <c r="A71" s="118" t="s">
        <v>603</v>
      </c>
      <c r="B71" s="817"/>
      <c r="C71" s="893"/>
      <c r="D71" s="783"/>
      <c r="E71" s="781"/>
      <c r="F71" s="785"/>
      <c r="G71" s="785"/>
      <c r="H71" s="889"/>
      <c r="I71" s="785"/>
      <c r="J71" s="785"/>
      <c r="K71" s="785"/>
      <c r="L71" s="785"/>
      <c r="M71" s="179" t="str">
        <f>IFERROR(INDEX('[3]Controles de Corrupción,,'!$C$10:$AZ$251,MATCH(A71,'[3]Controles de Corrupción,,'!$B$10:$B$251,0),4),"")</f>
        <v/>
      </c>
      <c r="N71" s="70" t="str">
        <f>IFERROR(INDEX('[3]Controles de Corrupción,,'!$C$10:$AZ$251,MATCH(A71,'[3]Controles de Corrupción,,'!$B$10:$B$251,0),40),"")</f>
        <v/>
      </c>
      <c r="O71" s="70" t="str">
        <f>IFERROR(INDEX('[3]Controles de Corrupción,,'!$C$10:$AZ$251,MATCH(A71,'[3]Controles de Corrupción,,'!$B$10:$B$251,0),41),"")</f>
        <v/>
      </c>
      <c r="P71" s="70" t="str">
        <f>IFERROR(INDEX('[3]Controles de Corrupción,,'!$C$10:$AZ$251,MATCH(A71,'[3]Controles de Corrupción,,'!$B$10:$B$251,0),42),"")</f>
        <v/>
      </c>
      <c r="Q71" s="62" t="str">
        <f>IFERROR(INDEX('[3]Controles de Corrupción,,'!$C$10:$AZ$251,MATCH(A71,'[3]Controles de Corrupción,,'!$B$10:$B$251,0),47),"")</f>
        <v/>
      </c>
    </row>
    <row r="72" spans="1:17" ht="43.5" customHeight="1" x14ac:dyDescent="0.25">
      <c r="A72" s="118" t="s">
        <v>604</v>
      </c>
      <c r="B72" s="778"/>
      <c r="C72" s="893"/>
      <c r="D72" s="783"/>
      <c r="E72" s="781"/>
      <c r="F72" s="785"/>
      <c r="G72" s="785"/>
      <c r="H72" s="786"/>
      <c r="I72" s="785"/>
      <c r="J72" s="785"/>
      <c r="K72" s="785"/>
      <c r="L72" s="785"/>
      <c r="M72" s="179" t="str">
        <f>IFERROR(INDEX('[3]Controles de Corrupción,,'!$C$10:$AZ$251,MATCH(A72,'[3]Controles de Corrupción,,'!$B$10:$B$251,0),4),"")</f>
        <v/>
      </c>
      <c r="N72" s="70" t="str">
        <f>IFERROR(INDEX('[3]Controles de Corrupción,,'!$C$10:$AZ$251,MATCH(A72,'[3]Controles de Corrupción,,'!$B$10:$B$251,0),40),"")</f>
        <v/>
      </c>
      <c r="O72" s="70" t="str">
        <f>IFERROR(INDEX('[3]Controles de Corrupción,,'!$C$10:$AZ$251,MATCH(A72,'[3]Controles de Corrupción,,'!$B$10:$B$251,0),41),"")</f>
        <v/>
      </c>
      <c r="P72" s="70" t="str">
        <f>IFERROR(INDEX('[3]Controles de Corrupción,,'!$C$10:$AZ$251,MATCH(A72,'[3]Controles de Corrupción,,'!$B$10:$B$251,0),42),"")</f>
        <v/>
      </c>
      <c r="Q72" s="62" t="str">
        <f>IFERROR(INDEX('[3]Controles de Corrupción,,'!$C$10:$AZ$251,MATCH(A72,'[3]Controles de Corrupción,,'!$B$10:$B$251,0),47),"")</f>
        <v/>
      </c>
    </row>
    <row r="73" spans="1:17" ht="43.5" customHeight="1" x14ac:dyDescent="0.25">
      <c r="A73" s="118" t="s">
        <v>605</v>
      </c>
      <c r="B73" s="813"/>
      <c r="C73" s="892" t="str">
        <f>IFERROR(INDEX('[3]Riesgos de Corrupción'!$B$11:$BN$100,MATCH('Mapa Riesgo Corrupción'!B73,'[3]Riesgos de Corrupción'!$B$11:$B$100,0),2),"")</f>
        <v/>
      </c>
      <c r="D73" s="791" t="str">
        <f>IFERROR(INDEX('[3]Riesgos de Corrupción'!$B$11:$BN$100,MATCH('Mapa Riesgo Corrupción'!B73,'[3]Riesgos de Corrupción'!$B$11:$B$100,0),4),"")</f>
        <v/>
      </c>
      <c r="E73" s="780" t="str">
        <f>IFERROR(INDEX('[3]Riesgos de Corrupción'!$B$11:$BN$100,MATCH('Mapa Riesgo Corrupción'!B73,'[3]Riesgos de Corrupción'!$B$11:$B$100,0),5),"")</f>
        <v/>
      </c>
      <c r="F73" s="784" t="str">
        <f>IFERROR(INDEX('[3]Riesgos de Corrupción'!$B$11:$BN$100,MATCH('Mapa Riesgo Corrupción'!B73,'[3]Riesgos de Corrupción'!$B$11:$B$100,0),18),"")</f>
        <v/>
      </c>
      <c r="G73" s="784" t="str">
        <f>IFERROR(INDEX('[3]Riesgos de Corrupción'!$B$11:$BN$100,MATCH('Mapa Riesgo Corrupción'!B73,'[3]Riesgos de Corrupción'!$B$11:$B$100,0),63),"")</f>
        <v/>
      </c>
      <c r="H73" s="891" t="str">
        <f>IFERROR(INDEX('[3]Riesgos de Corrupción'!$B$11:$BN$100,MATCH('Mapa Riesgo Corrupción'!B73,'[3]Riesgos de Corrupción'!$B$11:$B$100,0),64),"")</f>
        <v/>
      </c>
      <c r="I73" s="784" t="str">
        <f>IFERROR(INDEX('[3]Controles de Corrupción,,'!$C$10:$AZ$251,MATCH('Mapa Riesgo Corrupción'!B73,'[3]Controles de Corrupción,,'!$C$10:$C$251,0),33),"")</f>
        <v/>
      </c>
      <c r="J73" s="784" t="str">
        <f>IFERROR(INDEX('[3]Controles de Corrupción,,'!$C$10:$AZ$251,MATCH('Mapa Riesgo Corrupción'!B73,'[3]Controles de Corrupción,,'!$C$10:$C$251,0),36),"")</f>
        <v/>
      </c>
      <c r="K73" s="784" t="str">
        <f>IFERROR(INDEX('[3]Controles de Corrupción,,'!$C$10:$AZ$251,MATCH('Mapa Riesgo Corrupción'!B73,'[3]Controles de Corrupción,,'!$C$10:$C$251,0),37),"")</f>
        <v/>
      </c>
      <c r="L73" s="784" t="str">
        <f>IFERROR(INDEX('[3]Controles de Corrupción,,'!$C$10:$AZ$251,MATCH('Mapa Riesgo Corrupción'!B73,'[3]Controles de Corrupción,,'!$C$10:$C$251,0),38),"")</f>
        <v/>
      </c>
      <c r="M73" s="179" t="str">
        <f>IFERROR(INDEX('[3]Controles de Corrupción,,'!$C$10:$AZ$251,MATCH(A73,'[3]Controles de Corrupción,,'!$B$10:$B$251,0),4),"")</f>
        <v/>
      </c>
      <c r="N73" s="70" t="str">
        <f>IFERROR(INDEX('[3]Controles de Corrupción,,'!$C$10:$AZ$251,MATCH(A73,'[3]Controles de Corrupción,,'!$B$10:$B$251,0),40),"")</f>
        <v/>
      </c>
      <c r="O73" s="70" t="str">
        <f>IFERROR(INDEX('[3]Controles de Corrupción,,'!$C$10:$AZ$251,MATCH(A73,'[3]Controles de Corrupción,,'!$B$10:$B$251,0),41),"")</f>
        <v/>
      </c>
      <c r="P73" s="70" t="str">
        <f>IFERROR(INDEX('[3]Controles de Corrupción,,'!$C$10:$AZ$251,MATCH(A73,'[3]Controles de Corrupción,,'!$B$10:$B$251,0),42),"")</f>
        <v/>
      </c>
      <c r="Q73" s="62" t="str">
        <f>IFERROR(INDEX('[3]Controles de Corrupción,,'!$C$10:$AZ$251,MATCH(A73,'[3]Controles de Corrupción,,'!$B$10:$B$251,0),47),"")</f>
        <v/>
      </c>
    </row>
    <row r="74" spans="1:17" ht="43.5" customHeight="1" x14ac:dyDescent="0.25">
      <c r="A74" s="118" t="s">
        <v>606</v>
      </c>
      <c r="B74" s="817"/>
      <c r="C74" s="893"/>
      <c r="D74" s="783"/>
      <c r="E74" s="781"/>
      <c r="F74" s="785"/>
      <c r="G74" s="785"/>
      <c r="H74" s="889"/>
      <c r="I74" s="785"/>
      <c r="J74" s="785"/>
      <c r="K74" s="785"/>
      <c r="L74" s="785"/>
      <c r="M74" s="179" t="str">
        <f>IFERROR(INDEX('[3]Controles de Corrupción,,'!$C$10:$AZ$251,MATCH(A74,'[3]Controles de Corrupción,,'!$B$10:$B$251,0),4),"")</f>
        <v/>
      </c>
      <c r="N74" s="70" t="str">
        <f>IFERROR(INDEX('[3]Controles de Corrupción,,'!$C$10:$AZ$251,MATCH(A74,'[3]Controles de Corrupción,,'!$B$10:$B$251,0),40),"")</f>
        <v/>
      </c>
      <c r="O74" s="70" t="str">
        <f>IFERROR(INDEX('[3]Controles de Corrupción,,'!$C$10:$AZ$251,MATCH(A74,'[3]Controles de Corrupción,,'!$B$10:$B$251,0),41),"")</f>
        <v/>
      </c>
      <c r="P74" s="70" t="str">
        <f>IFERROR(INDEX('[3]Controles de Corrupción,,'!$C$10:$AZ$251,MATCH(A74,'[3]Controles de Corrupción,,'!$B$10:$B$251,0),42),"")</f>
        <v/>
      </c>
      <c r="Q74" s="62" t="str">
        <f>IFERROR(INDEX('[3]Controles de Corrupción,,'!$C$10:$AZ$251,MATCH(A74,'[3]Controles de Corrupción,,'!$B$10:$B$251,0),47),"")</f>
        <v/>
      </c>
    </row>
    <row r="75" spans="1:17" ht="43.5" customHeight="1" x14ac:dyDescent="0.25">
      <c r="A75" s="118" t="s">
        <v>607</v>
      </c>
      <c r="B75" s="817"/>
      <c r="C75" s="893"/>
      <c r="D75" s="783"/>
      <c r="E75" s="781"/>
      <c r="F75" s="785"/>
      <c r="G75" s="785"/>
      <c r="H75" s="889"/>
      <c r="I75" s="785"/>
      <c r="J75" s="785"/>
      <c r="K75" s="785"/>
      <c r="L75" s="785"/>
      <c r="M75" s="179" t="str">
        <f>IFERROR(INDEX('[3]Controles de Corrupción,,'!$C$10:$AZ$251,MATCH(A75,'[3]Controles de Corrupción,,'!$B$10:$B$251,0),4),"")</f>
        <v/>
      </c>
      <c r="N75" s="70" t="str">
        <f>IFERROR(INDEX('[3]Controles de Corrupción,,'!$C$10:$AZ$251,MATCH(A75,'[3]Controles de Corrupción,,'!$B$10:$B$251,0),40),"")</f>
        <v/>
      </c>
      <c r="O75" s="70" t="str">
        <f>IFERROR(INDEX('[3]Controles de Corrupción,,'!$C$10:$AZ$251,MATCH(A75,'[3]Controles de Corrupción,,'!$B$10:$B$251,0),41),"")</f>
        <v/>
      </c>
      <c r="P75" s="70" t="str">
        <f>IFERROR(INDEX('[3]Controles de Corrupción,,'!$C$10:$AZ$251,MATCH(A75,'[3]Controles de Corrupción,,'!$B$10:$B$251,0),42),"")</f>
        <v/>
      </c>
      <c r="Q75" s="62" t="str">
        <f>IFERROR(INDEX('[3]Controles de Corrupción,,'!$C$10:$AZ$251,MATCH(A75,'[3]Controles de Corrupción,,'!$B$10:$B$251,0),47),"")</f>
        <v/>
      </c>
    </row>
    <row r="76" spans="1:17" ht="43.5" customHeight="1" x14ac:dyDescent="0.25">
      <c r="A76" s="118" t="s">
        <v>608</v>
      </c>
      <c r="B76" s="817"/>
      <c r="C76" s="893"/>
      <c r="D76" s="783"/>
      <c r="E76" s="781"/>
      <c r="F76" s="785"/>
      <c r="G76" s="785"/>
      <c r="H76" s="889"/>
      <c r="I76" s="785"/>
      <c r="J76" s="785"/>
      <c r="K76" s="785"/>
      <c r="L76" s="785"/>
      <c r="M76" s="179" t="str">
        <f>IFERROR(INDEX('[3]Controles de Corrupción,,'!$C$10:$AZ$251,MATCH(A76,'[3]Controles de Corrupción,,'!$B$10:$B$251,0),4),"")</f>
        <v/>
      </c>
      <c r="N76" s="70" t="str">
        <f>IFERROR(INDEX('[3]Controles de Corrupción,,'!$C$10:$AZ$251,MATCH(A76,'[3]Controles de Corrupción,,'!$B$10:$B$251,0),40),"")</f>
        <v/>
      </c>
      <c r="O76" s="70" t="str">
        <f>IFERROR(INDEX('[3]Controles de Corrupción,,'!$C$10:$AZ$251,MATCH(A76,'[3]Controles de Corrupción,,'!$B$10:$B$251,0),41),"")</f>
        <v/>
      </c>
      <c r="P76" s="70" t="str">
        <f>IFERROR(INDEX('[3]Controles de Corrupción,,'!$C$10:$AZ$251,MATCH(A76,'[3]Controles de Corrupción,,'!$B$10:$B$251,0),42),"")</f>
        <v/>
      </c>
      <c r="Q76" s="62" t="str">
        <f>IFERROR(INDEX('[3]Controles de Corrupción,,'!$C$10:$AZ$251,MATCH(A76,'[3]Controles de Corrupción,,'!$B$10:$B$251,0),47),"")</f>
        <v/>
      </c>
    </row>
    <row r="77" spans="1:17" ht="43.5" customHeight="1" x14ac:dyDescent="0.25">
      <c r="A77" s="118" t="s">
        <v>609</v>
      </c>
      <c r="B77" s="817"/>
      <c r="C77" s="893"/>
      <c r="D77" s="783"/>
      <c r="E77" s="781"/>
      <c r="F77" s="785"/>
      <c r="G77" s="785"/>
      <c r="H77" s="889"/>
      <c r="I77" s="785"/>
      <c r="J77" s="785"/>
      <c r="K77" s="785"/>
      <c r="L77" s="785"/>
      <c r="M77" s="179" t="str">
        <f>IFERROR(INDEX('[3]Controles de Corrupción,,'!$C$10:$AZ$251,MATCH(A77,'[3]Controles de Corrupción,,'!$B$10:$B$251,0),4),"")</f>
        <v/>
      </c>
      <c r="N77" s="70" t="str">
        <f>IFERROR(INDEX('[3]Controles de Corrupción,,'!$C$10:$AZ$251,MATCH(A77,'[3]Controles de Corrupción,,'!$B$10:$B$251,0),40),"")</f>
        <v/>
      </c>
      <c r="O77" s="70" t="str">
        <f>IFERROR(INDEX('[3]Controles de Corrupción,,'!$C$10:$AZ$251,MATCH(A77,'[3]Controles de Corrupción,,'!$B$10:$B$251,0),41),"")</f>
        <v/>
      </c>
      <c r="P77" s="70" t="str">
        <f>IFERROR(INDEX('[3]Controles de Corrupción,,'!$C$10:$AZ$251,MATCH(A77,'[3]Controles de Corrupción,,'!$B$10:$B$251,0),42),"")</f>
        <v/>
      </c>
      <c r="Q77" s="62" t="str">
        <f>IFERROR(INDEX('[3]Controles de Corrupción,,'!$C$10:$AZ$251,MATCH(A77,'[3]Controles de Corrupción,,'!$B$10:$B$251,0),47),"")</f>
        <v/>
      </c>
    </row>
    <row r="78" spans="1:17" ht="43.5" customHeight="1" x14ac:dyDescent="0.25">
      <c r="A78" s="118" t="s">
        <v>610</v>
      </c>
      <c r="B78" s="778"/>
      <c r="C78" s="893"/>
      <c r="D78" s="783"/>
      <c r="E78" s="781"/>
      <c r="F78" s="785"/>
      <c r="G78" s="785"/>
      <c r="H78" s="786"/>
      <c r="I78" s="785"/>
      <c r="J78" s="785"/>
      <c r="K78" s="785"/>
      <c r="L78" s="785"/>
      <c r="M78" s="179" t="str">
        <f>IFERROR(INDEX('[3]Controles de Corrupción,,'!$C$10:$AZ$251,MATCH(A78,'[3]Controles de Corrupción,,'!$B$10:$B$251,0),4),"")</f>
        <v/>
      </c>
      <c r="N78" s="70" t="str">
        <f>IFERROR(INDEX('[3]Controles de Corrupción,,'!$C$10:$AZ$251,MATCH(A78,'[3]Controles de Corrupción,,'!$B$10:$B$251,0),40),"")</f>
        <v/>
      </c>
      <c r="O78" s="70" t="str">
        <f>IFERROR(INDEX('[3]Controles de Corrupción,,'!$C$10:$AZ$251,MATCH(A78,'[3]Controles de Corrupción,,'!$B$10:$B$251,0),41),"")</f>
        <v/>
      </c>
      <c r="P78" s="70" t="str">
        <f>IFERROR(INDEX('[3]Controles de Corrupción,,'!$C$10:$AZ$251,MATCH(A78,'[3]Controles de Corrupción,,'!$B$10:$B$251,0),42),"")</f>
        <v/>
      </c>
      <c r="Q78" s="62" t="str">
        <f>IFERROR(INDEX('[3]Controles de Corrupción,,'!$C$10:$AZ$251,MATCH(A78,'[3]Controles de Corrupción,,'!$B$10:$B$251,0),47),"")</f>
        <v/>
      </c>
    </row>
    <row r="79" spans="1:17" ht="43.5" customHeight="1" x14ac:dyDescent="0.25">
      <c r="A79" s="118" t="s">
        <v>611</v>
      </c>
      <c r="B79" s="813"/>
      <c r="C79" s="892" t="str">
        <f>IFERROR(INDEX('[3]Riesgos de Corrupción'!$B$11:$BN$100,MATCH('Mapa Riesgo Corrupción'!B79,'[3]Riesgos de Corrupción'!$B$11:$B$100,0),2),"")</f>
        <v/>
      </c>
      <c r="D79" s="791" t="str">
        <f>IFERROR(INDEX('[3]Riesgos de Corrupción'!$B$11:$BN$100,MATCH('Mapa Riesgo Corrupción'!B79,'[3]Riesgos de Corrupción'!$B$11:$B$100,0),4),"")</f>
        <v/>
      </c>
      <c r="E79" s="780" t="str">
        <f>IFERROR(INDEX('[3]Riesgos de Corrupción'!$B$11:$BN$100,MATCH('Mapa Riesgo Corrupción'!B79,'[3]Riesgos de Corrupción'!$B$11:$B$100,0),5),"")</f>
        <v/>
      </c>
      <c r="F79" s="784" t="str">
        <f>IFERROR(INDEX('[3]Riesgos de Corrupción'!$B$11:$BN$100,MATCH('Mapa Riesgo Corrupción'!B79,'[3]Riesgos de Corrupción'!$B$11:$B$100,0),18),"")</f>
        <v/>
      </c>
      <c r="G79" s="784" t="str">
        <f>IFERROR(INDEX('[3]Riesgos de Corrupción'!$B$11:$BN$100,MATCH('Mapa Riesgo Corrupción'!B79,'[3]Riesgos de Corrupción'!$B$11:$B$100,0),63),"")</f>
        <v/>
      </c>
      <c r="H79" s="891" t="str">
        <f>IFERROR(INDEX('[3]Riesgos de Corrupción'!$B$11:$BN$100,MATCH('Mapa Riesgo Corrupción'!B79,'[3]Riesgos de Corrupción'!$B$11:$B$100,0),64),"")</f>
        <v/>
      </c>
      <c r="I79" s="784" t="str">
        <f>IFERROR(INDEX('[3]Controles de Corrupción,,'!$C$10:$AZ$251,MATCH('Mapa Riesgo Corrupción'!B79,'[3]Controles de Corrupción,,'!$C$10:$C$251,0),33),"")</f>
        <v/>
      </c>
      <c r="J79" s="784" t="str">
        <f>IFERROR(INDEX('[3]Controles de Corrupción,,'!$C$10:$AZ$251,MATCH('Mapa Riesgo Corrupción'!B79,'[3]Controles de Corrupción,,'!$C$10:$C$251,0),36),"")</f>
        <v/>
      </c>
      <c r="K79" s="784" t="str">
        <f>IFERROR(INDEX('[3]Controles de Corrupción,,'!$C$10:$AZ$251,MATCH('Mapa Riesgo Corrupción'!B79,'[3]Controles de Corrupción,,'!$C$10:$C$251,0),37),"")</f>
        <v/>
      </c>
      <c r="L79" s="784" t="str">
        <f>IFERROR(INDEX('[3]Controles de Corrupción,,'!$C$10:$AZ$251,MATCH('Mapa Riesgo Corrupción'!B79,'[3]Controles de Corrupción,,'!$C$10:$C$251,0),38),"")</f>
        <v/>
      </c>
      <c r="M79" s="179" t="str">
        <f>IFERROR(INDEX('[3]Controles de Corrupción,,'!$C$10:$AZ$251,MATCH(A79,'[3]Controles de Corrupción,,'!$B$10:$B$251,0),4),"")</f>
        <v/>
      </c>
      <c r="N79" s="70" t="str">
        <f>IFERROR(INDEX('[3]Controles de Corrupción,,'!$C$10:$AZ$251,MATCH(A79,'[3]Controles de Corrupción,,'!$B$10:$B$251,0),40),"")</f>
        <v/>
      </c>
      <c r="O79" s="70" t="str">
        <f>IFERROR(INDEX('[3]Controles de Corrupción,,'!$C$10:$AZ$251,MATCH(A79,'[3]Controles de Corrupción,,'!$B$10:$B$251,0),41),"")</f>
        <v/>
      </c>
      <c r="P79" s="70" t="str">
        <f>IFERROR(INDEX('[3]Controles de Corrupción,,'!$C$10:$AZ$251,MATCH(A79,'[3]Controles de Corrupción,,'!$B$10:$B$251,0),42),"")</f>
        <v/>
      </c>
      <c r="Q79" s="62" t="str">
        <f>IFERROR(INDEX('[3]Controles de Corrupción,,'!$C$10:$AZ$251,MATCH(A79,'[3]Controles de Corrupción,,'!$B$10:$B$251,0),47),"")</f>
        <v/>
      </c>
    </row>
    <row r="80" spans="1:17" ht="43.5" customHeight="1" x14ac:dyDescent="0.25">
      <c r="A80" s="118" t="s">
        <v>612</v>
      </c>
      <c r="B80" s="817"/>
      <c r="C80" s="893"/>
      <c r="D80" s="783"/>
      <c r="E80" s="781"/>
      <c r="F80" s="785"/>
      <c r="G80" s="785"/>
      <c r="H80" s="889"/>
      <c r="I80" s="785"/>
      <c r="J80" s="785"/>
      <c r="K80" s="785"/>
      <c r="L80" s="785"/>
      <c r="M80" s="179" t="str">
        <f>IFERROR(INDEX('[3]Controles de Corrupción,,'!$C$10:$AZ$251,MATCH(A80,'[3]Controles de Corrupción,,'!$B$10:$B$251,0),4),"")</f>
        <v/>
      </c>
      <c r="N80" s="70" t="str">
        <f>IFERROR(INDEX('[3]Controles de Corrupción,,'!$C$10:$AZ$251,MATCH(A80,'[3]Controles de Corrupción,,'!$B$10:$B$251,0),40),"")</f>
        <v/>
      </c>
      <c r="O80" s="70" t="str">
        <f>IFERROR(INDEX('[3]Controles de Corrupción,,'!$C$10:$AZ$251,MATCH(A80,'[3]Controles de Corrupción,,'!$B$10:$B$251,0),41),"")</f>
        <v/>
      </c>
      <c r="P80" s="70" t="str">
        <f>IFERROR(INDEX('[3]Controles de Corrupción,,'!$C$10:$AZ$251,MATCH(A80,'[3]Controles de Corrupción,,'!$B$10:$B$251,0),42),"")</f>
        <v/>
      </c>
      <c r="Q80" s="62" t="str">
        <f>IFERROR(INDEX('[3]Controles de Corrupción,,'!$C$10:$AZ$251,MATCH(A80,'[3]Controles de Corrupción,,'!$B$10:$B$251,0),47),"")</f>
        <v/>
      </c>
    </row>
    <row r="81" spans="1:17" ht="43.5" customHeight="1" x14ac:dyDescent="0.25">
      <c r="A81" s="118" t="s">
        <v>613</v>
      </c>
      <c r="B81" s="817"/>
      <c r="C81" s="893"/>
      <c r="D81" s="783"/>
      <c r="E81" s="781"/>
      <c r="F81" s="785"/>
      <c r="G81" s="785"/>
      <c r="H81" s="889"/>
      <c r="I81" s="785"/>
      <c r="J81" s="785"/>
      <c r="K81" s="785"/>
      <c r="L81" s="785"/>
      <c r="M81" s="179" t="str">
        <f>IFERROR(INDEX('[3]Controles de Corrupción,,'!$C$10:$AZ$251,MATCH(A81,'[3]Controles de Corrupción,,'!$B$10:$B$251,0),4),"")</f>
        <v/>
      </c>
      <c r="N81" s="70" t="str">
        <f>IFERROR(INDEX('[3]Controles de Corrupción,,'!$C$10:$AZ$251,MATCH(A81,'[3]Controles de Corrupción,,'!$B$10:$B$251,0),40),"")</f>
        <v/>
      </c>
      <c r="O81" s="70" t="str">
        <f>IFERROR(INDEX('[3]Controles de Corrupción,,'!$C$10:$AZ$251,MATCH(A81,'[3]Controles de Corrupción,,'!$B$10:$B$251,0),41),"")</f>
        <v/>
      </c>
      <c r="P81" s="70" t="str">
        <f>IFERROR(INDEX('[3]Controles de Corrupción,,'!$C$10:$AZ$251,MATCH(A81,'[3]Controles de Corrupción,,'!$B$10:$B$251,0),42),"")</f>
        <v/>
      </c>
      <c r="Q81" s="62" t="str">
        <f>IFERROR(INDEX('[3]Controles de Corrupción,,'!$C$10:$AZ$251,MATCH(A81,'[3]Controles de Corrupción,,'!$B$10:$B$251,0),47),"")</f>
        <v/>
      </c>
    </row>
    <row r="82" spans="1:17" ht="43.5" customHeight="1" x14ac:dyDescent="0.25">
      <c r="A82" s="118" t="s">
        <v>614</v>
      </c>
      <c r="B82" s="817"/>
      <c r="C82" s="893"/>
      <c r="D82" s="783"/>
      <c r="E82" s="781"/>
      <c r="F82" s="785"/>
      <c r="G82" s="785"/>
      <c r="H82" s="889"/>
      <c r="I82" s="785"/>
      <c r="J82" s="785"/>
      <c r="K82" s="785"/>
      <c r="L82" s="785"/>
      <c r="M82" s="179" t="str">
        <f>IFERROR(INDEX('[3]Controles de Corrupción,,'!$C$10:$AZ$251,MATCH(A82,'[3]Controles de Corrupción,,'!$B$10:$B$251,0),4),"")</f>
        <v/>
      </c>
      <c r="N82" s="70" t="str">
        <f>IFERROR(INDEX('[3]Controles de Corrupción,,'!$C$10:$AZ$251,MATCH(A82,'[3]Controles de Corrupción,,'!$B$10:$B$251,0),40),"")</f>
        <v/>
      </c>
      <c r="O82" s="70" t="str">
        <f>IFERROR(INDEX('[3]Controles de Corrupción,,'!$C$10:$AZ$251,MATCH(A82,'[3]Controles de Corrupción,,'!$B$10:$B$251,0),41),"")</f>
        <v/>
      </c>
      <c r="P82" s="70" t="str">
        <f>IFERROR(INDEX('[3]Controles de Corrupción,,'!$C$10:$AZ$251,MATCH(A82,'[3]Controles de Corrupción,,'!$B$10:$B$251,0),42),"")</f>
        <v/>
      </c>
      <c r="Q82" s="62" t="str">
        <f>IFERROR(INDEX('[3]Controles de Corrupción,,'!$C$10:$AZ$251,MATCH(A82,'[3]Controles de Corrupción,,'!$B$10:$B$251,0),47),"")</f>
        <v/>
      </c>
    </row>
    <row r="83" spans="1:17" ht="43.5" customHeight="1" x14ac:dyDescent="0.25">
      <c r="A83" s="118" t="s">
        <v>615</v>
      </c>
      <c r="B83" s="817"/>
      <c r="C83" s="893"/>
      <c r="D83" s="783"/>
      <c r="E83" s="781"/>
      <c r="F83" s="785"/>
      <c r="G83" s="785"/>
      <c r="H83" s="889"/>
      <c r="I83" s="785"/>
      <c r="J83" s="785"/>
      <c r="K83" s="785"/>
      <c r="L83" s="785"/>
      <c r="M83" s="179" t="str">
        <f>IFERROR(INDEX('[3]Controles de Corrupción,,'!$C$10:$AZ$251,MATCH(A83,'[3]Controles de Corrupción,,'!$B$10:$B$251,0),4),"")</f>
        <v/>
      </c>
      <c r="N83" s="70" t="str">
        <f>IFERROR(INDEX('[3]Controles de Corrupción,,'!$C$10:$AZ$251,MATCH(A83,'[3]Controles de Corrupción,,'!$B$10:$B$251,0),40),"")</f>
        <v/>
      </c>
      <c r="O83" s="70" t="str">
        <f>IFERROR(INDEX('[3]Controles de Corrupción,,'!$C$10:$AZ$251,MATCH(A83,'[3]Controles de Corrupción,,'!$B$10:$B$251,0),41),"")</f>
        <v/>
      </c>
      <c r="P83" s="70" t="str">
        <f>IFERROR(INDEX('[3]Controles de Corrupción,,'!$C$10:$AZ$251,MATCH(A83,'[3]Controles de Corrupción,,'!$B$10:$B$251,0),42),"")</f>
        <v/>
      </c>
      <c r="Q83" s="62" t="str">
        <f>IFERROR(INDEX('[3]Controles de Corrupción,,'!$C$10:$AZ$251,MATCH(A83,'[3]Controles de Corrupción,,'!$B$10:$B$251,0),47),"")</f>
        <v/>
      </c>
    </row>
    <row r="84" spans="1:17" ht="43.5" customHeight="1" x14ac:dyDescent="0.25">
      <c r="A84" s="118" t="s">
        <v>616</v>
      </c>
      <c r="B84" s="778"/>
      <c r="C84" s="893"/>
      <c r="D84" s="783"/>
      <c r="E84" s="781"/>
      <c r="F84" s="785"/>
      <c r="G84" s="785"/>
      <c r="H84" s="786"/>
      <c r="I84" s="785"/>
      <c r="J84" s="785"/>
      <c r="K84" s="785"/>
      <c r="L84" s="785"/>
      <c r="M84" s="179" t="str">
        <f>IFERROR(INDEX('[3]Controles de Corrupción,,'!$C$10:$AZ$251,MATCH(A84,'[3]Controles de Corrupción,,'!$B$10:$B$251,0),4),"")</f>
        <v/>
      </c>
      <c r="N84" s="70" t="str">
        <f>IFERROR(INDEX('[3]Controles de Corrupción,,'!$C$10:$AZ$251,MATCH(A84,'[3]Controles de Corrupción,,'!$B$10:$B$251,0),40),"")</f>
        <v/>
      </c>
      <c r="O84" s="70" t="str">
        <f>IFERROR(INDEX('[3]Controles de Corrupción,,'!$C$10:$AZ$251,MATCH(A84,'[3]Controles de Corrupción,,'!$B$10:$B$251,0),41),"")</f>
        <v/>
      </c>
      <c r="P84" s="70" t="str">
        <f>IFERROR(INDEX('[3]Controles de Corrupción,,'!$C$10:$AZ$251,MATCH(A84,'[3]Controles de Corrupción,,'!$B$10:$B$251,0),42),"")</f>
        <v/>
      </c>
      <c r="Q84" s="62" t="str">
        <f>IFERROR(INDEX('[3]Controles de Corrupción,,'!$C$10:$AZ$251,MATCH(A84,'[3]Controles de Corrupción,,'!$B$10:$B$251,0),47),"")</f>
        <v/>
      </c>
    </row>
    <row r="85" spans="1:17" ht="43.5" customHeight="1" x14ac:dyDescent="0.25">
      <c r="A85" s="118" t="s">
        <v>617</v>
      </c>
      <c r="B85" s="813"/>
      <c r="C85" s="892" t="str">
        <f>IFERROR(INDEX('[3]Riesgos de Corrupción'!$B$11:$BN$100,MATCH('Mapa Riesgo Corrupción'!B85,'[3]Riesgos de Corrupción'!$B$11:$B$100,0),2),"")</f>
        <v/>
      </c>
      <c r="D85" s="791" t="str">
        <f>IFERROR(INDEX('[3]Riesgos de Corrupción'!$B$11:$BN$100,MATCH('Mapa Riesgo Corrupción'!B85,'[3]Riesgos de Corrupción'!$B$11:$B$100,0),4),"")</f>
        <v/>
      </c>
      <c r="E85" s="780" t="str">
        <f>IFERROR(INDEX('[3]Riesgos de Corrupción'!$B$11:$BN$100,MATCH('Mapa Riesgo Corrupción'!B85,'[3]Riesgos de Corrupción'!$B$11:$B$100,0),5),"")</f>
        <v/>
      </c>
      <c r="F85" s="784" t="str">
        <f>IFERROR(INDEX('[3]Riesgos de Corrupción'!$B$11:$BN$100,MATCH('Mapa Riesgo Corrupción'!B85,'[3]Riesgos de Corrupción'!$B$11:$B$100,0),18),"")</f>
        <v/>
      </c>
      <c r="G85" s="784" t="str">
        <f>IFERROR(INDEX('[3]Riesgos de Corrupción'!$B$11:$BN$100,MATCH('Mapa Riesgo Corrupción'!B85,'[3]Riesgos de Corrupción'!$B$11:$B$100,0),63),"")</f>
        <v/>
      </c>
      <c r="H85" s="891" t="str">
        <f>IFERROR(INDEX('[3]Riesgos de Corrupción'!$B$11:$BN$100,MATCH('Mapa Riesgo Corrupción'!B85,'[3]Riesgos de Corrupción'!$B$11:$B$100,0),64),"")</f>
        <v/>
      </c>
      <c r="I85" s="784" t="str">
        <f>IFERROR(INDEX('[3]Controles de Corrupción,,'!$C$10:$AZ$251,MATCH('Mapa Riesgo Corrupción'!B85,'[3]Controles de Corrupción,,'!$C$10:$C$251,0),33),"")</f>
        <v/>
      </c>
      <c r="J85" s="784" t="str">
        <f>IFERROR(INDEX('[3]Controles de Corrupción,,'!$C$10:$AZ$251,MATCH('Mapa Riesgo Corrupción'!B85,'[3]Controles de Corrupción,,'!$C$10:$C$251,0),36),"")</f>
        <v/>
      </c>
      <c r="K85" s="784" t="str">
        <f>IFERROR(INDEX('[3]Controles de Corrupción,,'!$C$10:$AZ$251,MATCH('Mapa Riesgo Corrupción'!B85,'[3]Controles de Corrupción,,'!$C$10:$C$251,0),37),"")</f>
        <v/>
      </c>
      <c r="L85" s="784" t="str">
        <f>IFERROR(INDEX('[3]Controles de Corrupción,,'!$C$10:$AZ$251,MATCH('Mapa Riesgo Corrupción'!B85,'[3]Controles de Corrupción,,'!$C$10:$C$251,0),38),"")</f>
        <v/>
      </c>
      <c r="M85" s="179" t="str">
        <f>IFERROR(INDEX('[3]Controles de Corrupción,,'!$C$10:$AZ$251,MATCH(A85,'[3]Controles de Corrupción,,'!$B$10:$B$251,0),4),"")</f>
        <v/>
      </c>
      <c r="N85" s="70" t="str">
        <f>IFERROR(INDEX('[3]Controles de Corrupción,,'!$C$10:$AZ$251,MATCH(A85,'[3]Controles de Corrupción,,'!$B$10:$B$251,0),40),"")</f>
        <v/>
      </c>
      <c r="O85" s="70" t="str">
        <f>IFERROR(INDEX('[3]Controles de Corrupción,,'!$C$10:$AZ$251,MATCH(A85,'[3]Controles de Corrupción,,'!$B$10:$B$251,0),41),"")</f>
        <v/>
      </c>
      <c r="P85" s="70" t="str">
        <f>IFERROR(INDEX('[3]Controles de Corrupción,,'!$C$10:$AZ$251,MATCH(A85,'[3]Controles de Corrupción,,'!$B$10:$B$251,0),42),"")</f>
        <v/>
      </c>
      <c r="Q85" s="62" t="str">
        <f>IFERROR(INDEX('[3]Controles de Corrupción,,'!$C$10:$AZ$251,MATCH(A85,'[3]Controles de Corrupción,,'!$B$10:$B$251,0),47),"")</f>
        <v/>
      </c>
    </row>
    <row r="86" spans="1:17" ht="43.5" customHeight="1" x14ac:dyDescent="0.25">
      <c r="A86" s="118" t="s">
        <v>618</v>
      </c>
      <c r="B86" s="817"/>
      <c r="C86" s="893"/>
      <c r="D86" s="783"/>
      <c r="E86" s="781"/>
      <c r="F86" s="785"/>
      <c r="G86" s="785"/>
      <c r="H86" s="889"/>
      <c r="I86" s="785"/>
      <c r="J86" s="785"/>
      <c r="K86" s="785"/>
      <c r="L86" s="785"/>
      <c r="M86" s="179" t="str">
        <f>IFERROR(INDEX('[3]Controles de Corrupción,,'!$C$10:$AZ$251,MATCH(A86,'[3]Controles de Corrupción,,'!$B$10:$B$251,0),4),"")</f>
        <v/>
      </c>
      <c r="N86" s="70" t="str">
        <f>IFERROR(INDEX('[3]Controles de Corrupción,,'!$C$10:$AZ$251,MATCH(A86,'[3]Controles de Corrupción,,'!$B$10:$B$251,0),40),"")</f>
        <v/>
      </c>
      <c r="O86" s="70" t="str">
        <f>IFERROR(INDEX('[3]Controles de Corrupción,,'!$C$10:$AZ$251,MATCH(A86,'[3]Controles de Corrupción,,'!$B$10:$B$251,0),41),"")</f>
        <v/>
      </c>
      <c r="P86" s="70" t="str">
        <f>IFERROR(INDEX('[3]Controles de Corrupción,,'!$C$10:$AZ$251,MATCH(A86,'[3]Controles de Corrupción,,'!$B$10:$B$251,0),42),"")</f>
        <v/>
      </c>
      <c r="Q86" s="62" t="str">
        <f>IFERROR(INDEX('[3]Controles de Corrupción,,'!$C$10:$AZ$251,MATCH(A86,'[3]Controles de Corrupción,,'!$B$10:$B$251,0),47),"")</f>
        <v/>
      </c>
    </row>
    <row r="87" spans="1:17" ht="43.5" customHeight="1" x14ac:dyDescent="0.25">
      <c r="A87" s="118" t="s">
        <v>619</v>
      </c>
      <c r="B87" s="817"/>
      <c r="C87" s="893"/>
      <c r="D87" s="783"/>
      <c r="E87" s="781"/>
      <c r="F87" s="785"/>
      <c r="G87" s="785"/>
      <c r="H87" s="889"/>
      <c r="I87" s="785"/>
      <c r="J87" s="785"/>
      <c r="K87" s="785"/>
      <c r="L87" s="785"/>
      <c r="M87" s="179" t="str">
        <f>IFERROR(INDEX('[3]Controles de Corrupción,,'!$C$10:$AZ$251,MATCH(A87,'[3]Controles de Corrupción,,'!$B$10:$B$251,0),4),"")</f>
        <v/>
      </c>
      <c r="N87" s="70" t="str">
        <f>IFERROR(INDEX('[3]Controles de Corrupción,,'!$C$10:$AZ$251,MATCH(A87,'[3]Controles de Corrupción,,'!$B$10:$B$251,0),40),"")</f>
        <v/>
      </c>
      <c r="O87" s="70" t="str">
        <f>IFERROR(INDEX('[3]Controles de Corrupción,,'!$C$10:$AZ$251,MATCH(A87,'[3]Controles de Corrupción,,'!$B$10:$B$251,0),41),"")</f>
        <v/>
      </c>
      <c r="P87" s="70" t="str">
        <f>IFERROR(INDEX('[3]Controles de Corrupción,,'!$C$10:$AZ$251,MATCH(A87,'[3]Controles de Corrupción,,'!$B$10:$B$251,0),42),"")</f>
        <v/>
      </c>
      <c r="Q87" s="62" t="str">
        <f>IFERROR(INDEX('[3]Controles de Corrupción,,'!$C$10:$AZ$251,MATCH(A87,'[3]Controles de Corrupción,,'!$B$10:$B$251,0),47),"")</f>
        <v/>
      </c>
    </row>
    <row r="88" spans="1:17" ht="43.5" customHeight="1" x14ac:dyDescent="0.25">
      <c r="A88" s="118" t="s">
        <v>620</v>
      </c>
      <c r="B88" s="817"/>
      <c r="C88" s="893"/>
      <c r="D88" s="783"/>
      <c r="E88" s="781"/>
      <c r="F88" s="785"/>
      <c r="G88" s="785"/>
      <c r="H88" s="889"/>
      <c r="I88" s="785"/>
      <c r="J88" s="785"/>
      <c r="K88" s="785"/>
      <c r="L88" s="785"/>
      <c r="M88" s="179" t="str">
        <f>IFERROR(INDEX('[3]Controles de Corrupción,,'!$C$10:$AZ$251,MATCH(A88,'[3]Controles de Corrupción,,'!$B$10:$B$251,0),4),"")</f>
        <v/>
      </c>
      <c r="N88" s="70" t="str">
        <f>IFERROR(INDEX('[3]Controles de Corrupción,,'!$C$10:$AZ$251,MATCH(A88,'[3]Controles de Corrupción,,'!$B$10:$B$251,0),40),"")</f>
        <v/>
      </c>
      <c r="O88" s="70" t="str">
        <f>IFERROR(INDEX('[3]Controles de Corrupción,,'!$C$10:$AZ$251,MATCH(A88,'[3]Controles de Corrupción,,'!$B$10:$B$251,0),41),"")</f>
        <v/>
      </c>
      <c r="P88" s="70" t="str">
        <f>IFERROR(INDEX('[3]Controles de Corrupción,,'!$C$10:$AZ$251,MATCH(A88,'[3]Controles de Corrupción,,'!$B$10:$B$251,0),42),"")</f>
        <v/>
      </c>
      <c r="Q88" s="62" t="str">
        <f>IFERROR(INDEX('[3]Controles de Corrupción,,'!$C$10:$AZ$251,MATCH(A88,'[3]Controles de Corrupción,,'!$B$10:$B$251,0),47),"")</f>
        <v/>
      </c>
    </row>
    <row r="89" spans="1:17" ht="43.5" customHeight="1" x14ac:dyDescent="0.25">
      <c r="A89" s="118" t="s">
        <v>621</v>
      </c>
      <c r="B89" s="817"/>
      <c r="C89" s="893"/>
      <c r="D89" s="783"/>
      <c r="E89" s="781"/>
      <c r="F89" s="785"/>
      <c r="G89" s="785"/>
      <c r="H89" s="889"/>
      <c r="I89" s="785"/>
      <c r="J89" s="785"/>
      <c r="K89" s="785"/>
      <c r="L89" s="785"/>
      <c r="M89" s="179" t="str">
        <f>IFERROR(INDEX('[3]Controles de Corrupción,,'!$C$10:$AZ$251,MATCH(A89,'[3]Controles de Corrupción,,'!$B$10:$B$251,0),4),"")</f>
        <v/>
      </c>
      <c r="N89" s="70" t="str">
        <f>IFERROR(INDEX('[3]Controles de Corrupción,,'!$C$10:$AZ$251,MATCH(A89,'[3]Controles de Corrupción,,'!$B$10:$B$251,0),40),"")</f>
        <v/>
      </c>
      <c r="O89" s="70" t="str">
        <f>IFERROR(INDEX('[3]Controles de Corrupción,,'!$C$10:$AZ$251,MATCH(A89,'[3]Controles de Corrupción,,'!$B$10:$B$251,0),41),"")</f>
        <v/>
      </c>
      <c r="P89" s="70" t="str">
        <f>IFERROR(INDEX('[3]Controles de Corrupción,,'!$C$10:$AZ$251,MATCH(A89,'[3]Controles de Corrupción,,'!$B$10:$B$251,0),42),"")</f>
        <v/>
      </c>
      <c r="Q89" s="62" t="str">
        <f>IFERROR(INDEX('[3]Controles de Corrupción,,'!$C$10:$AZ$251,MATCH(A89,'[3]Controles de Corrupción,,'!$B$10:$B$251,0),47),"")</f>
        <v/>
      </c>
    </row>
    <row r="90" spans="1:17" ht="43.5" customHeight="1" x14ac:dyDescent="0.25">
      <c r="A90" s="118" t="s">
        <v>622</v>
      </c>
      <c r="B90" s="778"/>
      <c r="C90" s="893"/>
      <c r="D90" s="783"/>
      <c r="E90" s="781"/>
      <c r="F90" s="785"/>
      <c r="G90" s="785"/>
      <c r="H90" s="786"/>
      <c r="I90" s="785"/>
      <c r="J90" s="785"/>
      <c r="K90" s="785"/>
      <c r="L90" s="785"/>
      <c r="M90" s="179" t="str">
        <f>IFERROR(INDEX('[3]Controles de Corrupción,,'!$C$10:$AZ$251,MATCH(A90,'[3]Controles de Corrupción,,'!$B$10:$B$251,0),4),"")</f>
        <v/>
      </c>
      <c r="N90" s="70" t="str">
        <f>IFERROR(INDEX('[3]Controles de Corrupción,,'!$C$10:$AZ$251,MATCH(A90,'[3]Controles de Corrupción,,'!$B$10:$B$251,0),40),"")</f>
        <v/>
      </c>
      <c r="O90" s="70" t="str">
        <f>IFERROR(INDEX('[3]Controles de Corrupción,,'!$C$10:$AZ$251,MATCH(A90,'[3]Controles de Corrupción,,'!$B$10:$B$251,0),41),"")</f>
        <v/>
      </c>
      <c r="P90" s="70" t="str">
        <f>IFERROR(INDEX('[3]Controles de Corrupción,,'!$C$10:$AZ$251,MATCH(A90,'[3]Controles de Corrupción,,'!$B$10:$B$251,0),42),"")</f>
        <v/>
      </c>
      <c r="Q90" s="62" t="str">
        <f>IFERROR(INDEX('[3]Controles de Corrupción,,'!$C$10:$AZ$251,MATCH(A90,'[3]Controles de Corrupción,,'!$B$10:$B$251,0),47),"")</f>
        <v/>
      </c>
    </row>
    <row r="91" spans="1:17" ht="43.5" customHeight="1" x14ac:dyDescent="0.25">
      <c r="A91" s="118" t="s">
        <v>623</v>
      </c>
      <c r="B91" s="813"/>
      <c r="C91" s="892" t="str">
        <f>IFERROR(INDEX('[3]Riesgos de Corrupción'!$B$11:$BN$100,MATCH('Mapa Riesgo Corrupción'!B91,'[3]Riesgos de Corrupción'!$B$11:$B$100,0),2),"")</f>
        <v/>
      </c>
      <c r="D91" s="791" t="str">
        <f>IFERROR(INDEX('[3]Riesgos de Corrupción'!$B$11:$BN$100,MATCH('Mapa Riesgo Corrupción'!B91,'[3]Riesgos de Corrupción'!$B$11:$B$100,0),4),"")</f>
        <v/>
      </c>
      <c r="E91" s="894" t="str">
        <f>IFERROR(INDEX('[3]Riesgos de Corrupción'!$B$11:$BN$100,MATCH('Mapa Riesgo Corrupción'!B91,'[3]Riesgos de Corrupción'!$B$11:$B$100,0),5),"")</f>
        <v/>
      </c>
      <c r="F91" s="784" t="str">
        <f>IFERROR(INDEX('[3]Riesgos de Corrupción'!$B$11:$BN$100,MATCH('Mapa Riesgo Corrupción'!B91,'[3]Riesgos de Corrupción'!$B$11:$B$100,0),18),"")</f>
        <v/>
      </c>
      <c r="G91" s="784" t="str">
        <f>IFERROR(INDEX('[3]Riesgos de Corrupción'!$B$11:$BN$100,MATCH('Mapa Riesgo Corrupción'!B91,'[3]Riesgos de Corrupción'!$B$11:$B$100,0),63),"")</f>
        <v/>
      </c>
      <c r="H91" s="891" t="str">
        <f>IFERROR(INDEX('[3]Riesgos de Corrupción'!$B$11:$BN$100,MATCH('Mapa Riesgo Corrupción'!B91,'[3]Riesgos de Corrupción'!$B$11:$B$100,0),64),"")</f>
        <v/>
      </c>
      <c r="I91" s="784" t="str">
        <f>IFERROR(INDEX('[3]Controles de Corrupción,,'!$C$10:$AZ$251,MATCH('Mapa Riesgo Corrupción'!B91,'[3]Controles de Corrupción,,'!$C$10:$C$251,0),33),"")</f>
        <v/>
      </c>
      <c r="J91" s="784" t="str">
        <f>IFERROR(INDEX('[3]Controles de Corrupción,,'!$C$10:$AZ$251,MATCH('Mapa Riesgo Corrupción'!B91,'[3]Controles de Corrupción,,'!$C$10:$C$251,0),36),"")</f>
        <v/>
      </c>
      <c r="K91" s="784" t="str">
        <f>IFERROR(INDEX('[3]Controles de Corrupción,,'!$C$10:$AZ$251,MATCH('Mapa Riesgo Corrupción'!B91,'[3]Controles de Corrupción,,'!$C$10:$C$251,0),37),"")</f>
        <v/>
      </c>
      <c r="L91" s="784" t="str">
        <f>IFERROR(INDEX('[3]Controles de Corrupción,,'!$C$10:$AZ$251,MATCH('Mapa Riesgo Corrupción'!B91,'[3]Controles de Corrupción,,'!$C$10:$C$251,0),38),"")</f>
        <v/>
      </c>
      <c r="M91" s="179" t="str">
        <f>IFERROR(INDEX('[3]Controles de Corrupción,,'!$C$10:$AZ$251,MATCH(A91,'[3]Controles de Corrupción,,'!$B$10:$B$251,0),4),"")</f>
        <v/>
      </c>
      <c r="N91" s="70" t="str">
        <f>IFERROR(INDEX('[3]Controles de Corrupción,,'!$C$10:$AZ$251,MATCH(A91,'[3]Controles de Corrupción,,'!$B$10:$B$251,0),40),"")</f>
        <v/>
      </c>
      <c r="O91" s="70" t="str">
        <f>IFERROR(INDEX('[3]Controles de Corrupción,,'!$C$10:$AZ$251,MATCH(A91,'[3]Controles de Corrupción,,'!$B$10:$B$251,0),41),"")</f>
        <v/>
      </c>
      <c r="P91" s="70" t="str">
        <f>IFERROR(INDEX('[3]Controles de Corrupción,,'!$C$10:$AZ$251,MATCH(A91,'[3]Controles de Corrupción,,'!$B$10:$B$251,0),42),"")</f>
        <v/>
      </c>
      <c r="Q91" s="62" t="str">
        <f>IFERROR(INDEX('[3]Controles de Corrupción,,'!$C$10:$AZ$251,MATCH(A91,'[3]Controles de Corrupción,,'!$B$10:$B$251,0),47),"")</f>
        <v/>
      </c>
    </row>
    <row r="92" spans="1:17" ht="43.5" customHeight="1" x14ac:dyDescent="0.25">
      <c r="A92" s="118" t="s">
        <v>624</v>
      </c>
      <c r="B92" s="817"/>
      <c r="C92" s="893"/>
      <c r="D92" s="783"/>
      <c r="E92" s="895"/>
      <c r="F92" s="785"/>
      <c r="G92" s="785"/>
      <c r="H92" s="889"/>
      <c r="I92" s="785"/>
      <c r="J92" s="785"/>
      <c r="K92" s="785"/>
      <c r="L92" s="785"/>
      <c r="M92" s="179" t="str">
        <f>IFERROR(INDEX('[3]Controles de Corrupción,,'!$C$10:$AZ$251,MATCH(A92,'[3]Controles de Corrupción,,'!$B$10:$B$251,0),4),"")</f>
        <v/>
      </c>
      <c r="N92" s="70" t="str">
        <f>IFERROR(INDEX('[3]Controles de Corrupción,,'!$C$10:$AZ$251,MATCH(A92,'[3]Controles de Corrupción,,'!$B$10:$B$251,0),40),"")</f>
        <v/>
      </c>
      <c r="O92" s="70" t="str">
        <f>IFERROR(INDEX('[3]Controles de Corrupción,,'!$C$10:$AZ$251,MATCH(A92,'[3]Controles de Corrupción,,'!$B$10:$B$251,0),41),"")</f>
        <v/>
      </c>
      <c r="P92" s="70" t="str">
        <f>IFERROR(INDEX('[3]Controles de Corrupción,,'!$C$10:$AZ$251,MATCH(A92,'[3]Controles de Corrupción,,'!$B$10:$B$251,0),42),"")</f>
        <v/>
      </c>
      <c r="Q92" s="62" t="str">
        <f>IFERROR(INDEX('[3]Controles de Corrupción,,'!$C$10:$AZ$251,MATCH(A92,'[3]Controles de Corrupción,,'!$B$10:$B$251,0),47),"")</f>
        <v/>
      </c>
    </row>
    <row r="93" spans="1:17" ht="43.5" customHeight="1" x14ac:dyDescent="0.25">
      <c r="A93" s="118" t="s">
        <v>625</v>
      </c>
      <c r="B93" s="817"/>
      <c r="C93" s="893"/>
      <c r="D93" s="783"/>
      <c r="E93" s="895"/>
      <c r="F93" s="785"/>
      <c r="G93" s="785"/>
      <c r="H93" s="889"/>
      <c r="I93" s="785"/>
      <c r="J93" s="785"/>
      <c r="K93" s="785"/>
      <c r="L93" s="785"/>
      <c r="M93" s="179" t="str">
        <f>IFERROR(INDEX('[3]Controles de Corrupción,,'!$C$10:$AZ$251,MATCH(A93,'[3]Controles de Corrupción,,'!$B$10:$B$251,0),4),"")</f>
        <v/>
      </c>
      <c r="N93" s="70" t="str">
        <f>IFERROR(INDEX('[3]Controles de Corrupción,,'!$C$10:$AZ$251,MATCH(A93,'[3]Controles de Corrupción,,'!$B$10:$B$251,0),40),"")</f>
        <v/>
      </c>
      <c r="O93" s="70" t="str">
        <f>IFERROR(INDEX('[3]Controles de Corrupción,,'!$C$10:$AZ$251,MATCH(A93,'[3]Controles de Corrupción,,'!$B$10:$B$251,0),41),"")</f>
        <v/>
      </c>
      <c r="P93" s="70" t="str">
        <f>IFERROR(INDEX('[3]Controles de Corrupción,,'!$C$10:$AZ$251,MATCH(A93,'[3]Controles de Corrupción,,'!$B$10:$B$251,0),42),"")</f>
        <v/>
      </c>
      <c r="Q93" s="62" t="str">
        <f>IFERROR(INDEX('[3]Controles de Corrupción,,'!$C$10:$AZ$251,MATCH(A93,'[3]Controles de Corrupción,,'!$B$10:$B$251,0),47),"")</f>
        <v/>
      </c>
    </row>
    <row r="94" spans="1:17" ht="43.5" customHeight="1" x14ac:dyDescent="0.25">
      <c r="A94" s="118" t="s">
        <v>626</v>
      </c>
      <c r="B94" s="817"/>
      <c r="C94" s="893"/>
      <c r="D94" s="783"/>
      <c r="E94" s="895"/>
      <c r="F94" s="785"/>
      <c r="G94" s="785"/>
      <c r="H94" s="889"/>
      <c r="I94" s="785"/>
      <c r="J94" s="785"/>
      <c r="K94" s="785"/>
      <c r="L94" s="785"/>
      <c r="M94" s="179" t="str">
        <f>IFERROR(INDEX('[3]Controles de Corrupción,,'!$C$10:$AZ$251,MATCH(A94,'[3]Controles de Corrupción,,'!$B$10:$B$251,0),4),"")</f>
        <v/>
      </c>
      <c r="N94" s="70" t="str">
        <f>IFERROR(INDEX('[3]Controles de Corrupción,,'!$C$10:$AZ$251,MATCH(A94,'[3]Controles de Corrupción,,'!$B$10:$B$251,0),40),"")</f>
        <v/>
      </c>
      <c r="O94" s="70" t="str">
        <f>IFERROR(INDEX('[3]Controles de Corrupción,,'!$C$10:$AZ$251,MATCH(A94,'[3]Controles de Corrupción,,'!$B$10:$B$251,0),41),"")</f>
        <v/>
      </c>
      <c r="P94" s="70" t="str">
        <f>IFERROR(INDEX('[3]Controles de Corrupción,,'!$C$10:$AZ$251,MATCH(A94,'[3]Controles de Corrupción,,'!$B$10:$B$251,0),42),"")</f>
        <v/>
      </c>
      <c r="Q94" s="62" t="str">
        <f>IFERROR(INDEX('[3]Controles de Corrupción,,'!$C$10:$AZ$251,MATCH(A94,'[3]Controles de Corrupción,,'!$B$10:$B$251,0),47),"")</f>
        <v/>
      </c>
    </row>
    <row r="95" spans="1:17" ht="43.5" customHeight="1" x14ac:dyDescent="0.25">
      <c r="A95" s="118" t="s">
        <v>627</v>
      </c>
      <c r="B95" s="817"/>
      <c r="C95" s="893"/>
      <c r="D95" s="783"/>
      <c r="E95" s="895"/>
      <c r="F95" s="785"/>
      <c r="G95" s="785"/>
      <c r="H95" s="889"/>
      <c r="I95" s="785"/>
      <c r="J95" s="785"/>
      <c r="K95" s="785"/>
      <c r="L95" s="785"/>
      <c r="M95" s="179" t="str">
        <f>IFERROR(INDEX('[3]Controles de Corrupción,,'!$C$10:$AZ$251,MATCH(A95,'[3]Controles de Corrupción,,'!$B$10:$B$251,0),4),"")</f>
        <v/>
      </c>
      <c r="N95" s="70" t="str">
        <f>IFERROR(INDEX('[3]Controles de Corrupción,,'!$C$10:$AZ$251,MATCH(A95,'[3]Controles de Corrupción,,'!$B$10:$B$251,0),40),"")</f>
        <v/>
      </c>
      <c r="O95" s="70" t="str">
        <f>IFERROR(INDEX('[3]Controles de Corrupción,,'!$C$10:$AZ$251,MATCH(A95,'[3]Controles de Corrupción,,'!$B$10:$B$251,0),41),"")</f>
        <v/>
      </c>
      <c r="P95" s="70" t="str">
        <f>IFERROR(INDEX('[3]Controles de Corrupción,,'!$C$10:$AZ$251,MATCH(A95,'[3]Controles de Corrupción,,'!$B$10:$B$251,0),42),"")</f>
        <v/>
      </c>
      <c r="Q95" s="62" t="str">
        <f>IFERROR(INDEX('[3]Controles de Corrupción,,'!$C$10:$AZ$251,MATCH(A95,'[3]Controles de Corrupción,,'!$B$10:$B$251,0),47),"")</f>
        <v/>
      </c>
    </row>
    <row r="96" spans="1:17" ht="43.5" customHeight="1" x14ac:dyDescent="0.25">
      <c r="A96" s="118" t="s">
        <v>628</v>
      </c>
      <c r="B96" s="778"/>
      <c r="C96" s="893"/>
      <c r="D96" s="783"/>
      <c r="E96" s="895"/>
      <c r="F96" s="785"/>
      <c r="G96" s="785"/>
      <c r="H96" s="786"/>
      <c r="I96" s="785"/>
      <c r="J96" s="785"/>
      <c r="K96" s="785"/>
      <c r="L96" s="785"/>
      <c r="M96" s="179" t="str">
        <f>IFERROR(INDEX('[3]Controles de Corrupción,,'!$C$10:$AZ$251,MATCH(A96,'[3]Controles de Corrupción,,'!$B$10:$B$251,0),4),"")</f>
        <v/>
      </c>
      <c r="N96" s="70" t="str">
        <f>IFERROR(INDEX('[3]Controles de Corrupción,,'!$C$10:$AZ$251,MATCH(A96,'[3]Controles de Corrupción,,'!$B$10:$B$251,0),40),"")</f>
        <v/>
      </c>
      <c r="O96" s="70" t="str">
        <f>IFERROR(INDEX('[3]Controles de Corrupción,,'!$C$10:$AZ$251,MATCH(A96,'[3]Controles de Corrupción,,'!$B$10:$B$251,0),41),"")</f>
        <v/>
      </c>
      <c r="P96" s="70" t="str">
        <f>IFERROR(INDEX('[3]Controles de Corrupción,,'!$C$10:$AZ$251,MATCH(A96,'[3]Controles de Corrupción,,'!$B$10:$B$251,0),42),"")</f>
        <v/>
      </c>
      <c r="Q96" s="62" t="str">
        <f>IFERROR(INDEX('[3]Controles de Corrupción,,'!$C$10:$AZ$251,MATCH(A96,'[3]Controles de Corrupción,,'!$B$10:$B$251,0),47),"")</f>
        <v/>
      </c>
    </row>
    <row r="97" spans="1:17" ht="50.25" customHeight="1" x14ac:dyDescent="0.25">
      <c r="A97" s="118" t="s">
        <v>629</v>
      </c>
      <c r="B97" s="896"/>
      <c r="C97" s="899" t="str">
        <f>IFERROR(INDEX('[3]Riesgos de Corrupción'!$B$11:$BN$100,MATCH('Mapa Riesgo Corrupción'!B97,'[3]Riesgos de Corrupción'!$B$11:$B$100,0),2),"")</f>
        <v/>
      </c>
      <c r="D97" s="791" t="str">
        <f>IFERROR(INDEX('[3]Riesgos de Corrupción'!$B$11:$BN$100,MATCH('Mapa Riesgo Corrupción'!B97,'[3]Riesgos de Corrupción'!$B$11:$B$100,0),4),"")</f>
        <v/>
      </c>
      <c r="E97" s="894" t="str">
        <f>IFERROR(INDEX('[3]Riesgos de Corrupción'!$B$11:$BN$100,MATCH('Mapa Riesgo Corrupción'!B97,'[3]Riesgos de Corrupción'!$B$11:$B$100,0),5),"")</f>
        <v/>
      </c>
      <c r="F97" s="784" t="str">
        <f>IFERROR(INDEX('[3]Riesgos de Corrupción'!$B$11:$BN$100,MATCH('Mapa Riesgo Corrupción'!B97,'[3]Riesgos de Corrupción'!$B$11:$B$100,0),18),"")</f>
        <v/>
      </c>
      <c r="G97" s="784" t="str">
        <f>IFERROR(INDEX('[3]Riesgos de Corrupción'!$B$11:$BN$100,MATCH('Mapa Riesgo Corrupción'!B97,'[3]Riesgos de Corrupción'!$B$11:$B$100,0),63),"")</f>
        <v/>
      </c>
      <c r="H97" s="891" t="str">
        <f>IFERROR(INDEX('[3]Riesgos de Corrupción'!$B$11:$BN$100,MATCH('Mapa Riesgo Corrupción'!B97,'[3]Riesgos de Corrupción'!$B$11:$B$100,0),64),"")</f>
        <v/>
      </c>
      <c r="I97" s="784" t="str">
        <f>IFERROR(INDEX('[3]Controles de Corrupción,,'!$C$10:$AZ$251,MATCH('Mapa Riesgo Corrupción'!B97,'[3]Controles de Corrupción,,'!$C$10:$C$251,0),33),"")</f>
        <v/>
      </c>
      <c r="J97" s="784" t="str">
        <f>IFERROR(INDEX('[3]Controles de Corrupción,,'!$C$10:$AZ$251,MATCH('Mapa Riesgo Corrupción'!B97,'[3]Controles de Corrupción,,'!$C$10:$C$251,0),36),"")</f>
        <v/>
      </c>
      <c r="K97" s="784" t="str">
        <f>IFERROR(INDEX('[3]Controles de Corrupción,,'!$C$10:$AZ$251,MATCH('Mapa Riesgo Corrupción'!B97,'[3]Controles de Corrupción,,'!$C$10:$C$251,0),37),"")</f>
        <v/>
      </c>
      <c r="L97" s="784" t="str">
        <f>IFERROR(INDEX('[3]Controles de Corrupción,,'!$C$10:$AZ$251,MATCH('Mapa Riesgo Corrupción'!B97,'[3]Controles de Corrupción,,'!$C$10:$C$251,0),38),"")</f>
        <v/>
      </c>
      <c r="M97" s="179" t="str">
        <f>IFERROR(INDEX('[3]Controles de Corrupción,,'!$C$10:$AZ$251,MATCH(A97,'[3]Controles de Corrupción,,'!$B$10:$B$251,0),4),"")</f>
        <v/>
      </c>
      <c r="N97" s="70" t="str">
        <f>IFERROR(INDEX('[3]Controles de Corrupción,,'!$C$10:$AZ$251,MATCH(A97,'[3]Controles de Corrupción,,'!$B$10:$B$251,0),40),"")</f>
        <v/>
      </c>
      <c r="O97" s="70" t="str">
        <f>IFERROR(INDEX('[3]Controles de Corrupción,,'!$C$10:$AZ$251,MATCH(A97,'[3]Controles de Corrupción,,'!$B$10:$B$251,0),41),"")</f>
        <v/>
      </c>
      <c r="P97" s="70" t="str">
        <f>IFERROR(INDEX('[3]Controles de Corrupción,,'!$C$10:$AZ$251,MATCH(A97,'[3]Controles de Corrupción,,'!$B$10:$B$251,0),42),"")</f>
        <v/>
      </c>
      <c r="Q97" s="62" t="str">
        <f>IFERROR(INDEX('[3]Controles de Corrupción,,'!$C$10:$AZ$251,MATCH(A97,'[3]Controles de Corrupción,,'!$B$10:$B$251,0),47),"")</f>
        <v/>
      </c>
    </row>
    <row r="98" spans="1:17" ht="50.25" customHeight="1" x14ac:dyDescent="0.25">
      <c r="A98" s="118" t="s">
        <v>630</v>
      </c>
      <c r="B98" s="897"/>
      <c r="C98" s="900"/>
      <c r="D98" s="783"/>
      <c r="E98" s="895"/>
      <c r="F98" s="785"/>
      <c r="G98" s="785"/>
      <c r="H98" s="889"/>
      <c r="I98" s="785"/>
      <c r="J98" s="785"/>
      <c r="K98" s="785"/>
      <c r="L98" s="785"/>
      <c r="M98" s="179" t="str">
        <f>IFERROR(INDEX('[3]Controles de Corrupción,,'!$C$10:$AZ$251,MATCH(A98,'[3]Controles de Corrupción,,'!$B$10:$B$251,0),4),"")</f>
        <v/>
      </c>
      <c r="N98" s="70" t="str">
        <f>IFERROR(INDEX('[3]Controles de Corrupción,,'!$C$10:$AZ$251,MATCH(A98,'[3]Controles de Corrupción,,'!$B$10:$B$251,0),40),"")</f>
        <v/>
      </c>
      <c r="O98" s="70" t="str">
        <f>IFERROR(INDEX('[3]Controles de Corrupción,,'!$C$10:$AZ$251,MATCH(A98,'[3]Controles de Corrupción,,'!$B$10:$B$251,0),41),"")</f>
        <v/>
      </c>
      <c r="P98" s="70" t="str">
        <f>IFERROR(INDEX('[3]Controles de Corrupción,,'!$C$10:$AZ$251,MATCH(A98,'[3]Controles de Corrupción,,'!$B$10:$B$251,0),42),"")</f>
        <v/>
      </c>
      <c r="Q98" s="62" t="str">
        <f>IFERROR(INDEX('[3]Controles de Corrupción,,'!$C$10:$AZ$251,MATCH(A98,'[3]Controles de Corrupción,,'!$B$10:$B$251,0),47),"")</f>
        <v/>
      </c>
    </row>
    <row r="99" spans="1:17" ht="50.25" customHeight="1" x14ac:dyDescent="0.25">
      <c r="A99" s="118" t="s">
        <v>631</v>
      </c>
      <c r="B99" s="897"/>
      <c r="C99" s="900"/>
      <c r="D99" s="783"/>
      <c r="E99" s="895"/>
      <c r="F99" s="785"/>
      <c r="G99" s="785"/>
      <c r="H99" s="889"/>
      <c r="I99" s="785"/>
      <c r="J99" s="785"/>
      <c r="K99" s="785"/>
      <c r="L99" s="785"/>
      <c r="M99" s="179" t="str">
        <f>IFERROR(INDEX('[3]Controles de Corrupción,,'!$C$10:$AZ$251,MATCH(A99,'[3]Controles de Corrupción,,'!$B$10:$B$251,0),4),"")</f>
        <v/>
      </c>
      <c r="N99" s="70" t="str">
        <f>IFERROR(INDEX('[3]Controles de Corrupción,,'!$C$10:$AZ$251,MATCH(A99,'[3]Controles de Corrupción,,'!$B$10:$B$251,0),40),"")</f>
        <v/>
      </c>
      <c r="O99" s="70" t="str">
        <f>IFERROR(INDEX('[3]Controles de Corrupción,,'!$C$10:$AZ$251,MATCH(A99,'[3]Controles de Corrupción,,'!$B$10:$B$251,0),41),"")</f>
        <v/>
      </c>
      <c r="P99" s="70" t="str">
        <f>IFERROR(INDEX('[3]Controles de Corrupción,,'!$C$10:$AZ$251,MATCH(A99,'[3]Controles de Corrupción,,'!$B$10:$B$251,0),42),"")</f>
        <v/>
      </c>
      <c r="Q99" s="62" t="str">
        <f>IFERROR(INDEX('[3]Controles de Corrupción,,'!$C$10:$AZ$251,MATCH(A99,'[3]Controles de Corrupción,,'!$B$10:$B$251,0),47),"")</f>
        <v/>
      </c>
    </row>
    <row r="100" spans="1:17" ht="50.25" customHeight="1" x14ac:dyDescent="0.25">
      <c r="A100" s="118" t="s">
        <v>632</v>
      </c>
      <c r="B100" s="897"/>
      <c r="C100" s="900"/>
      <c r="D100" s="783"/>
      <c r="E100" s="895"/>
      <c r="F100" s="785"/>
      <c r="G100" s="785"/>
      <c r="H100" s="889"/>
      <c r="I100" s="785"/>
      <c r="J100" s="785"/>
      <c r="K100" s="785"/>
      <c r="L100" s="785"/>
      <c r="M100" s="179" t="str">
        <f>IFERROR(INDEX('[3]Controles de Corrupción,,'!$C$10:$AZ$251,MATCH(A100,'[3]Controles de Corrupción,,'!$B$10:$B$251,0),4),"")</f>
        <v/>
      </c>
      <c r="N100" s="70" t="str">
        <f>IFERROR(INDEX('[3]Controles de Corrupción,,'!$C$10:$AZ$251,MATCH(A100,'[3]Controles de Corrupción,,'!$B$10:$B$251,0),40),"")</f>
        <v/>
      </c>
      <c r="O100" s="70" t="str">
        <f>IFERROR(INDEX('[3]Controles de Corrupción,,'!$C$10:$AZ$251,MATCH(A100,'[3]Controles de Corrupción,,'!$B$10:$B$251,0),41),"")</f>
        <v/>
      </c>
      <c r="P100" s="70" t="str">
        <f>IFERROR(INDEX('[3]Controles de Corrupción,,'!$C$10:$AZ$251,MATCH(A100,'[3]Controles de Corrupción,,'!$B$10:$B$251,0),42),"")</f>
        <v/>
      </c>
      <c r="Q100" s="62" t="str">
        <f>IFERROR(INDEX('[3]Controles de Corrupción,,'!$C$10:$AZ$251,MATCH(A100,'[3]Controles de Corrupción,,'!$B$10:$B$251,0),47),"")</f>
        <v/>
      </c>
    </row>
    <row r="101" spans="1:17" ht="50.25" customHeight="1" x14ac:dyDescent="0.25">
      <c r="A101" s="118" t="s">
        <v>633</v>
      </c>
      <c r="B101" s="897"/>
      <c r="C101" s="900"/>
      <c r="D101" s="783"/>
      <c r="E101" s="895"/>
      <c r="F101" s="785"/>
      <c r="G101" s="785"/>
      <c r="H101" s="889"/>
      <c r="I101" s="785"/>
      <c r="J101" s="785"/>
      <c r="K101" s="785"/>
      <c r="L101" s="785"/>
      <c r="M101" s="179" t="str">
        <f>IFERROR(INDEX('[3]Controles de Corrupción,,'!$C$10:$AZ$251,MATCH(A101,'[3]Controles de Corrupción,,'!$B$10:$B$251,0),4),"")</f>
        <v/>
      </c>
      <c r="N101" s="70" t="str">
        <f>IFERROR(INDEX('[3]Controles de Corrupción,,'!$C$10:$AZ$251,MATCH(A101,'[3]Controles de Corrupción,,'!$B$10:$B$251,0),40),"")</f>
        <v/>
      </c>
      <c r="O101" s="70" t="str">
        <f>IFERROR(INDEX('[3]Controles de Corrupción,,'!$C$10:$AZ$251,MATCH(A101,'[3]Controles de Corrupción,,'!$B$10:$B$251,0),41),"")</f>
        <v/>
      </c>
      <c r="P101" s="70" t="str">
        <f>IFERROR(INDEX('[3]Controles de Corrupción,,'!$C$10:$AZ$251,MATCH(A101,'[3]Controles de Corrupción,,'!$B$10:$B$251,0),42),"")</f>
        <v/>
      </c>
      <c r="Q101" s="62" t="str">
        <f>IFERROR(INDEX('[3]Controles de Corrupción,,'!$C$10:$AZ$251,MATCH(A101,'[3]Controles de Corrupción,,'!$B$10:$B$251,0),47),"")</f>
        <v/>
      </c>
    </row>
    <row r="102" spans="1:17" ht="50.25" customHeight="1" x14ac:dyDescent="0.25">
      <c r="A102" s="118" t="s">
        <v>634</v>
      </c>
      <c r="B102" s="898"/>
      <c r="C102" s="900"/>
      <c r="D102" s="783"/>
      <c r="E102" s="895"/>
      <c r="F102" s="785"/>
      <c r="G102" s="785"/>
      <c r="H102" s="786"/>
      <c r="I102" s="785"/>
      <c r="J102" s="785"/>
      <c r="K102" s="785"/>
      <c r="L102" s="785"/>
      <c r="M102" s="179" t="str">
        <f>IFERROR(INDEX('[3]Controles de Corrupción,,'!$C$10:$AZ$251,MATCH(A102,'[3]Controles de Corrupción,,'!$B$10:$B$251,0),4),"")</f>
        <v/>
      </c>
      <c r="N102" s="70" t="str">
        <f>IFERROR(INDEX('[3]Controles de Corrupción,,'!$C$10:$AZ$251,MATCH(A102,'[3]Controles de Corrupción,,'!$B$10:$B$251,0),40),"")</f>
        <v/>
      </c>
      <c r="O102" s="70" t="str">
        <f>IFERROR(INDEX('[3]Controles de Corrupción,,'!$C$10:$AZ$251,MATCH(A102,'[3]Controles de Corrupción,,'!$B$10:$B$251,0),41),"")</f>
        <v/>
      </c>
      <c r="P102" s="70" t="str">
        <f>IFERROR(INDEX('[3]Controles de Corrupción,,'!$C$10:$AZ$251,MATCH(A102,'[3]Controles de Corrupción,,'!$B$10:$B$251,0),42),"")</f>
        <v/>
      </c>
      <c r="Q102" s="62" t="str">
        <f>IFERROR(INDEX('[3]Controles de Corrupción,,'!$C$10:$AZ$251,MATCH(A102,'[3]Controles de Corrupción,,'!$B$10:$B$251,0),47),"")</f>
        <v/>
      </c>
    </row>
    <row r="103" spans="1:17" ht="50.25" customHeight="1" x14ac:dyDescent="0.25">
      <c r="A103" s="118" t="s">
        <v>635</v>
      </c>
      <c r="B103" s="896"/>
      <c r="C103" s="899" t="str">
        <f>IFERROR(INDEX('[3]Riesgos de Corrupción'!$B$11:$BN$100,MATCH('Mapa Riesgo Corrupción'!B103,'[3]Riesgos de Corrupción'!$B$11:$B$100,0),2),"")</f>
        <v/>
      </c>
      <c r="D103" s="791" t="str">
        <f>IFERROR(INDEX('[3]Riesgos de Corrupción'!$B$11:$BN$100,MATCH('Mapa Riesgo Corrupción'!B103,'[3]Riesgos de Corrupción'!$B$11:$B$100,0),4),"")</f>
        <v/>
      </c>
      <c r="E103" s="894" t="str">
        <f>IFERROR(INDEX('[3]Riesgos de Corrupción'!$B$11:$BN$100,MATCH('Mapa Riesgo Corrupción'!B103,'[3]Riesgos de Corrupción'!$B$11:$B$100,0),5),"")</f>
        <v/>
      </c>
      <c r="F103" s="784" t="str">
        <f>IFERROR(INDEX('[3]Riesgos de Corrupción'!$B$11:$BN$100,MATCH('Mapa Riesgo Corrupción'!B103,'[3]Riesgos de Corrupción'!$B$11:$B$100,0),18),"")</f>
        <v/>
      </c>
      <c r="G103" s="784" t="str">
        <f>IFERROR(INDEX('[3]Riesgos de Corrupción'!$B$11:$BN$100,MATCH('Mapa Riesgo Corrupción'!B103,'[3]Riesgos de Corrupción'!$B$11:$B$100,0),63),"")</f>
        <v/>
      </c>
      <c r="H103" s="891" t="str">
        <f>IFERROR(INDEX('[3]Riesgos de Corrupción'!$B$11:$BN$100,MATCH('Mapa Riesgo Corrupción'!B103,'[3]Riesgos de Corrupción'!$B$11:$B$100,0),64),"")</f>
        <v/>
      </c>
      <c r="I103" s="784" t="str">
        <f>IFERROR(INDEX('[3]Controles de Corrupción,,'!$C$10:$AZ$251,MATCH('Mapa Riesgo Corrupción'!B103,'[3]Controles de Corrupción,,'!$C$10:$C$251,0),33),"")</f>
        <v/>
      </c>
      <c r="J103" s="784" t="str">
        <f>IFERROR(INDEX('[3]Controles de Corrupción,,'!$C$10:$AZ$251,MATCH('Mapa Riesgo Corrupción'!B103,'[3]Controles de Corrupción,,'!$C$10:$C$251,0),36),"")</f>
        <v/>
      </c>
      <c r="K103" s="784" t="str">
        <f>IFERROR(INDEX('[3]Controles de Corrupción,,'!$C$10:$AZ$251,MATCH('Mapa Riesgo Corrupción'!B103,'[3]Controles de Corrupción,,'!$C$10:$C$251,0),37),"")</f>
        <v/>
      </c>
      <c r="L103" s="784" t="str">
        <f>IFERROR(INDEX('[3]Controles de Corrupción,,'!$C$10:$AZ$251,MATCH('Mapa Riesgo Corrupción'!B103,'[3]Controles de Corrupción,,'!$C$10:$C$251,0),38),"")</f>
        <v/>
      </c>
      <c r="M103" s="179" t="str">
        <f>IFERROR(INDEX('[3]Controles de Corrupción,,'!$C$10:$AZ$251,MATCH(A103,'[3]Controles de Corrupción,,'!$B$10:$B$251,0),4),"")</f>
        <v/>
      </c>
      <c r="N103" s="70" t="str">
        <f>IFERROR(INDEX('[3]Controles de Corrupción,,'!$C$10:$AZ$251,MATCH(A103,'[3]Controles de Corrupción,,'!$B$10:$B$251,0),40),"")</f>
        <v/>
      </c>
      <c r="O103" s="70" t="str">
        <f>IFERROR(INDEX('[3]Controles de Corrupción,,'!$C$10:$AZ$251,MATCH(A103,'[3]Controles de Corrupción,,'!$B$10:$B$251,0),41),"")</f>
        <v/>
      </c>
      <c r="P103" s="70" t="str">
        <f>IFERROR(INDEX('[3]Controles de Corrupción,,'!$C$10:$AZ$251,MATCH(A103,'[3]Controles de Corrupción,,'!$B$10:$B$251,0),42),"")</f>
        <v/>
      </c>
      <c r="Q103" s="62" t="str">
        <f>IFERROR(INDEX('[3]Controles de Corrupción,,'!$C$10:$AZ$251,MATCH(A103,'[3]Controles de Corrupción,,'!$B$10:$B$251,0),47),"")</f>
        <v/>
      </c>
    </row>
    <row r="104" spans="1:17" ht="50.25" customHeight="1" x14ac:dyDescent="0.25">
      <c r="A104" s="118" t="s">
        <v>636</v>
      </c>
      <c r="B104" s="897"/>
      <c r="C104" s="900"/>
      <c r="D104" s="783"/>
      <c r="E104" s="895"/>
      <c r="F104" s="785"/>
      <c r="G104" s="785"/>
      <c r="H104" s="889"/>
      <c r="I104" s="785"/>
      <c r="J104" s="785"/>
      <c r="K104" s="785"/>
      <c r="L104" s="785"/>
      <c r="M104" s="179" t="str">
        <f>IFERROR(INDEX('[3]Controles de Corrupción,,'!$C$10:$AZ$251,MATCH(A104,'[3]Controles de Corrupción,,'!$B$10:$B$251,0),4),"")</f>
        <v/>
      </c>
      <c r="N104" s="70" t="str">
        <f>IFERROR(INDEX('[3]Controles de Corrupción,,'!$C$10:$AZ$251,MATCH(A104,'[3]Controles de Corrupción,,'!$B$10:$B$251,0),40),"")</f>
        <v/>
      </c>
      <c r="O104" s="70" t="str">
        <f>IFERROR(INDEX('[3]Controles de Corrupción,,'!$C$10:$AZ$251,MATCH(A104,'[3]Controles de Corrupción,,'!$B$10:$B$251,0),41),"")</f>
        <v/>
      </c>
      <c r="P104" s="70" t="str">
        <f>IFERROR(INDEX('[3]Controles de Corrupción,,'!$C$10:$AZ$251,MATCH(A104,'[3]Controles de Corrupción,,'!$B$10:$B$251,0),42),"")</f>
        <v/>
      </c>
      <c r="Q104" s="62" t="str">
        <f>IFERROR(INDEX('[3]Controles de Corrupción,,'!$C$10:$AZ$251,MATCH(A104,'[3]Controles de Corrupción,,'!$B$10:$B$251,0),47),"")</f>
        <v/>
      </c>
    </row>
    <row r="105" spans="1:17" ht="50.25" customHeight="1" x14ac:dyDescent="0.25">
      <c r="A105" s="118" t="s">
        <v>637</v>
      </c>
      <c r="B105" s="897"/>
      <c r="C105" s="900"/>
      <c r="D105" s="783"/>
      <c r="E105" s="895"/>
      <c r="F105" s="785"/>
      <c r="G105" s="785"/>
      <c r="H105" s="889"/>
      <c r="I105" s="785"/>
      <c r="J105" s="785"/>
      <c r="K105" s="785"/>
      <c r="L105" s="785"/>
      <c r="M105" s="179" t="str">
        <f>IFERROR(INDEX('[3]Controles de Corrupción,,'!$C$10:$AZ$251,MATCH(A105,'[3]Controles de Corrupción,,'!$B$10:$B$251,0),4),"")</f>
        <v/>
      </c>
      <c r="N105" s="70" t="str">
        <f>IFERROR(INDEX('[3]Controles de Corrupción,,'!$C$10:$AZ$251,MATCH(A105,'[3]Controles de Corrupción,,'!$B$10:$B$251,0),40),"")</f>
        <v/>
      </c>
      <c r="O105" s="70" t="str">
        <f>IFERROR(INDEX('[3]Controles de Corrupción,,'!$C$10:$AZ$251,MATCH(A105,'[3]Controles de Corrupción,,'!$B$10:$B$251,0),41),"")</f>
        <v/>
      </c>
      <c r="P105" s="70" t="str">
        <f>IFERROR(INDEX('[3]Controles de Corrupción,,'!$C$10:$AZ$251,MATCH(A105,'[3]Controles de Corrupción,,'!$B$10:$B$251,0),42),"")</f>
        <v/>
      </c>
      <c r="Q105" s="62" t="str">
        <f>IFERROR(INDEX('[3]Controles de Corrupción,,'!$C$10:$AZ$251,MATCH(A105,'[3]Controles de Corrupción,,'!$B$10:$B$251,0),47),"")</f>
        <v/>
      </c>
    </row>
    <row r="106" spans="1:17" ht="50.25" customHeight="1" x14ac:dyDescent="0.25">
      <c r="A106" s="118" t="s">
        <v>638</v>
      </c>
      <c r="B106" s="897"/>
      <c r="C106" s="900"/>
      <c r="D106" s="783"/>
      <c r="E106" s="895"/>
      <c r="F106" s="785"/>
      <c r="G106" s="785"/>
      <c r="H106" s="889"/>
      <c r="I106" s="785"/>
      <c r="J106" s="785"/>
      <c r="K106" s="785"/>
      <c r="L106" s="785"/>
      <c r="M106" s="70" t="str">
        <f>IFERROR(INDEX('[3]Controles de Corrupción,,'!$C$10:$AZ$251,MATCH(A106,'[3]Controles de Corrupción,,'!$B$10:$B$251,0),4),"")</f>
        <v/>
      </c>
      <c r="N106" s="70" t="str">
        <f>IFERROR(INDEX('[3]Controles de Corrupción,,'!$C$10:$AZ$251,MATCH(A106,'[3]Controles de Corrupción,,'!$B$10:$B$251,0),40),"")</f>
        <v/>
      </c>
      <c r="O106" s="70" t="str">
        <f>IFERROR(INDEX('[3]Controles de Corrupción,,'!$C$10:$AZ$251,MATCH(A106,'[3]Controles de Corrupción,,'!$B$10:$B$251,0),41),"")</f>
        <v/>
      </c>
      <c r="P106" s="70" t="str">
        <f>IFERROR(INDEX('[3]Controles de Corrupción,,'!$C$10:$AZ$251,MATCH(A106,'[3]Controles de Corrupción,,'!$B$10:$B$251,0),42),"")</f>
        <v/>
      </c>
      <c r="Q106" s="62" t="str">
        <f>IFERROR(INDEX('[3]Controles de Corrupción,,'!$C$10:$AZ$251,MATCH(A106,'[3]Controles de Corrupción,,'!$B$10:$B$251,0),47),"")</f>
        <v/>
      </c>
    </row>
    <row r="107" spans="1:17" ht="50.25" customHeight="1" x14ac:dyDescent="0.25">
      <c r="A107" s="118" t="s">
        <v>639</v>
      </c>
      <c r="B107" s="897"/>
      <c r="C107" s="900"/>
      <c r="D107" s="783"/>
      <c r="E107" s="895"/>
      <c r="F107" s="785"/>
      <c r="G107" s="785"/>
      <c r="H107" s="889"/>
      <c r="I107" s="785"/>
      <c r="J107" s="785"/>
      <c r="K107" s="785"/>
      <c r="L107" s="785"/>
      <c r="M107" s="70" t="str">
        <f>IFERROR(INDEX('[3]Controles de Corrupción,,'!$C$10:$AZ$251,MATCH(A107,'[3]Controles de Corrupción,,'!$B$10:$B$251,0),4),"")</f>
        <v/>
      </c>
      <c r="N107" s="70" t="str">
        <f>IFERROR(INDEX('[3]Controles de Corrupción,,'!$C$10:$AZ$251,MATCH(A107,'[3]Controles de Corrupción,,'!$B$10:$B$251,0),40),"")</f>
        <v/>
      </c>
      <c r="O107" s="70" t="str">
        <f>IFERROR(INDEX('[3]Controles de Corrupción,,'!$C$10:$AZ$251,MATCH(A107,'[3]Controles de Corrupción,,'!$B$10:$B$251,0),41),"")</f>
        <v/>
      </c>
      <c r="P107" s="70" t="str">
        <f>IFERROR(INDEX('[3]Controles de Corrupción,,'!$C$10:$AZ$251,MATCH(A107,'[3]Controles de Corrupción,,'!$B$10:$B$251,0),42),"")</f>
        <v/>
      </c>
      <c r="Q107" s="62" t="str">
        <f>IFERROR(INDEX('[3]Controles de Corrupción,,'!$C$10:$AZ$251,MATCH(A107,'[3]Controles de Corrupción,,'!$B$10:$B$251,0),47),"")</f>
        <v/>
      </c>
    </row>
    <row r="108" spans="1:17" ht="50.25" customHeight="1" x14ac:dyDescent="0.25">
      <c r="A108" s="118" t="s">
        <v>640</v>
      </c>
      <c r="B108" s="898"/>
      <c r="C108" s="900"/>
      <c r="D108" s="783"/>
      <c r="E108" s="895"/>
      <c r="F108" s="785"/>
      <c r="G108" s="785"/>
      <c r="H108" s="786"/>
      <c r="I108" s="785"/>
      <c r="J108" s="785"/>
      <c r="K108" s="785"/>
      <c r="L108" s="785"/>
      <c r="M108" s="70" t="str">
        <f>IFERROR(INDEX('[3]Controles de Corrupción,,'!$C$10:$AZ$251,MATCH(A108,'[3]Controles de Corrupción,,'!$B$10:$B$251,0),4),"")</f>
        <v/>
      </c>
      <c r="N108" s="70" t="str">
        <f>IFERROR(INDEX('[3]Controles de Corrupción,,'!$C$10:$AZ$251,MATCH(A108,'[3]Controles de Corrupción,,'!$B$10:$B$251,0),40),"")</f>
        <v/>
      </c>
      <c r="O108" s="70" t="str">
        <f>IFERROR(INDEX('[3]Controles de Corrupción,,'!$C$10:$AZ$251,MATCH(A108,'[3]Controles de Corrupción,,'!$B$10:$B$251,0),41),"")</f>
        <v/>
      </c>
      <c r="P108" s="70" t="str">
        <f>IFERROR(INDEX('[3]Controles de Corrupción,,'!$C$10:$AZ$251,MATCH(A108,'[3]Controles de Corrupción,,'!$B$10:$B$251,0),42),"")</f>
        <v/>
      </c>
      <c r="Q108" s="62" t="str">
        <f>IFERROR(INDEX('[3]Controles de Corrupción,,'!$C$10:$AZ$251,MATCH(A108,'[3]Controles de Corrupción,,'!$B$10:$B$251,0),47),"")</f>
        <v/>
      </c>
    </row>
    <row r="109" spans="1:17" ht="50.25" customHeight="1" x14ac:dyDescent="0.25">
      <c r="A109" s="118" t="s">
        <v>641</v>
      </c>
      <c r="B109" s="896"/>
      <c r="C109" s="899" t="str">
        <f>IFERROR(INDEX('[3]Riesgos de Corrupción'!$B$11:$BN$100,MATCH('Mapa Riesgo Corrupción'!B109,'[3]Riesgos de Corrupción'!$B$11:$B$100,0),2),"")</f>
        <v/>
      </c>
      <c r="D109" s="791" t="str">
        <f>IFERROR(INDEX('[3]Riesgos de Corrupción'!$B$11:$BN$100,MATCH('Mapa Riesgo Corrupción'!B109,'[3]Riesgos de Corrupción'!$B$11:$B$100,0),4),"")</f>
        <v/>
      </c>
      <c r="E109" s="894" t="str">
        <f>IFERROR(INDEX('[3]Riesgos de Corrupción'!$B$11:$BN$100,MATCH('Mapa Riesgo Corrupción'!B109,'[3]Riesgos de Corrupción'!$B$11:$B$100,0),5),"")</f>
        <v/>
      </c>
      <c r="F109" s="784" t="str">
        <f>IFERROR(INDEX('[3]Riesgos de Corrupción'!$B$11:$BN$100,MATCH('Mapa Riesgo Corrupción'!B109,'[3]Riesgos de Corrupción'!$B$11:$B$100,0),18),"")</f>
        <v/>
      </c>
      <c r="G109" s="784" t="str">
        <f>IFERROR(INDEX('[3]Riesgos de Corrupción'!$B$11:$BN$100,MATCH('Mapa Riesgo Corrupción'!B109,'[3]Riesgos de Corrupción'!$B$11:$B$100,0),63),"")</f>
        <v/>
      </c>
      <c r="H109" s="891" t="str">
        <f>IFERROR(INDEX('[3]Riesgos de Corrupción'!$B$11:$BN$100,MATCH('Mapa Riesgo Corrupción'!B109,'[3]Riesgos de Corrupción'!$B$11:$B$100,0),64),"")</f>
        <v/>
      </c>
      <c r="I109" s="784" t="str">
        <f>IFERROR(INDEX('[3]Controles de Corrupción,,'!$C$10:$AZ$251,MATCH('Mapa Riesgo Corrupción'!B109,'[3]Controles de Corrupción,,'!$C$10:$C$251,0),33),"")</f>
        <v/>
      </c>
      <c r="J109" s="784" t="str">
        <f>IFERROR(INDEX('[3]Controles de Corrupción,,'!$C$10:$AZ$251,MATCH('Mapa Riesgo Corrupción'!B109,'[3]Controles de Corrupción,,'!$C$10:$C$251,0),36),"")</f>
        <v/>
      </c>
      <c r="K109" s="784" t="str">
        <f>IFERROR(INDEX('[3]Controles de Corrupción,,'!$C$10:$AZ$251,MATCH('Mapa Riesgo Corrupción'!B109,'[3]Controles de Corrupción,,'!$C$10:$C$251,0),37),"")</f>
        <v/>
      </c>
      <c r="L109" s="784" t="str">
        <f>IFERROR(INDEX('[3]Controles de Corrupción,,'!$C$10:$AZ$251,MATCH('Mapa Riesgo Corrupción'!B109,'[3]Controles de Corrupción,,'!$C$10:$C$251,0),38),"")</f>
        <v/>
      </c>
      <c r="M109" s="70" t="str">
        <f>IFERROR(INDEX('[3]Controles de Corrupción,,'!$C$10:$AZ$251,MATCH(A109,'[3]Controles de Corrupción,,'!$B$10:$B$251,0),4),"")</f>
        <v/>
      </c>
      <c r="N109" s="70" t="str">
        <f>IFERROR(INDEX('[3]Controles de Corrupción,,'!$C$10:$AZ$251,MATCH(A109,'[3]Controles de Corrupción,,'!$B$10:$B$251,0),40),"")</f>
        <v/>
      </c>
      <c r="O109" s="70" t="str">
        <f>IFERROR(INDEX('[3]Controles de Corrupción,,'!$C$10:$AZ$251,MATCH(A109,'[3]Controles de Corrupción,,'!$B$10:$B$251,0),41),"")</f>
        <v/>
      </c>
      <c r="P109" s="70" t="str">
        <f>IFERROR(INDEX('[3]Controles de Corrupción,,'!$C$10:$AZ$251,MATCH(A109,'[3]Controles de Corrupción,,'!$B$10:$B$251,0),42),"")</f>
        <v/>
      </c>
      <c r="Q109" s="62" t="str">
        <f>IFERROR(INDEX('[3]Controles de Corrupción,,'!$C$10:$AZ$251,MATCH(A109,'[3]Controles de Corrupción,,'!$B$10:$B$251,0),47),"")</f>
        <v/>
      </c>
    </row>
    <row r="110" spans="1:17" ht="50.25" customHeight="1" x14ac:dyDescent="0.25">
      <c r="A110" s="118" t="s">
        <v>642</v>
      </c>
      <c r="B110" s="897"/>
      <c r="C110" s="900"/>
      <c r="D110" s="783"/>
      <c r="E110" s="895"/>
      <c r="F110" s="785"/>
      <c r="G110" s="785"/>
      <c r="H110" s="889"/>
      <c r="I110" s="785"/>
      <c r="J110" s="785"/>
      <c r="K110" s="785"/>
      <c r="L110" s="785"/>
      <c r="M110" s="70" t="str">
        <f>IFERROR(INDEX('[3]Controles de Corrupción,,'!$C$10:$AZ$251,MATCH(A110,'[3]Controles de Corrupción,,'!$B$10:$B$251,0),4),"")</f>
        <v/>
      </c>
      <c r="N110" s="70" t="str">
        <f>IFERROR(INDEX('[3]Controles de Corrupción,,'!$C$10:$AZ$251,MATCH(A110,'[3]Controles de Corrupción,,'!$B$10:$B$251,0),40),"")</f>
        <v/>
      </c>
      <c r="O110" s="70" t="str">
        <f>IFERROR(INDEX('[3]Controles de Corrupción,,'!$C$10:$AZ$251,MATCH(A110,'[3]Controles de Corrupción,,'!$B$10:$B$251,0),41),"")</f>
        <v/>
      </c>
      <c r="P110" s="70" t="str">
        <f>IFERROR(INDEX('[3]Controles de Corrupción,,'!$C$10:$AZ$251,MATCH(A110,'[3]Controles de Corrupción,,'!$B$10:$B$251,0),42),"")</f>
        <v/>
      </c>
      <c r="Q110" s="62" t="str">
        <f>IFERROR(INDEX('[3]Controles de Corrupción,,'!$C$10:$AZ$251,MATCH(A110,'[3]Controles de Corrupción,,'!$B$10:$B$251,0),47),"")</f>
        <v/>
      </c>
    </row>
    <row r="111" spans="1:17" ht="50.25" customHeight="1" x14ac:dyDescent="0.25">
      <c r="A111" s="118" t="s">
        <v>643</v>
      </c>
      <c r="B111" s="897"/>
      <c r="C111" s="900"/>
      <c r="D111" s="783"/>
      <c r="E111" s="895"/>
      <c r="F111" s="785"/>
      <c r="G111" s="785"/>
      <c r="H111" s="889"/>
      <c r="I111" s="785"/>
      <c r="J111" s="785"/>
      <c r="K111" s="785"/>
      <c r="L111" s="785"/>
      <c r="M111" s="70" t="str">
        <f>IFERROR(INDEX('[3]Controles de Corrupción,,'!$C$10:$AZ$251,MATCH(A111,'[3]Controles de Corrupción,,'!$B$10:$B$251,0),4),"")</f>
        <v/>
      </c>
      <c r="N111" s="70" t="str">
        <f>IFERROR(INDEX('[3]Controles de Corrupción,,'!$C$10:$AZ$251,MATCH(A111,'[3]Controles de Corrupción,,'!$B$10:$B$251,0),40),"")</f>
        <v/>
      </c>
      <c r="O111" s="70" t="str">
        <f>IFERROR(INDEX('[3]Controles de Corrupción,,'!$C$10:$AZ$251,MATCH(A111,'[3]Controles de Corrupción,,'!$B$10:$B$251,0),41),"")</f>
        <v/>
      </c>
      <c r="P111" s="70" t="str">
        <f>IFERROR(INDEX('[3]Controles de Corrupción,,'!$C$10:$AZ$251,MATCH(A111,'[3]Controles de Corrupción,,'!$B$10:$B$251,0),42),"")</f>
        <v/>
      </c>
      <c r="Q111" s="62" t="str">
        <f>IFERROR(INDEX('[3]Controles de Corrupción,,'!$C$10:$AZ$251,MATCH(A111,'[3]Controles de Corrupción,,'!$B$10:$B$251,0),47),"")</f>
        <v/>
      </c>
    </row>
    <row r="112" spans="1:17" ht="50.25" customHeight="1" x14ac:dyDescent="0.25">
      <c r="A112" s="118" t="s">
        <v>644</v>
      </c>
      <c r="B112" s="897"/>
      <c r="C112" s="900"/>
      <c r="D112" s="783"/>
      <c r="E112" s="895"/>
      <c r="F112" s="785"/>
      <c r="G112" s="785"/>
      <c r="H112" s="889"/>
      <c r="I112" s="785"/>
      <c r="J112" s="785"/>
      <c r="K112" s="785"/>
      <c r="L112" s="785"/>
      <c r="M112" s="70" t="str">
        <f>IFERROR(INDEX('[3]Controles de Corrupción,,'!$C$10:$AZ$251,MATCH(A112,'[3]Controles de Corrupción,,'!$B$10:$B$251,0),4),"")</f>
        <v/>
      </c>
      <c r="N112" s="70" t="str">
        <f>IFERROR(INDEX('[3]Controles de Corrupción,,'!$C$10:$AZ$251,MATCH(A112,'[3]Controles de Corrupción,,'!$B$10:$B$251,0),40),"")</f>
        <v/>
      </c>
      <c r="O112" s="70" t="str">
        <f>IFERROR(INDEX('[3]Controles de Corrupción,,'!$C$10:$AZ$251,MATCH(A112,'[3]Controles de Corrupción,,'!$B$10:$B$251,0),41),"")</f>
        <v/>
      </c>
      <c r="P112" s="70" t="str">
        <f>IFERROR(INDEX('[3]Controles de Corrupción,,'!$C$10:$AZ$251,MATCH(A112,'[3]Controles de Corrupción,,'!$B$10:$B$251,0),42),"")</f>
        <v/>
      </c>
      <c r="Q112" s="62" t="str">
        <f>IFERROR(INDEX('[3]Controles de Corrupción,,'!$C$10:$AZ$251,MATCH(A112,'[3]Controles de Corrupción,,'!$B$10:$B$251,0),47),"")</f>
        <v/>
      </c>
    </row>
    <row r="113" spans="1:17" ht="50.25" customHeight="1" x14ac:dyDescent="0.25">
      <c r="A113" s="118" t="s">
        <v>645</v>
      </c>
      <c r="B113" s="897"/>
      <c r="C113" s="900"/>
      <c r="D113" s="783"/>
      <c r="E113" s="895"/>
      <c r="F113" s="785"/>
      <c r="G113" s="785"/>
      <c r="H113" s="889"/>
      <c r="I113" s="785"/>
      <c r="J113" s="785"/>
      <c r="K113" s="785"/>
      <c r="L113" s="785"/>
      <c r="M113" s="70" t="str">
        <f>IFERROR(INDEX('[3]Controles de Corrupción,,'!$C$10:$AZ$251,MATCH(A113,'[3]Controles de Corrupción,,'!$B$10:$B$251,0),4),"")</f>
        <v/>
      </c>
      <c r="N113" s="70" t="str">
        <f>IFERROR(INDEX('[3]Controles de Corrupción,,'!$C$10:$AZ$251,MATCH(A113,'[3]Controles de Corrupción,,'!$B$10:$B$251,0),40),"")</f>
        <v/>
      </c>
      <c r="O113" s="70" t="str">
        <f>IFERROR(INDEX('[3]Controles de Corrupción,,'!$C$10:$AZ$251,MATCH(A113,'[3]Controles de Corrupción,,'!$B$10:$B$251,0),41),"")</f>
        <v/>
      </c>
      <c r="P113" s="70" t="str">
        <f>IFERROR(INDEX('[3]Controles de Corrupción,,'!$C$10:$AZ$251,MATCH(A113,'[3]Controles de Corrupción,,'!$B$10:$B$251,0),42),"")</f>
        <v/>
      </c>
      <c r="Q113" s="62" t="str">
        <f>IFERROR(INDEX('[3]Controles de Corrupción,,'!$C$10:$AZ$251,MATCH(A113,'[3]Controles de Corrupción,,'!$B$10:$B$251,0),47),"")</f>
        <v/>
      </c>
    </row>
    <row r="114" spans="1:17" ht="50.25" customHeight="1" x14ac:dyDescent="0.25">
      <c r="A114" s="118" t="s">
        <v>646</v>
      </c>
      <c r="B114" s="898"/>
      <c r="C114" s="900"/>
      <c r="D114" s="783"/>
      <c r="E114" s="895"/>
      <c r="F114" s="785"/>
      <c r="G114" s="785"/>
      <c r="H114" s="786"/>
      <c r="I114" s="785"/>
      <c r="J114" s="785"/>
      <c r="K114" s="785"/>
      <c r="L114" s="785"/>
      <c r="M114" s="70" t="str">
        <f>IFERROR(INDEX('[3]Controles de Corrupción,,'!$C$10:$AZ$251,MATCH(A114,'[3]Controles de Corrupción,,'!$B$10:$B$251,0),4),"")</f>
        <v/>
      </c>
      <c r="N114" s="70" t="str">
        <f>IFERROR(INDEX('[3]Controles de Corrupción,,'!$C$10:$AZ$251,MATCH(A114,'[3]Controles de Corrupción,,'!$B$10:$B$251,0),40),"")</f>
        <v/>
      </c>
      <c r="O114" s="70" t="str">
        <f>IFERROR(INDEX('[3]Controles de Corrupción,,'!$C$10:$AZ$251,MATCH(A114,'[3]Controles de Corrupción,,'!$B$10:$B$251,0),41),"")</f>
        <v/>
      </c>
      <c r="P114" s="70" t="str">
        <f>IFERROR(INDEX('[3]Controles de Corrupción,,'!$C$10:$AZ$251,MATCH(A114,'[3]Controles de Corrupción,,'!$B$10:$B$251,0),42),"")</f>
        <v/>
      </c>
      <c r="Q114" s="62" t="str">
        <f>IFERROR(INDEX('[3]Controles de Corrupción,,'!$C$10:$AZ$251,MATCH(A114,'[3]Controles de Corrupción,,'!$B$10:$B$251,0),47),"")</f>
        <v/>
      </c>
    </row>
    <row r="115" spans="1:17" ht="50.25" customHeight="1" x14ac:dyDescent="0.25">
      <c r="A115" s="118" t="s">
        <v>647</v>
      </c>
      <c r="B115" s="896"/>
      <c r="C115" s="899" t="str">
        <f>IFERROR(INDEX('[3]Riesgos de Corrupción'!$B$11:$BN$100,MATCH('Mapa Riesgo Corrupción'!B115,'[3]Riesgos de Corrupción'!$B$11:$B$100,0),2),"")</f>
        <v/>
      </c>
      <c r="D115" s="791" t="str">
        <f>IFERROR(INDEX('[3]Riesgos de Corrupción'!$B$11:$BN$100,MATCH('Mapa Riesgo Corrupción'!B115,'[3]Riesgos de Corrupción'!$B$11:$B$100,0),4),"")</f>
        <v/>
      </c>
      <c r="E115" s="894" t="str">
        <f>IFERROR(INDEX('[3]Riesgos de Corrupción'!$B$11:$BN$100,MATCH('Mapa Riesgo Corrupción'!B115,'[3]Riesgos de Corrupción'!$B$11:$B$100,0),5),"")</f>
        <v/>
      </c>
      <c r="F115" s="784" t="str">
        <f>IFERROR(INDEX('[3]Riesgos de Corrupción'!$B$11:$BN$100,MATCH('Mapa Riesgo Corrupción'!B115,'[3]Riesgos de Corrupción'!$B$11:$B$100,0),18),"")</f>
        <v/>
      </c>
      <c r="G115" s="784" t="str">
        <f>IFERROR(INDEX('[3]Riesgos de Corrupción'!$B$11:$BN$100,MATCH('Mapa Riesgo Corrupción'!B115,'[3]Riesgos de Corrupción'!$B$11:$B$100,0),63),"")</f>
        <v/>
      </c>
      <c r="H115" s="891" t="str">
        <f>IFERROR(INDEX('[3]Riesgos de Corrupción'!$B$11:$BN$100,MATCH('Mapa Riesgo Corrupción'!B115,'[3]Riesgos de Corrupción'!$B$11:$B$100,0),64),"")</f>
        <v/>
      </c>
      <c r="I115" s="784" t="str">
        <f>IFERROR(INDEX('[3]Controles de Corrupción,,'!$C$10:$AZ$251,MATCH('Mapa Riesgo Corrupción'!B115,'[3]Controles de Corrupción,,'!$C$10:$C$251,0),33),"")</f>
        <v/>
      </c>
      <c r="J115" s="784" t="str">
        <f>IFERROR(INDEX('[3]Controles de Corrupción,,'!$C$10:$AZ$251,MATCH('Mapa Riesgo Corrupción'!B115,'[3]Controles de Corrupción,,'!$C$10:$C$251,0),36),"")</f>
        <v/>
      </c>
      <c r="K115" s="784" t="str">
        <f>IFERROR(INDEX('[3]Controles de Corrupción,,'!$C$10:$AZ$251,MATCH('Mapa Riesgo Corrupción'!B115,'[3]Controles de Corrupción,,'!$C$10:$C$251,0),37),"")</f>
        <v/>
      </c>
      <c r="L115" s="784" t="str">
        <f>IFERROR(INDEX('[3]Controles de Corrupción,,'!$C$10:$AZ$251,MATCH('Mapa Riesgo Corrupción'!B115,'[3]Controles de Corrupción,,'!$C$10:$C$251,0),38),"")</f>
        <v/>
      </c>
      <c r="M115" s="70" t="str">
        <f>IFERROR(INDEX('[3]Controles de Corrupción,,'!$C$10:$AZ$251,MATCH(A115,'[3]Controles de Corrupción,,'!$B$10:$B$251,0),4),"")</f>
        <v/>
      </c>
      <c r="N115" s="70" t="str">
        <f>IFERROR(INDEX('[3]Controles de Corrupción,,'!$C$10:$AZ$251,MATCH(A115,'[3]Controles de Corrupción,,'!$B$10:$B$251,0),40),"")</f>
        <v/>
      </c>
      <c r="O115" s="70" t="str">
        <f>IFERROR(INDEX('[3]Controles de Corrupción,,'!$C$10:$AZ$251,MATCH(A115,'[3]Controles de Corrupción,,'!$B$10:$B$251,0),41),"")</f>
        <v/>
      </c>
      <c r="P115" s="70" t="str">
        <f>IFERROR(INDEX('[3]Controles de Corrupción,,'!$C$10:$AZ$251,MATCH(A115,'[3]Controles de Corrupción,,'!$B$10:$B$251,0),42),"")</f>
        <v/>
      </c>
      <c r="Q115" s="62" t="str">
        <f>IFERROR(INDEX('[3]Controles de Corrupción,,'!$C$10:$AZ$251,MATCH(A115,'[3]Controles de Corrupción,,'!$B$10:$B$251,0),47),"")</f>
        <v/>
      </c>
    </row>
    <row r="116" spans="1:17" ht="50.25" customHeight="1" x14ac:dyDescent="0.25">
      <c r="A116" s="118" t="s">
        <v>648</v>
      </c>
      <c r="B116" s="897"/>
      <c r="C116" s="900"/>
      <c r="D116" s="783"/>
      <c r="E116" s="895"/>
      <c r="F116" s="785"/>
      <c r="G116" s="785"/>
      <c r="H116" s="889"/>
      <c r="I116" s="785"/>
      <c r="J116" s="785"/>
      <c r="K116" s="785"/>
      <c r="L116" s="785"/>
      <c r="M116" s="70" t="str">
        <f>IFERROR(INDEX('[3]Controles de Corrupción,,'!$C$10:$AZ$251,MATCH(A116,'[3]Controles de Corrupción,,'!$B$10:$B$251,0),4),"")</f>
        <v/>
      </c>
      <c r="N116" s="70" t="str">
        <f>IFERROR(INDEX('[3]Controles de Corrupción,,'!$C$10:$AZ$251,MATCH(A116,'[3]Controles de Corrupción,,'!$B$10:$B$251,0),40),"")</f>
        <v/>
      </c>
      <c r="O116" s="70" t="str">
        <f>IFERROR(INDEX('[3]Controles de Corrupción,,'!$C$10:$AZ$251,MATCH(A116,'[3]Controles de Corrupción,,'!$B$10:$B$251,0),41),"")</f>
        <v/>
      </c>
      <c r="P116" s="70" t="str">
        <f>IFERROR(INDEX('[3]Controles de Corrupción,,'!$C$10:$AZ$251,MATCH(A116,'[3]Controles de Corrupción,,'!$B$10:$B$251,0),42),"")</f>
        <v/>
      </c>
      <c r="Q116" s="62" t="str">
        <f>IFERROR(INDEX('[3]Controles de Corrupción,,'!$C$10:$AZ$251,MATCH(A116,'[3]Controles de Corrupción,,'!$B$10:$B$251,0),47),"")</f>
        <v/>
      </c>
    </row>
    <row r="117" spans="1:17" ht="50.25" customHeight="1" x14ac:dyDescent="0.25">
      <c r="A117" s="118" t="s">
        <v>649</v>
      </c>
      <c r="B117" s="897"/>
      <c r="C117" s="900"/>
      <c r="D117" s="783"/>
      <c r="E117" s="895"/>
      <c r="F117" s="785"/>
      <c r="G117" s="785"/>
      <c r="H117" s="889"/>
      <c r="I117" s="785"/>
      <c r="J117" s="785"/>
      <c r="K117" s="785"/>
      <c r="L117" s="785"/>
      <c r="M117" s="70" t="str">
        <f>IFERROR(INDEX('[3]Controles de Corrupción,,'!$C$10:$AZ$251,MATCH(A117,'[3]Controles de Corrupción,,'!$B$10:$B$251,0),4),"")</f>
        <v/>
      </c>
      <c r="N117" s="70" t="str">
        <f>IFERROR(INDEX('[3]Controles de Corrupción,,'!$C$10:$AZ$251,MATCH(A117,'[3]Controles de Corrupción,,'!$B$10:$B$251,0),40),"")</f>
        <v/>
      </c>
      <c r="O117" s="70" t="str">
        <f>IFERROR(INDEX('[3]Controles de Corrupción,,'!$C$10:$AZ$251,MATCH(A117,'[3]Controles de Corrupción,,'!$B$10:$B$251,0),41),"")</f>
        <v/>
      </c>
      <c r="P117" s="70" t="str">
        <f>IFERROR(INDEX('[3]Controles de Corrupción,,'!$C$10:$AZ$251,MATCH(A117,'[3]Controles de Corrupción,,'!$B$10:$B$251,0),42),"")</f>
        <v/>
      </c>
      <c r="Q117" s="62" t="str">
        <f>IFERROR(INDEX('[3]Controles de Corrupción,,'!$C$10:$AZ$251,MATCH(A117,'[3]Controles de Corrupción,,'!$B$10:$B$251,0),47),"")</f>
        <v/>
      </c>
    </row>
    <row r="118" spans="1:17" ht="50.25" customHeight="1" x14ac:dyDescent="0.25">
      <c r="A118" s="118" t="s">
        <v>650</v>
      </c>
      <c r="B118" s="897"/>
      <c r="C118" s="900"/>
      <c r="D118" s="783"/>
      <c r="E118" s="895"/>
      <c r="F118" s="785"/>
      <c r="G118" s="785"/>
      <c r="H118" s="889"/>
      <c r="I118" s="785"/>
      <c r="J118" s="785"/>
      <c r="K118" s="785"/>
      <c r="L118" s="785"/>
      <c r="M118" s="70" t="str">
        <f>IFERROR(INDEX('[3]Controles de Corrupción,,'!$C$10:$AZ$251,MATCH(A118,'[3]Controles de Corrupción,,'!$B$10:$B$251,0),4),"")</f>
        <v/>
      </c>
      <c r="N118" s="70" t="str">
        <f>IFERROR(INDEX('[3]Controles de Corrupción,,'!$C$10:$AZ$251,MATCH(A118,'[3]Controles de Corrupción,,'!$B$10:$B$251,0),40),"")</f>
        <v/>
      </c>
      <c r="O118" s="70" t="str">
        <f>IFERROR(INDEX('[3]Controles de Corrupción,,'!$C$10:$AZ$251,MATCH(A118,'[3]Controles de Corrupción,,'!$B$10:$B$251,0),41),"")</f>
        <v/>
      </c>
      <c r="P118" s="70" t="str">
        <f>IFERROR(INDEX('[3]Controles de Corrupción,,'!$C$10:$AZ$251,MATCH(A118,'[3]Controles de Corrupción,,'!$B$10:$B$251,0),42),"")</f>
        <v/>
      </c>
      <c r="Q118" s="62" t="str">
        <f>IFERROR(INDEX('[3]Controles de Corrupción,,'!$C$10:$AZ$251,MATCH(A118,'[3]Controles de Corrupción,,'!$B$10:$B$251,0),47),"")</f>
        <v/>
      </c>
    </row>
    <row r="119" spans="1:17" ht="50.25" customHeight="1" x14ac:dyDescent="0.25">
      <c r="A119" s="118" t="s">
        <v>651</v>
      </c>
      <c r="B119" s="897"/>
      <c r="C119" s="900"/>
      <c r="D119" s="783"/>
      <c r="E119" s="895"/>
      <c r="F119" s="785"/>
      <c r="G119" s="785"/>
      <c r="H119" s="889"/>
      <c r="I119" s="785"/>
      <c r="J119" s="785"/>
      <c r="K119" s="785"/>
      <c r="L119" s="785"/>
      <c r="M119" s="70" t="str">
        <f>IFERROR(INDEX('[3]Controles de Corrupción,,'!$C$10:$AZ$251,MATCH(A119,'[3]Controles de Corrupción,,'!$B$10:$B$251,0),4),"")</f>
        <v/>
      </c>
      <c r="N119" s="70" t="str">
        <f>IFERROR(INDEX('[3]Controles de Corrupción,,'!$C$10:$AZ$251,MATCH(A119,'[3]Controles de Corrupción,,'!$B$10:$B$251,0),40),"")</f>
        <v/>
      </c>
      <c r="O119" s="70" t="str">
        <f>IFERROR(INDEX('[3]Controles de Corrupción,,'!$C$10:$AZ$251,MATCH(A119,'[3]Controles de Corrupción,,'!$B$10:$B$251,0),41),"")</f>
        <v/>
      </c>
      <c r="P119" s="70" t="str">
        <f>IFERROR(INDEX('[3]Controles de Corrupción,,'!$C$10:$AZ$251,MATCH(A119,'[3]Controles de Corrupción,,'!$B$10:$B$251,0),42),"")</f>
        <v/>
      </c>
      <c r="Q119" s="62" t="str">
        <f>IFERROR(INDEX('[3]Controles de Corrupción,,'!$C$10:$AZ$251,MATCH(A119,'[3]Controles de Corrupción,,'!$B$10:$B$251,0),47),"")</f>
        <v/>
      </c>
    </row>
    <row r="120" spans="1:17" ht="50.25" customHeight="1" x14ac:dyDescent="0.25">
      <c r="A120" s="118" t="s">
        <v>652</v>
      </c>
      <c r="B120" s="898"/>
      <c r="C120" s="900"/>
      <c r="D120" s="783"/>
      <c r="E120" s="895"/>
      <c r="F120" s="785"/>
      <c r="G120" s="785"/>
      <c r="H120" s="786"/>
      <c r="I120" s="785"/>
      <c r="J120" s="785"/>
      <c r="K120" s="785"/>
      <c r="L120" s="785"/>
      <c r="M120" s="70" t="str">
        <f>IFERROR(INDEX('[3]Controles de Corrupción,,'!$C$10:$AZ$251,MATCH(A120,'[3]Controles de Corrupción,,'!$B$10:$B$251,0),4),"")</f>
        <v/>
      </c>
      <c r="N120" s="70" t="str">
        <f>IFERROR(INDEX('[3]Controles de Corrupción,,'!$C$10:$AZ$251,MATCH(A120,'[3]Controles de Corrupción,,'!$B$10:$B$251,0),40),"")</f>
        <v/>
      </c>
      <c r="O120" s="70" t="str">
        <f>IFERROR(INDEX('[3]Controles de Corrupción,,'!$C$10:$AZ$251,MATCH(A120,'[3]Controles de Corrupción,,'!$B$10:$B$251,0),41),"")</f>
        <v/>
      </c>
      <c r="P120" s="70" t="str">
        <f>IFERROR(INDEX('[3]Controles de Corrupción,,'!$C$10:$AZ$251,MATCH(A120,'[3]Controles de Corrupción,,'!$B$10:$B$251,0),42),"")</f>
        <v/>
      </c>
      <c r="Q120" s="62" t="str">
        <f>IFERROR(INDEX('[3]Controles de Corrupción,,'!$C$10:$AZ$251,MATCH(A120,'[3]Controles de Corrupción,,'!$B$10:$B$251,0),47),"")</f>
        <v/>
      </c>
    </row>
    <row r="121" spans="1:17" ht="50.25" customHeight="1" x14ac:dyDescent="0.25">
      <c r="A121" s="118" t="s">
        <v>653</v>
      </c>
      <c r="B121" s="896"/>
      <c r="C121" s="899" t="str">
        <f>IFERROR(INDEX('[3]Riesgos de Corrupción'!$B$11:$BN$100,MATCH('Mapa Riesgo Corrupción'!B121,'[3]Riesgos de Corrupción'!$B$11:$B$100,0),2),"")</f>
        <v/>
      </c>
      <c r="D121" s="791" t="str">
        <f>IFERROR(INDEX('[3]Riesgos de Corrupción'!$B$11:$BN$100,MATCH('Mapa Riesgo Corrupción'!B121,'[3]Riesgos de Corrupción'!$B$11:$B$100,0),4),"")</f>
        <v/>
      </c>
      <c r="E121" s="894" t="str">
        <f>IFERROR(INDEX('[3]Riesgos de Corrupción'!$B$11:$BN$100,MATCH('Mapa Riesgo Corrupción'!B121,'[3]Riesgos de Corrupción'!$B$11:$B$100,0),5),"")</f>
        <v/>
      </c>
      <c r="F121" s="784" t="str">
        <f>IFERROR(INDEX('[3]Riesgos de Corrupción'!$B$11:$BN$100,MATCH('Mapa Riesgo Corrupción'!B121,'[3]Riesgos de Corrupción'!$B$11:$B$100,0),18),"")</f>
        <v/>
      </c>
      <c r="G121" s="784" t="str">
        <f>IFERROR(INDEX('[3]Riesgos de Corrupción'!$B$11:$BN$100,MATCH('Mapa Riesgo Corrupción'!B121,'[3]Riesgos de Corrupción'!$B$11:$B$100,0),63),"")</f>
        <v/>
      </c>
      <c r="H121" s="891" t="str">
        <f>IFERROR(INDEX('[3]Riesgos de Corrupción'!$B$11:$BN$100,MATCH('Mapa Riesgo Corrupción'!B121,'[3]Riesgos de Corrupción'!$B$11:$B$100,0),64),"")</f>
        <v/>
      </c>
      <c r="I121" s="784" t="str">
        <f>IFERROR(INDEX('[3]Controles de Corrupción,,'!$C$10:$AZ$251,MATCH('Mapa Riesgo Corrupción'!B121,'[3]Controles de Corrupción,,'!$C$10:$C$251,0),33),"")</f>
        <v/>
      </c>
      <c r="J121" s="784" t="str">
        <f>IFERROR(INDEX('[3]Controles de Corrupción,,'!$C$10:$AZ$251,MATCH('Mapa Riesgo Corrupción'!B121,'[3]Controles de Corrupción,,'!$C$10:$C$251,0),36),"")</f>
        <v/>
      </c>
      <c r="K121" s="784" t="str">
        <f>IFERROR(INDEX('[3]Controles de Corrupción,,'!$C$10:$AZ$251,MATCH('Mapa Riesgo Corrupción'!B121,'[3]Controles de Corrupción,,'!$C$10:$C$251,0),37),"")</f>
        <v/>
      </c>
      <c r="L121" s="784" t="str">
        <f>IFERROR(INDEX('[3]Controles de Corrupción,,'!$C$10:$AZ$251,MATCH('Mapa Riesgo Corrupción'!B121,'[3]Controles de Corrupción,,'!$C$10:$C$251,0),38),"")</f>
        <v/>
      </c>
      <c r="M121" s="70" t="str">
        <f>IFERROR(INDEX('[3]Controles de Corrupción,,'!$C$10:$AZ$251,MATCH(A121,'[3]Controles de Corrupción,,'!$B$10:$B$251,0),4),"")</f>
        <v/>
      </c>
      <c r="N121" s="70" t="str">
        <f>IFERROR(INDEX('[3]Controles de Corrupción,,'!$C$10:$AZ$251,MATCH(A121,'[3]Controles de Corrupción,,'!$B$10:$B$251,0),40),"")</f>
        <v/>
      </c>
      <c r="O121" s="70" t="str">
        <f>IFERROR(INDEX('[3]Controles de Corrupción,,'!$C$10:$AZ$251,MATCH(A121,'[3]Controles de Corrupción,,'!$B$10:$B$251,0),41),"")</f>
        <v/>
      </c>
      <c r="P121" s="70" t="str">
        <f>IFERROR(INDEX('[3]Controles de Corrupción,,'!$C$10:$AZ$251,MATCH(A121,'[3]Controles de Corrupción,,'!$B$10:$B$251,0),42),"")</f>
        <v/>
      </c>
      <c r="Q121" s="62" t="str">
        <f>IFERROR(INDEX('[3]Controles de Corrupción,,'!$C$10:$AZ$251,MATCH(A121,'[3]Controles de Corrupción,,'!$B$10:$B$251,0),47),"")</f>
        <v/>
      </c>
    </row>
    <row r="122" spans="1:17" ht="50.25" customHeight="1" x14ac:dyDescent="0.25">
      <c r="A122" s="118" t="s">
        <v>654</v>
      </c>
      <c r="B122" s="897"/>
      <c r="C122" s="900"/>
      <c r="D122" s="783"/>
      <c r="E122" s="895"/>
      <c r="F122" s="785"/>
      <c r="G122" s="785"/>
      <c r="H122" s="889"/>
      <c r="I122" s="785"/>
      <c r="J122" s="785"/>
      <c r="K122" s="785"/>
      <c r="L122" s="785"/>
      <c r="M122" s="70" t="str">
        <f>IFERROR(INDEX('[3]Controles de Corrupción,,'!$C$10:$AZ$251,MATCH(A122,'[3]Controles de Corrupción,,'!$B$10:$B$251,0),4),"")</f>
        <v/>
      </c>
      <c r="N122" s="70" t="str">
        <f>IFERROR(INDEX('[3]Controles de Corrupción,,'!$C$10:$AZ$251,MATCH(A122,'[3]Controles de Corrupción,,'!$B$10:$B$251,0),40),"")</f>
        <v/>
      </c>
      <c r="O122" s="70" t="str">
        <f>IFERROR(INDEX('[3]Controles de Corrupción,,'!$C$10:$AZ$251,MATCH(A122,'[3]Controles de Corrupción,,'!$B$10:$B$251,0),41),"")</f>
        <v/>
      </c>
      <c r="P122" s="70" t="str">
        <f>IFERROR(INDEX('[3]Controles de Corrupción,,'!$C$10:$AZ$251,MATCH(A122,'[3]Controles de Corrupción,,'!$B$10:$B$251,0),42),"")</f>
        <v/>
      </c>
      <c r="Q122" s="62" t="str">
        <f>IFERROR(INDEX('[3]Controles de Corrupción,,'!$C$10:$AZ$251,MATCH(A122,'[3]Controles de Corrupción,,'!$B$10:$B$251,0),47),"")</f>
        <v/>
      </c>
    </row>
    <row r="123" spans="1:17" ht="50.25" customHeight="1" x14ac:dyDescent="0.25">
      <c r="A123" s="118" t="s">
        <v>655</v>
      </c>
      <c r="B123" s="897"/>
      <c r="C123" s="900"/>
      <c r="D123" s="783"/>
      <c r="E123" s="895"/>
      <c r="F123" s="785"/>
      <c r="G123" s="785"/>
      <c r="H123" s="889"/>
      <c r="I123" s="785"/>
      <c r="J123" s="785"/>
      <c r="K123" s="785"/>
      <c r="L123" s="785"/>
      <c r="M123" s="70" t="str">
        <f>IFERROR(INDEX('[3]Controles de Corrupción,,'!$C$10:$AZ$251,MATCH(A123,'[3]Controles de Corrupción,,'!$B$10:$B$251,0),4),"")</f>
        <v/>
      </c>
      <c r="N123" s="70" t="str">
        <f>IFERROR(INDEX('[3]Controles de Corrupción,,'!$C$10:$AZ$251,MATCH(A123,'[3]Controles de Corrupción,,'!$B$10:$B$251,0),40),"")</f>
        <v/>
      </c>
      <c r="O123" s="70" t="str">
        <f>IFERROR(INDEX('[3]Controles de Corrupción,,'!$C$10:$AZ$251,MATCH(A123,'[3]Controles de Corrupción,,'!$B$10:$B$251,0),41),"")</f>
        <v/>
      </c>
      <c r="P123" s="70" t="str">
        <f>IFERROR(INDEX('[3]Controles de Corrupción,,'!$C$10:$AZ$251,MATCH(A123,'[3]Controles de Corrupción,,'!$B$10:$B$251,0),42),"")</f>
        <v/>
      </c>
      <c r="Q123" s="62" t="str">
        <f>IFERROR(INDEX('[3]Controles de Corrupción,,'!$C$10:$AZ$251,MATCH(A123,'[3]Controles de Corrupción,,'!$B$10:$B$251,0),47),"")</f>
        <v/>
      </c>
    </row>
    <row r="124" spans="1:17" ht="50.25" customHeight="1" x14ac:dyDescent="0.25">
      <c r="A124" s="118" t="s">
        <v>656</v>
      </c>
      <c r="B124" s="897"/>
      <c r="C124" s="900"/>
      <c r="D124" s="783"/>
      <c r="E124" s="895"/>
      <c r="F124" s="785"/>
      <c r="G124" s="785"/>
      <c r="H124" s="889"/>
      <c r="I124" s="785"/>
      <c r="J124" s="785"/>
      <c r="K124" s="785"/>
      <c r="L124" s="785"/>
      <c r="M124" s="70" t="str">
        <f>IFERROR(INDEX('[3]Controles de Corrupción,,'!$C$10:$AZ$251,MATCH(A124,'[3]Controles de Corrupción,,'!$B$10:$B$251,0),4),"")</f>
        <v/>
      </c>
      <c r="N124" s="70" t="str">
        <f>IFERROR(INDEX('[3]Controles de Corrupción,,'!$C$10:$AZ$251,MATCH(A124,'[3]Controles de Corrupción,,'!$B$10:$B$251,0),40),"")</f>
        <v/>
      </c>
      <c r="O124" s="70" t="str">
        <f>IFERROR(INDEX('[3]Controles de Corrupción,,'!$C$10:$AZ$251,MATCH(A124,'[3]Controles de Corrupción,,'!$B$10:$B$251,0),41),"")</f>
        <v/>
      </c>
      <c r="P124" s="70" t="str">
        <f>IFERROR(INDEX('[3]Controles de Corrupción,,'!$C$10:$AZ$251,MATCH(A124,'[3]Controles de Corrupción,,'!$B$10:$B$251,0),42),"")</f>
        <v/>
      </c>
      <c r="Q124" s="62" t="str">
        <f>IFERROR(INDEX('[3]Controles de Corrupción,,'!$C$10:$AZ$251,MATCH(A124,'[3]Controles de Corrupción,,'!$B$10:$B$251,0),47),"")</f>
        <v/>
      </c>
    </row>
    <row r="125" spans="1:17" ht="50.25" customHeight="1" x14ac:dyDescent="0.25">
      <c r="A125" s="118" t="s">
        <v>657</v>
      </c>
      <c r="B125" s="897"/>
      <c r="C125" s="900"/>
      <c r="D125" s="783"/>
      <c r="E125" s="895"/>
      <c r="F125" s="785"/>
      <c r="G125" s="785"/>
      <c r="H125" s="889"/>
      <c r="I125" s="785"/>
      <c r="J125" s="785"/>
      <c r="K125" s="785"/>
      <c r="L125" s="785"/>
      <c r="M125" s="70" t="str">
        <f>IFERROR(INDEX('[3]Controles de Corrupción,,'!$C$10:$AZ$251,MATCH(A125,'[3]Controles de Corrupción,,'!$B$10:$B$251,0),4),"")</f>
        <v/>
      </c>
      <c r="N125" s="70" t="str">
        <f>IFERROR(INDEX('[3]Controles de Corrupción,,'!$C$10:$AZ$251,MATCH(A125,'[3]Controles de Corrupción,,'!$B$10:$B$251,0),40),"")</f>
        <v/>
      </c>
      <c r="O125" s="70" t="str">
        <f>IFERROR(INDEX('[3]Controles de Corrupción,,'!$C$10:$AZ$251,MATCH(A125,'[3]Controles de Corrupción,,'!$B$10:$B$251,0),41),"")</f>
        <v/>
      </c>
      <c r="P125" s="70" t="str">
        <f>IFERROR(INDEX('[3]Controles de Corrupción,,'!$C$10:$AZ$251,MATCH(A125,'[3]Controles de Corrupción,,'!$B$10:$B$251,0),42),"")</f>
        <v/>
      </c>
      <c r="Q125" s="62" t="str">
        <f>IFERROR(INDEX('[3]Controles de Corrupción,,'!$C$10:$AZ$251,MATCH(A125,'[3]Controles de Corrupción,,'!$B$10:$B$251,0),47),"")</f>
        <v/>
      </c>
    </row>
    <row r="126" spans="1:17" ht="50.25" customHeight="1" x14ac:dyDescent="0.25">
      <c r="A126" s="118" t="s">
        <v>658</v>
      </c>
      <c r="B126" s="898"/>
      <c r="C126" s="900"/>
      <c r="D126" s="783"/>
      <c r="E126" s="895"/>
      <c r="F126" s="785"/>
      <c r="G126" s="785"/>
      <c r="H126" s="786"/>
      <c r="I126" s="785"/>
      <c r="J126" s="785"/>
      <c r="K126" s="785"/>
      <c r="L126" s="785"/>
      <c r="M126" s="70" t="str">
        <f>IFERROR(INDEX('[3]Controles de Corrupción,,'!$C$10:$AZ$251,MATCH(A126,'[3]Controles de Corrupción,,'!$B$10:$B$251,0),4),"")</f>
        <v/>
      </c>
      <c r="N126" s="70" t="str">
        <f>IFERROR(INDEX('[3]Controles de Corrupción,,'!$C$10:$AZ$251,MATCH(A126,'[3]Controles de Corrupción,,'!$B$10:$B$251,0),40),"")</f>
        <v/>
      </c>
      <c r="O126" s="70" t="str">
        <f>IFERROR(INDEX('[3]Controles de Corrupción,,'!$C$10:$AZ$251,MATCH(A126,'[3]Controles de Corrupción,,'!$B$10:$B$251,0),41),"")</f>
        <v/>
      </c>
      <c r="P126" s="70" t="str">
        <f>IFERROR(INDEX('[3]Controles de Corrupción,,'!$C$10:$AZ$251,MATCH(A126,'[3]Controles de Corrupción,,'!$B$10:$B$251,0),42),"")</f>
        <v/>
      </c>
      <c r="Q126" s="62" t="str">
        <f>IFERROR(INDEX('[3]Controles de Corrupción,,'!$C$10:$AZ$251,MATCH(A126,'[3]Controles de Corrupción,,'!$B$10:$B$251,0),47),"")</f>
        <v/>
      </c>
    </row>
    <row r="127" spans="1:17" ht="50.25" customHeight="1" x14ac:dyDescent="0.25">
      <c r="A127" s="118" t="s">
        <v>659</v>
      </c>
      <c r="B127" s="896"/>
      <c r="C127" s="899" t="str">
        <f>IFERROR(INDEX('[3]Riesgos de Corrupción'!$B$11:$BN$100,MATCH('Mapa Riesgo Corrupción'!B127,'[3]Riesgos de Corrupción'!$B$11:$B$100,0),2),"")</f>
        <v/>
      </c>
      <c r="D127" s="791" t="str">
        <f>IFERROR(INDEX('[3]Riesgos de Corrupción'!$B$11:$BN$100,MATCH('Mapa Riesgo Corrupción'!B127,'[3]Riesgos de Corrupción'!$B$11:$B$100,0),4),"")</f>
        <v/>
      </c>
      <c r="E127" s="894" t="str">
        <f>IFERROR(INDEX('[3]Riesgos de Corrupción'!$B$11:$BN$100,MATCH('Mapa Riesgo Corrupción'!B127,'[3]Riesgos de Corrupción'!$B$11:$B$100,0),5),"")</f>
        <v/>
      </c>
      <c r="F127" s="784" t="str">
        <f>IFERROR(INDEX('[3]Riesgos de Corrupción'!$B$11:$BN$100,MATCH('Mapa Riesgo Corrupción'!B127,'[3]Riesgos de Corrupción'!$B$11:$B$100,0),18),"")</f>
        <v/>
      </c>
      <c r="G127" s="784" t="str">
        <f>IFERROR(INDEX('[3]Riesgos de Corrupción'!$B$11:$BN$100,MATCH('Mapa Riesgo Corrupción'!B127,'[3]Riesgos de Corrupción'!$B$11:$B$100,0),63),"")</f>
        <v/>
      </c>
      <c r="H127" s="891" t="str">
        <f>IFERROR(INDEX('[3]Riesgos de Corrupción'!$B$11:$BN$100,MATCH('Mapa Riesgo Corrupción'!B127,'[3]Riesgos de Corrupción'!$B$11:$B$100,0),64),"")</f>
        <v/>
      </c>
      <c r="I127" s="784" t="str">
        <f>IFERROR(INDEX('[3]Controles de Corrupción,,'!$C$10:$AZ$251,MATCH('Mapa Riesgo Corrupción'!B127,'[3]Controles de Corrupción,,'!$C$10:$C$251,0),33),"")</f>
        <v/>
      </c>
      <c r="J127" s="784" t="str">
        <f>IFERROR(INDEX('[3]Controles de Corrupción,,'!$C$10:$AZ$251,MATCH('Mapa Riesgo Corrupción'!B127,'[3]Controles de Corrupción,,'!$C$10:$C$251,0),36),"")</f>
        <v/>
      </c>
      <c r="K127" s="784" t="str">
        <f>IFERROR(INDEX('[3]Controles de Corrupción,,'!$C$10:$AZ$251,MATCH('Mapa Riesgo Corrupción'!B127,'[3]Controles de Corrupción,,'!$C$10:$C$251,0),37),"")</f>
        <v/>
      </c>
      <c r="L127" s="784" t="str">
        <f>IFERROR(INDEX('[3]Controles de Corrupción,,'!$C$10:$AZ$251,MATCH('Mapa Riesgo Corrupción'!B127,'[3]Controles de Corrupción,,'!$C$10:$C$251,0),38),"")</f>
        <v/>
      </c>
      <c r="M127" s="70" t="str">
        <f>IFERROR(INDEX('[3]Controles de Corrupción,,'!$C$10:$AZ$251,MATCH(A127,'[3]Controles de Corrupción,,'!$B$10:$B$251,0),4),"")</f>
        <v/>
      </c>
      <c r="N127" s="70" t="str">
        <f>IFERROR(INDEX('[3]Controles de Corrupción,,'!$C$10:$AZ$251,MATCH(A127,'[3]Controles de Corrupción,,'!$B$10:$B$251,0),40),"")</f>
        <v/>
      </c>
      <c r="O127" s="70" t="str">
        <f>IFERROR(INDEX('[3]Controles de Corrupción,,'!$C$10:$AZ$251,MATCH(A127,'[3]Controles de Corrupción,,'!$B$10:$B$251,0),41),"")</f>
        <v/>
      </c>
      <c r="P127" s="70" t="str">
        <f>IFERROR(INDEX('[3]Controles de Corrupción,,'!$C$10:$AZ$251,MATCH(A127,'[3]Controles de Corrupción,,'!$B$10:$B$251,0),42),"")</f>
        <v/>
      </c>
      <c r="Q127" s="62" t="str">
        <f>IFERROR(INDEX('[3]Controles de Corrupción,,'!$C$10:$AZ$251,MATCH(A127,'[3]Controles de Corrupción,,'!$B$10:$B$251,0),47),"")</f>
        <v/>
      </c>
    </row>
    <row r="128" spans="1:17" ht="50.25" customHeight="1" x14ac:dyDescent="0.25">
      <c r="A128" s="118" t="s">
        <v>660</v>
      </c>
      <c r="B128" s="897"/>
      <c r="C128" s="900"/>
      <c r="D128" s="783"/>
      <c r="E128" s="895"/>
      <c r="F128" s="785"/>
      <c r="G128" s="785"/>
      <c r="H128" s="889"/>
      <c r="I128" s="785"/>
      <c r="J128" s="785"/>
      <c r="K128" s="785"/>
      <c r="L128" s="785"/>
      <c r="M128" s="70" t="str">
        <f>IFERROR(INDEX('[3]Controles de Corrupción,,'!$C$10:$AZ$251,MATCH(A128,'[3]Controles de Corrupción,,'!$B$10:$B$251,0),4),"")</f>
        <v/>
      </c>
      <c r="N128" s="70" t="str">
        <f>IFERROR(INDEX('[3]Controles de Corrupción,,'!$C$10:$AZ$251,MATCH(A128,'[3]Controles de Corrupción,,'!$B$10:$B$251,0),40),"")</f>
        <v/>
      </c>
      <c r="O128" s="70" t="str">
        <f>IFERROR(INDEX('[3]Controles de Corrupción,,'!$C$10:$AZ$251,MATCH(A128,'[3]Controles de Corrupción,,'!$B$10:$B$251,0),41),"")</f>
        <v/>
      </c>
      <c r="P128" s="70" t="str">
        <f>IFERROR(INDEX('[3]Controles de Corrupción,,'!$C$10:$AZ$251,MATCH(A128,'[3]Controles de Corrupción,,'!$B$10:$B$251,0),42),"")</f>
        <v/>
      </c>
      <c r="Q128" s="62" t="str">
        <f>IFERROR(INDEX('[3]Controles de Corrupción,,'!$C$10:$AZ$251,MATCH(A128,'[3]Controles de Corrupción,,'!$B$10:$B$251,0),47),"")</f>
        <v/>
      </c>
    </row>
    <row r="129" spans="1:17" ht="50.25" customHeight="1" x14ac:dyDescent="0.25">
      <c r="A129" s="118" t="s">
        <v>661</v>
      </c>
      <c r="B129" s="897"/>
      <c r="C129" s="900"/>
      <c r="D129" s="783"/>
      <c r="E129" s="895"/>
      <c r="F129" s="785"/>
      <c r="G129" s="785"/>
      <c r="H129" s="889"/>
      <c r="I129" s="785"/>
      <c r="J129" s="785"/>
      <c r="K129" s="785"/>
      <c r="L129" s="785"/>
      <c r="M129" s="70" t="str">
        <f>IFERROR(INDEX('[3]Controles de Corrupción,,'!$C$10:$AZ$251,MATCH(A129,'[3]Controles de Corrupción,,'!$B$10:$B$251,0),4),"")</f>
        <v/>
      </c>
      <c r="N129" s="70" t="str">
        <f>IFERROR(INDEX('[3]Controles de Corrupción,,'!$C$10:$AZ$251,MATCH(A129,'[3]Controles de Corrupción,,'!$B$10:$B$251,0),40),"")</f>
        <v/>
      </c>
      <c r="O129" s="70" t="str">
        <f>IFERROR(INDEX('[3]Controles de Corrupción,,'!$C$10:$AZ$251,MATCH(A129,'[3]Controles de Corrupción,,'!$B$10:$B$251,0),41),"")</f>
        <v/>
      </c>
      <c r="P129" s="70" t="str">
        <f>IFERROR(INDEX('[3]Controles de Corrupción,,'!$C$10:$AZ$251,MATCH(A129,'[3]Controles de Corrupción,,'!$B$10:$B$251,0),42),"")</f>
        <v/>
      </c>
      <c r="Q129" s="62" t="str">
        <f>IFERROR(INDEX('[3]Controles de Corrupción,,'!$C$10:$AZ$251,MATCH(A129,'[3]Controles de Corrupción,,'!$B$10:$B$251,0),47),"")</f>
        <v/>
      </c>
    </row>
    <row r="130" spans="1:17" ht="50.25" customHeight="1" x14ac:dyDescent="0.25">
      <c r="A130" s="118" t="s">
        <v>662</v>
      </c>
      <c r="B130" s="897"/>
      <c r="C130" s="900"/>
      <c r="D130" s="783"/>
      <c r="E130" s="895"/>
      <c r="F130" s="785"/>
      <c r="G130" s="785"/>
      <c r="H130" s="889"/>
      <c r="I130" s="785"/>
      <c r="J130" s="785"/>
      <c r="K130" s="785"/>
      <c r="L130" s="785"/>
      <c r="M130" s="70" t="str">
        <f>IFERROR(INDEX('[3]Controles de Corrupción,,'!$C$10:$AZ$251,MATCH(A130,'[3]Controles de Corrupción,,'!$B$10:$B$251,0),4),"")</f>
        <v/>
      </c>
      <c r="N130" s="70" t="str">
        <f>IFERROR(INDEX('[3]Controles de Corrupción,,'!$C$10:$AZ$251,MATCH(A130,'[3]Controles de Corrupción,,'!$B$10:$B$251,0),40),"")</f>
        <v/>
      </c>
      <c r="O130" s="70" t="str">
        <f>IFERROR(INDEX('[3]Controles de Corrupción,,'!$C$10:$AZ$251,MATCH(A130,'[3]Controles de Corrupción,,'!$B$10:$B$251,0),41),"")</f>
        <v/>
      </c>
      <c r="P130" s="70" t="str">
        <f>IFERROR(INDEX('[3]Controles de Corrupción,,'!$C$10:$AZ$251,MATCH(A130,'[3]Controles de Corrupción,,'!$B$10:$B$251,0),42),"")</f>
        <v/>
      </c>
      <c r="Q130" s="62" t="str">
        <f>IFERROR(INDEX('[3]Controles de Corrupción,,'!$C$10:$AZ$251,MATCH(A130,'[3]Controles de Corrupción,,'!$B$10:$B$251,0),47),"")</f>
        <v/>
      </c>
    </row>
    <row r="131" spans="1:17" ht="50.25" customHeight="1" x14ac:dyDescent="0.25">
      <c r="A131" s="118" t="s">
        <v>663</v>
      </c>
      <c r="B131" s="897"/>
      <c r="C131" s="900"/>
      <c r="D131" s="783"/>
      <c r="E131" s="895"/>
      <c r="F131" s="785"/>
      <c r="G131" s="785"/>
      <c r="H131" s="889"/>
      <c r="I131" s="785"/>
      <c r="J131" s="785"/>
      <c r="K131" s="785"/>
      <c r="L131" s="785"/>
      <c r="M131" s="70" t="str">
        <f>IFERROR(INDEX('[3]Controles de Corrupción,,'!$C$10:$AZ$251,MATCH(A131,'[3]Controles de Corrupción,,'!$B$10:$B$251,0),4),"")</f>
        <v/>
      </c>
      <c r="N131" s="70" t="str">
        <f>IFERROR(INDEX('[3]Controles de Corrupción,,'!$C$10:$AZ$251,MATCH(A131,'[3]Controles de Corrupción,,'!$B$10:$B$251,0),40),"")</f>
        <v/>
      </c>
      <c r="O131" s="70" t="str">
        <f>IFERROR(INDEX('[3]Controles de Corrupción,,'!$C$10:$AZ$251,MATCH(A131,'[3]Controles de Corrupción,,'!$B$10:$B$251,0),41),"")</f>
        <v/>
      </c>
      <c r="P131" s="70" t="str">
        <f>IFERROR(INDEX('[3]Controles de Corrupción,,'!$C$10:$AZ$251,MATCH(A131,'[3]Controles de Corrupción,,'!$B$10:$B$251,0),42),"")</f>
        <v/>
      </c>
      <c r="Q131" s="62" t="str">
        <f>IFERROR(INDEX('[3]Controles de Corrupción,,'!$C$10:$AZ$251,MATCH(A131,'[3]Controles de Corrupción,,'!$B$10:$B$251,0),47),"")</f>
        <v/>
      </c>
    </row>
    <row r="132" spans="1:17" ht="50.25" customHeight="1" x14ac:dyDescent="0.25">
      <c r="A132" s="118" t="s">
        <v>664</v>
      </c>
      <c r="B132" s="898"/>
      <c r="C132" s="900"/>
      <c r="D132" s="783"/>
      <c r="E132" s="895"/>
      <c r="F132" s="785"/>
      <c r="G132" s="785"/>
      <c r="H132" s="786"/>
      <c r="I132" s="785"/>
      <c r="J132" s="785"/>
      <c r="K132" s="785"/>
      <c r="L132" s="785"/>
      <c r="M132" s="70" t="str">
        <f>IFERROR(INDEX('[3]Controles de Corrupción,,'!$C$10:$AZ$251,MATCH(A132,'[3]Controles de Corrupción,,'!$B$10:$B$251,0),4),"")</f>
        <v/>
      </c>
      <c r="N132" s="70" t="str">
        <f>IFERROR(INDEX('[3]Controles de Corrupción,,'!$C$10:$AZ$251,MATCH(A132,'[3]Controles de Corrupción,,'!$B$10:$B$251,0),40),"")</f>
        <v/>
      </c>
      <c r="O132" s="70" t="str">
        <f>IFERROR(INDEX('[3]Controles de Corrupción,,'!$C$10:$AZ$251,MATCH(A132,'[3]Controles de Corrupción,,'!$B$10:$B$251,0),41),"")</f>
        <v/>
      </c>
      <c r="P132" s="70" t="str">
        <f>IFERROR(INDEX('[3]Controles de Corrupción,,'!$C$10:$AZ$251,MATCH(A132,'[3]Controles de Corrupción,,'!$B$10:$B$251,0),42),"")</f>
        <v/>
      </c>
      <c r="Q132" s="62" t="str">
        <f>IFERROR(INDEX('[3]Controles de Corrupción,,'!$C$10:$AZ$251,MATCH(A132,'[3]Controles de Corrupción,,'!$B$10:$B$251,0),47),"")</f>
        <v/>
      </c>
    </row>
    <row r="133" spans="1:17" ht="50.25" customHeight="1" x14ac:dyDescent="0.25">
      <c r="A133" s="118" t="s">
        <v>666</v>
      </c>
      <c r="B133" s="896"/>
      <c r="C133" s="899" t="str">
        <f>IFERROR(INDEX('[3]Riesgos de Corrupción'!$B$11:$BN$100,MATCH('Mapa Riesgo Corrupción'!B133,'[3]Riesgos de Corrupción'!$B$11:$B$100,0),2),"")</f>
        <v/>
      </c>
      <c r="D133" s="791" t="str">
        <f>IFERROR(INDEX('[3]Riesgos de Corrupción'!$B$11:$BN$100,MATCH('Mapa Riesgo Corrupción'!B133,'[3]Riesgos de Corrupción'!$B$11:$B$100,0),4),"")</f>
        <v/>
      </c>
      <c r="E133" s="894" t="str">
        <f>IFERROR(INDEX('[3]Riesgos de Corrupción'!$B$11:$BN$100,MATCH('Mapa Riesgo Corrupción'!B133,'[3]Riesgos de Corrupción'!$B$11:$B$100,0),5),"")</f>
        <v/>
      </c>
      <c r="F133" s="784" t="str">
        <f>IFERROR(INDEX('[3]Riesgos de Corrupción'!$B$11:$BN$100,MATCH('Mapa Riesgo Corrupción'!B133,'[3]Riesgos de Corrupción'!$B$11:$B$100,0),18),"")</f>
        <v/>
      </c>
      <c r="G133" s="784" t="str">
        <f>IFERROR(INDEX('[3]Riesgos de Corrupción'!$B$11:$BN$100,MATCH('Mapa Riesgo Corrupción'!B133,'[3]Riesgos de Corrupción'!$B$11:$B$100,0),63),"")</f>
        <v/>
      </c>
      <c r="H133" s="891" t="str">
        <f>IFERROR(INDEX('[3]Riesgos de Corrupción'!$B$11:$BN$100,MATCH('Mapa Riesgo Corrupción'!B133,'[3]Riesgos de Corrupción'!$B$11:$B$100,0),64),"")</f>
        <v/>
      </c>
      <c r="I133" s="784" t="str">
        <f>IFERROR(INDEX('[3]Controles de Corrupción,,'!$C$10:$AZ$251,MATCH('Mapa Riesgo Corrupción'!B133,'[3]Controles de Corrupción,,'!$C$10:$C$251,0),33),"")</f>
        <v/>
      </c>
      <c r="J133" s="784" t="str">
        <f>IFERROR(INDEX('[3]Controles de Corrupción,,'!$C$10:$AZ$251,MATCH('Mapa Riesgo Corrupción'!B133,'[3]Controles de Corrupción,,'!$C$10:$C$251,0),36),"")</f>
        <v/>
      </c>
      <c r="K133" s="784" t="str">
        <f>IFERROR(INDEX('[3]Controles de Corrupción,,'!$C$10:$AZ$251,MATCH('Mapa Riesgo Corrupción'!B133,'[3]Controles de Corrupción,,'!$C$10:$C$251,0),37),"")</f>
        <v/>
      </c>
      <c r="L133" s="784" t="str">
        <f>IFERROR(INDEX('[3]Controles de Corrupción,,'!$C$10:$AZ$251,MATCH('Mapa Riesgo Corrupción'!B133,'[3]Controles de Corrupción,,'!$C$10:$C$251,0),38),"")</f>
        <v/>
      </c>
      <c r="M133" s="70" t="str">
        <f>IFERROR(INDEX('[3]Controles de Corrupción,,'!$C$10:$AZ$251,MATCH(A133,'[3]Controles de Corrupción,,'!$B$10:$B$251,0),4),"")</f>
        <v/>
      </c>
      <c r="N133" s="70" t="str">
        <f>IFERROR(INDEX('[3]Controles de Corrupción,,'!$C$10:$AZ$251,MATCH(A133,'[3]Controles de Corrupción,,'!$B$10:$B$251,0),40),"")</f>
        <v/>
      </c>
      <c r="O133" s="70" t="str">
        <f>IFERROR(INDEX('[3]Controles de Corrupción,,'!$C$10:$AZ$251,MATCH(A133,'[3]Controles de Corrupción,,'!$B$10:$B$251,0),41),"")</f>
        <v/>
      </c>
      <c r="P133" s="70" t="str">
        <f>IFERROR(INDEX('[3]Controles de Corrupción,,'!$C$10:$AZ$251,MATCH(A133,'[3]Controles de Corrupción,,'!$B$10:$B$251,0),42),"")</f>
        <v/>
      </c>
      <c r="Q133" s="62" t="str">
        <f>IFERROR(INDEX('[3]Controles de Corrupción,,'!$C$10:$AZ$251,MATCH(A133,'[3]Controles de Corrupción,,'!$B$10:$B$251,0),47),"")</f>
        <v/>
      </c>
    </row>
    <row r="134" spans="1:17" ht="50.25" customHeight="1" x14ac:dyDescent="0.25">
      <c r="A134" s="118" t="s">
        <v>665</v>
      </c>
      <c r="B134" s="897"/>
      <c r="C134" s="900"/>
      <c r="D134" s="783"/>
      <c r="E134" s="895"/>
      <c r="F134" s="785"/>
      <c r="G134" s="785"/>
      <c r="H134" s="889"/>
      <c r="I134" s="785"/>
      <c r="J134" s="785"/>
      <c r="K134" s="785"/>
      <c r="L134" s="785"/>
      <c r="M134" s="70" t="str">
        <f>IFERROR(INDEX('[3]Controles de Corrupción,,'!$C$10:$AZ$251,MATCH(A134,'[3]Controles de Corrupción,,'!$B$10:$B$251,0),4),"")</f>
        <v/>
      </c>
      <c r="N134" s="70" t="str">
        <f>IFERROR(INDEX('[3]Controles de Corrupción,,'!$C$10:$AZ$251,MATCH(A134,'[3]Controles de Corrupción,,'!$B$10:$B$251,0),40),"")</f>
        <v/>
      </c>
      <c r="O134" s="70" t="str">
        <f>IFERROR(INDEX('[3]Controles de Corrupción,,'!$C$10:$AZ$251,MATCH(A134,'[3]Controles de Corrupción,,'!$B$10:$B$251,0),41),"")</f>
        <v/>
      </c>
      <c r="P134" s="70" t="str">
        <f>IFERROR(INDEX('[3]Controles de Corrupción,,'!$C$10:$AZ$251,MATCH(A134,'[3]Controles de Corrupción,,'!$B$10:$B$251,0),42),"")</f>
        <v/>
      </c>
      <c r="Q134" s="62" t="str">
        <f>IFERROR(INDEX('[3]Controles de Corrupción,,'!$C$10:$AZ$251,MATCH(A134,'[3]Controles de Corrupción,,'!$B$10:$B$251,0),47),"")</f>
        <v/>
      </c>
    </row>
    <row r="135" spans="1:17" ht="50.25" customHeight="1" x14ac:dyDescent="0.25">
      <c r="A135" s="118" t="s">
        <v>667</v>
      </c>
      <c r="B135" s="897"/>
      <c r="C135" s="900"/>
      <c r="D135" s="783"/>
      <c r="E135" s="895"/>
      <c r="F135" s="785"/>
      <c r="G135" s="785"/>
      <c r="H135" s="889"/>
      <c r="I135" s="785"/>
      <c r="J135" s="785"/>
      <c r="K135" s="785"/>
      <c r="L135" s="785"/>
      <c r="M135" s="70" t="str">
        <f>IFERROR(INDEX('[3]Controles de Corrupción,,'!$C$10:$AZ$251,MATCH(A135,'[3]Controles de Corrupción,,'!$B$10:$B$251,0),4),"")</f>
        <v/>
      </c>
      <c r="N135" s="70" t="str">
        <f>IFERROR(INDEX('[3]Controles de Corrupción,,'!$C$10:$AZ$251,MATCH(A135,'[3]Controles de Corrupción,,'!$B$10:$B$251,0),40),"")</f>
        <v/>
      </c>
      <c r="O135" s="70" t="str">
        <f>IFERROR(INDEX('[3]Controles de Corrupción,,'!$C$10:$AZ$251,MATCH(A135,'[3]Controles de Corrupción,,'!$B$10:$B$251,0),41),"")</f>
        <v/>
      </c>
      <c r="P135" s="70" t="str">
        <f>IFERROR(INDEX('[3]Controles de Corrupción,,'!$C$10:$AZ$251,MATCH(A135,'[3]Controles de Corrupción,,'!$B$10:$B$251,0),42),"")</f>
        <v/>
      </c>
      <c r="Q135" s="62" t="str">
        <f>IFERROR(INDEX('[3]Controles de Corrupción,,'!$C$10:$AZ$251,MATCH(A135,'[3]Controles de Corrupción,,'!$B$10:$B$251,0),47),"")</f>
        <v/>
      </c>
    </row>
    <row r="136" spans="1:17" ht="50.25" customHeight="1" x14ac:dyDescent="0.25">
      <c r="A136" s="118" t="s">
        <v>668</v>
      </c>
      <c r="B136" s="897"/>
      <c r="C136" s="900"/>
      <c r="D136" s="783"/>
      <c r="E136" s="895"/>
      <c r="F136" s="785"/>
      <c r="G136" s="785"/>
      <c r="H136" s="889"/>
      <c r="I136" s="785"/>
      <c r="J136" s="785"/>
      <c r="K136" s="785"/>
      <c r="L136" s="785"/>
      <c r="M136" s="70" t="str">
        <f>IFERROR(INDEX('[3]Controles de Corrupción,,'!$C$10:$AZ$251,MATCH(A136,'[3]Controles de Corrupción,,'!$B$10:$B$251,0),4),"")</f>
        <v/>
      </c>
      <c r="N136" s="70" t="str">
        <f>IFERROR(INDEX('[3]Controles de Corrupción,,'!$C$10:$AZ$251,MATCH(A136,'[3]Controles de Corrupción,,'!$B$10:$B$251,0),40),"")</f>
        <v/>
      </c>
      <c r="O136" s="70" t="str">
        <f>IFERROR(INDEX('[3]Controles de Corrupción,,'!$C$10:$AZ$251,MATCH(A136,'[3]Controles de Corrupción,,'!$B$10:$B$251,0),41),"")</f>
        <v/>
      </c>
      <c r="P136" s="70" t="str">
        <f>IFERROR(INDEX('[3]Controles de Corrupción,,'!$C$10:$AZ$251,MATCH(A136,'[3]Controles de Corrupción,,'!$B$10:$B$251,0),42),"")</f>
        <v/>
      </c>
      <c r="Q136" s="62" t="str">
        <f>IFERROR(INDEX('[3]Controles de Corrupción,,'!$C$10:$AZ$251,MATCH(A136,'[3]Controles de Corrupción,,'!$B$10:$B$251,0),47),"")</f>
        <v/>
      </c>
    </row>
    <row r="137" spans="1:17" ht="50.25" customHeight="1" x14ac:dyDescent="0.25">
      <c r="A137" s="118" t="s">
        <v>669</v>
      </c>
      <c r="B137" s="897"/>
      <c r="C137" s="900"/>
      <c r="D137" s="783"/>
      <c r="E137" s="895"/>
      <c r="F137" s="785"/>
      <c r="G137" s="785"/>
      <c r="H137" s="889"/>
      <c r="I137" s="785"/>
      <c r="J137" s="785"/>
      <c r="K137" s="785"/>
      <c r="L137" s="785"/>
      <c r="M137" s="70" t="str">
        <f>IFERROR(INDEX('[3]Controles de Corrupción,,'!$C$10:$AZ$251,MATCH(A137,'[3]Controles de Corrupción,,'!$B$10:$B$251,0),4),"")</f>
        <v/>
      </c>
      <c r="N137" s="70" t="str">
        <f>IFERROR(INDEX('[3]Controles de Corrupción,,'!$C$10:$AZ$251,MATCH(A137,'[3]Controles de Corrupción,,'!$B$10:$B$251,0),40),"")</f>
        <v/>
      </c>
      <c r="O137" s="70" t="str">
        <f>IFERROR(INDEX('[3]Controles de Corrupción,,'!$C$10:$AZ$251,MATCH(A137,'[3]Controles de Corrupción,,'!$B$10:$B$251,0),41),"")</f>
        <v/>
      </c>
      <c r="P137" s="70" t="str">
        <f>IFERROR(INDEX('[3]Controles de Corrupción,,'!$C$10:$AZ$251,MATCH(A137,'[3]Controles de Corrupción,,'!$B$10:$B$251,0),42),"")</f>
        <v/>
      </c>
      <c r="Q137" s="62" t="str">
        <f>IFERROR(INDEX('[3]Controles de Corrupción,,'!$C$10:$AZ$251,MATCH(A137,'[3]Controles de Corrupción,,'!$B$10:$B$251,0),47),"")</f>
        <v/>
      </c>
    </row>
    <row r="138" spans="1:17" ht="50.25" customHeight="1" x14ac:dyDescent="0.25">
      <c r="A138" s="118" t="s">
        <v>670</v>
      </c>
      <c r="B138" s="898"/>
      <c r="C138" s="900"/>
      <c r="D138" s="783"/>
      <c r="E138" s="895"/>
      <c r="F138" s="785"/>
      <c r="G138" s="785"/>
      <c r="H138" s="786"/>
      <c r="I138" s="785"/>
      <c r="J138" s="785"/>
      <c r="K138" s="785"/>
      <c r="L138" s="785"/>
      <c r="M138" s="70" t="str">
        <f>IFERROR(INDEX('[3]Controles de Corrupción,,'!$C$10:$AZ$251,MATCH(A138,'[3]Controles de Corrupción,,'!$B$10:$B$251,0),4),"")</f>
        <v/>
      </c>
      <c r="N138" s="70" t="str">
        <f>IFERROR(INDEX('[3]Controles de Corrupción,,'!$C$10:$AZ$251,MATCH(A138,'[3]Controles de Corrupción,,'!$B$10:$B$251,0),40),"")</f>
        <v/>
      </c>
      <c r="O138" s="70" t="str">
        <f>IFERROR(INDEX('[3]Controles de Corrupción,,'!$C$10:$AZ$251,MATCH(A138,'[3]Controles de Corrupción,,'!$B$10:$B$251,0),41),"")</f>
        <v/>
      </c>
      <c r="P138" s="70" t="str">
        <f>IFERROR(INDEX('[3]Controles de Corrupción,,'!$C$10:$AZ$251,MATCH(A138,'[3]Controles de Corrupción,,'!$B$10:$B$251,0),42),"")</f>
        <v/>
      </c>
      <c r="Q138" s="62" t="str">
        <f>IFERROR(INDEX('[3]Controles de Corrupción,,'!$C$10:$AZ$251,MATCH(A138,'[3]Controles de Corrupción,,'!$B$10:$B$251,0),47),"")</f>
        <v/>
      </c>
    </row>
    <row r="139" spans="1:17" ht="50.25" customHeight="1" x14ac:dyDescent="0.25">
      <c r="A139" s="118" t="s">
        <v>671</v>
      </c>
      <c r="B139" s="896"/>
      <c r="C139" s="899" t="str">
        <f>IFERROR(INDEX('[3]Riesgos de Corrupción'!$B$11:$BN$100,MATCH('Mapa Riesgo Corrupción'!B139,'[3]Riesgos de Corrupción'!$B$11:$B$100,0),2),"")</f>
        <v/>
      </c>
      <c r="D139" s="791" t="str">
        <f>IFERROR(INDEX('[3]Riesgos de Corrupción'!$B$11:$BN$100,MATCH('Mapa Riesgo Corrupción'!B139,'[3]Riesgos de Corrupción'!$B$11:$B$100,0),4),"")</f>
        <v/>
      </c>
      <c r="E139" s="894" t="str">
        <f>IFERROR(INDEX('[3]Riesgos de Corrupción'!$B$11:$BN$100,MATCH('Mapa Riesgo Corrupción'!B139,'[3]Riesgos de Corrupción'!$B$11:$B$100,0),5),"")</f>
        <v/>
      </c>
      <c r="F139" s="784" t="str">
        <f>IFERROR(INDEX('[3]Riesgos de Corrupción'!$B$11:$BN$100,MATCH('Mapa Riesgo Corrupción'!B139,'[3]Riesgos de Corrupción'!$B$11:$B$100,0),18),"")</f>
        <v/>
      </c>
      <c r="G139" s="784" t="str">
        <f>IFERROR(INDEX('[3]Riesgos de Corrupción'!$B$11:$BN$100,MATCH('Mapa Riesgo Corrupción'!B139,'[3]Riesgos de Corrupción'!$B$11:$B$100,0),63),"")</f>
        <v/>
      </c>
      <c r="H139" s="891" t="str">
        <f>IFERROR(INDEX('[3]Riesgos de Corrupción'!$B$11:$BN$100,MATCH('Mapa Riesgo Corrupción'!B139,'[3]Riesgos de Corrupción'!$B$11:$B$100,0),64),"")</f>
        <v/>
      </c>
      <c r="I139" s="784" t="str">
        <f>IFERROR(INDEX('[3]Controles de Corrupción,,'!$C$10:$AZ$251,MATCH('Mapa Riesgo Corrupción'!B139,'[3]Controles de Corrupción,,'!$C$10:$C$251,0),33),"")</f>
        <v/>
      </c>
      <c r="J139" s="784" t="str">
        <f>IFERROR(INDEX('[3]Controles de Corrupción,,'!$C$10:$AZ$251,MATCH('Mapa Riesgo Corrupción'!B139,'[3]Controles de Corrupción,,'!$C$10:$C$251,0),36),"")</f>
        <v/>
      </c>
      <c r="K139" s="784" t="str">
        <f>IFERROR(INDEX('[3]Controles de Corrupción,,'!$C$10:$AZ$251,MATCH('Mapa Riesgo Corrupción'!B139,'[3]Controles de Corrupción,,'!$C$10:$C$251,0),37),"")</f>
        <v/>
      </c>
      <c r="L139" s="784" t="str">
        <f>IFERROR(INDEX('[3]Controles de Corrupción,,'!$C$10:$AZ$251,MATCH('Mapa Riesgo Corrupción'!B139,'[3]Controles de Corrupción,,'!$C$10:$C$251,0),38),"")</f>
        <v/>
      </c>
      <c r="M139" s="70" t="str">
        <f>IFERROR(INDEX('[3]Controles de Corrupción,,'!$C$10:$AZ$251,MATCH(A139,'[3]Controles de Corrupción,,'!$B$10:$B$251,0),4),"")</f>
        <v/>
      </c>
      <c r="N139" s="70" t="str">
        <f>IFERROR(INDEX('[3]Controles de Corrupción,,'!$C$10:$AZ$251,MATCH(A139,'[3]Controles de Corrupción,,'!$B$10:$B$251,0),40),"")</f>
        <v/>
      </c>
      <c r="O139" s="70" t="str">
        <f>IFERROR(INDEX('[3]Controles de Corrupción,,'!$C$10:$AZ$251,MATCH(A139,'[3]Controles de Corrupción,,'!$B$10:$B$251,0),41),"")</f>
        <v/>
      </c>
      <c r="P139" s="70" t="str">
        <f>IFERROR(INDEX('[3]Controles de Corrupción,,'!$C$10:$AZ$251,MATCH(A139,'[3]Controles de Corrupción,,'!$B$10:$B$251,0),42),"")</f>
        <v/>
      </c>
      <c r="Q139" s="62" t="str">
        <f>IFERROR(INDEX('[3]Controles de Corrupción,,'!$C$10:$AZ$251,MATCH(A139,'[3]Controles de Corrupción,,'!$B$10:$B$251,0),47),"")</f>
        <v/>
      </c>
    </row>
    <row r="140" spans="1:17" ht="50.25" customHeight="1" x14ac:dyDescent="0.25">
      <c r="A140" s="118" t="s">
        <v>672</v>
      </c>
      <c r="B140" s="897"/>
      <c r="C140" s="900"/>
      <c r="D140" s="783"/>
      <c r="E140" s="895"/>
      <c r="F140" s="785"/>
      <c r="G140" s="785"/>
      <c r="H140" s="889"/>
      <c r="I140" s="785"/>
      <c r="J140" s="785"/>
      <c r="K140" s="785"/>
      <c r="L140" s="785"/>
      <c r="M140" s="70" t="str">
        <f>IFERROR(INDEX('[3]Controles de Corrupción,,'!$C$10:$AZ$251,MATCH(A140,'[3]Controles de Corrupción,,'!$B$10:$B$251,0),4),"")</f>
        <v/>
      </c>
      <c r="N140" s="70" t="str">
        <f>IFERROR(INDEX('[3]Controles de Corrupción,,'!$C$10:$AZ$251,MATCH(A140,'[3]Controles de Corrupción,,'!$B$10:$B$251,0),40),"")</f>
        <v/>
      </c>
      <c r="O140" s="70" t="str">
        <f>IFERROR(INDEX('[3]Controles de Corrupción,,'!$C$10:$AZ$251,MATCH(A140,'[3]Controles de Corrupción,,'!$B$10:$B$251,0),41),"")</f>
        <v/>
      </c>
      <c r="P140" s="70" t="str">
        <f>IFERROR(INDEX('[3]Controles de Corrupción,,'!$C$10:$AZ$251,MATCH(A140,'[3]Controles de Corrupción,,'!$B$10:$B$251,0),42),"")</f>
        <v/>
      </c>
      <c r="Q140" s="62" t="str">
        <f>IFERROR(INDEX('[3]Controles de Corrupción,,'!$C$10:$AZ$251,MATCH(A140,'[3]Controles de Corrupción,,'!$B$10:$B$251,0),47),"")</f>
        <v/>
      </c>
    </row>
    <row r="141" spans="1:17" ht="50.25" customHeight="1" x14ac:dyDescent="0.25">
      <c r="A141" s="118" t="s">
        <v>673</v>
      </c>
      <c r="B141" s="897"/>
      <c r="C141" s="900"/>
      <c r="D141" s="783"/>
      <c r="E141" s="895"/>
      <c r="F141" s="785"/>
      <c r="G141" s="785"/>
      <c r="H141" s="889"/>
      <c r="I141" s="785"/>
      <c r="J141" s="785"/>
      <c r="K141" s="785"/>
      <c r="L141" s="785"/>
      <c r="M141" s="70" t="str">
        <f>IFERROR(INDEX('[3]Controles de Corrupción,,'!$C$10:$AZ$251,MATCH(A141,'[3]Controles de Corrupción,,'!$B$10:$B$251,0),4),"")</f>
        <v/>
      </c>
      <c r="N141" s="70" t="str">
        <f>IFERROR(INDEX('[3]Controles de Corrupción,,'!$C$10:$AZ$251,MATCH(A141,'[3]Controles de Corrupción,,'!$B$10:$B$251,0),40),"")</f>
        <v/>
      </c>
      <c r="O141" s="70" t="str">
        <f>IFERROR(INDEX('[3]Controles de Corrupción,,'!$C$10:$AZ$251,MATCH(A141,'[3]Controles de Corrupción,,'!$B$10:$B$251,0),41),"")</f>
        <v/>
      </c>
      <c r="P141" s="70" t="str">
        <f>IFERROR(INDEX('[3]Controles de Corrupción,,'!$C$10:$AZ$251,MATCH(A141,'[3]Controles de Corrupción,,'!$B$10:$B$251,0),42),"")</f>
        <v/>
      </c>
      <c r="Q141" s="62" t="str">
        <f>IFERROR(INDEX('[3]Controles de Corrupción,,'!$C$10:$AZ$251,MATCH(A141,'[3]Controles de Corrupción,,'!$B$10:$B$251,0),47),"")</f>
        <v/>
      </c>
    </row>
    <row r="142" spans="1:17" ht="50.25" customHeight="1" x14ac:dyDescent="0.25">
      <c r="A142" s="118" t="s">
        <v>674</v>
      </c>
      <c r="B142" s="897"/>
      <c r="C142" s="900"/>
      <c r="D142" s="783"/>
      <c r="E142" s="895"/>
      <c r="F142" s="785"/>
      <c r="G142" s="785"/>
      <c r="H142" s="889"/>
      <c r="I142" s="785"/>
      <c r="J142" s="785"/>
      <c r="K142" s="785"/>
      <c r="L142" s="785"/>
      <c r="M142" s="70" t="str">
        <f>IFERROR(INDEX('[3]Controles de Corrupción,,'!$C$10:$AZ$251,MATCH(A142,'[3]Controles de Corrupción,,'!$B$10:$B$251,0),4),"")</f>
        <v/>
      </c>
      <c r="N142" s="70" t="str">
        <f>IFERROR(INDEX('[3]Controles de Corrupción,,'!$C$10:$AZ$251,MATCH(A142,'[3]Controles de Corrupción,,'!$B$10:$B$251,0),40),"")</f>
        <v/>
      </c>
      <c r="O142" s="70" t="str">
        <f>IFERROR(INDEX('[3]Controles de Corrupción,,'!$C$10:$AZ$251,MATCH(A142,'[3]Controles de Corrupción,,'!$B$10:$B$251,0),41),"")</f>
        <v/>
      </c>
      <c r="P142" s="70" t="str">
        <f>IFERROR(INDEX('[3]Controles de Corrupción,,'!$C$10:$AZ$251,MATCH(A142,'[3]Controles de Corrupción,,'!$B$10:$B$251,0),42),"")</f>
        <v/>
      </c>
      <c r="Q142" s="62" t="str">
        <f>IFERROR(INDEX('[3]Controles de Corrupción,,'!$C$10:$AZ$251,MATCH(A142,'[3]Controles de Corrupción,,'!$B$10:$B$251,0),47),"")</f>
        <v/>
      </c>
    </row>
    <row r="143" spans="1:17" ht="50.25" customHeight="1" x14ac:dyDescent="0.25">
      <c r="A143" s="118" t="s">
        <v>675</v>
      </c>
      <c r="B143" s="897"/>
      <c r="C143" s="900"/>
      <c r="D143" s="783"/>
      <c r="E143" s="895"/>
      <c r="F143" s="785"/>
      <c r="G143" s="785"/>
      <c r="H143" s="889"/>
      <c r="I143" s="785"/>
      <c r="J143" s="785"/>
      <c r="K143" s="785"/>
      <c r="L143" s="785"/>
      <c r="M143" s="70" t="str">
        <f>IFERROR(INDEX('[3]Controles de Corrupción,,'!$C$10:$AZ$251,MATCH(A143,'[3]Controles de Corrupción,,'!$B$10:$B$251,0),4),"")</f>
        <v/>
      </c>
      <c r="N143" s="70" t="str">
        <f>IFERROR(INDEX('[3]Controles de Corrupción,,'!$C$10:$AZ$251,MATCH(A143,'[3]Controles de Corrupción,,'!$B$10:$B$251,0),40),"")</f>
        <v/>
      </c>
      <c r="O143" s="70" t="str">
        <f>IFERROR(INDEX('[3]Controles de Corrupción,,'!$C$10:$AZ$251,MATCH(A143,'[3]Controles de Corrupción,,'!$B$10:$B$251,0),41),"")</f>
        <v/>
      </c>
      <c r="P143" s="70" t="str">
        <f>IFERROR(INDEX('[3]Controles de Corrupción,,'!$C$10:$AZ$251,MATCH(A143,'[3]Controles de Corrupción,,'!$B$10:$B$251,0),42),"")</f>
        <v/>
      </c>
      <c r="Q143" s="62" t="str">
        <f>IFERROR(INDEX('[3]Controles de Corrupción,,'!$C$10:$AZ$251,MATCH(A143,'[3]Controles de Corrupción,,'!$B$10:$B$251,0),47),"")</f>
        <v/>
      </c>
    </row>
    <row r="144" spans="1:17" ht="50.25" customHeight="1" x14ac:dyDescent="0.25">
      <c r="A144" s="118" t="s">
        <v>676</v>
      </c>
      <c r="B144" s="898"/>
      <c r="C144" s="900"/>
      <c r="D144" s="783"/>
      <c r="E144" s="895"/>
      <c r="F144" s="785"/>
      <c r="G144" s="785"/>
      <c r="H144" s="786"/>
      <c r="I144" s="785"/>
      <c r="J144" s="785"/>
      <c r="K144" s="785"/>
      <c r="L144" s="785"/>
      <c r="M144" s="70" t="str">
        <f>IFERROR(INDEX('[3]Controles de Corrupción,,'!$C$10:$AZ$251,MATCH(A144,'[3]Controles de Corrupción,,'!$B$10:$B$251,0),4),"")</f>
        <v/>
      </c>
      <c r="N144" s="70" t="str">
        <f>IFERROR(INDEX('[3]Controles de Corrupción,,'!$C$10:$AZ$251,MATCH(A144,'[3]Controles de Corrupción,,'!$B$10:$B$251,0),40),"")</f>
        <v/>
      </c>
      <c r="O144" s="70" t="str">
        <f>IFERROR(INDEX('[3]Controles de Corrupción,,'!$C$10:$AZ$251,MATCH(A144,'[3]Controles de Corrupción,,'!$B$10:$B$251,0),41),"")</f>
        <v/>
      </c>
      <c r="P144" s="70" t="str">
        <f>IFERROR(INDEX('[3]Controles de Corrupción,,'!$C$10:$AZ$251,MATCH(A144,'[3]Controles de Corrupción,,'!$B$10:$B$251,0),42),"")</f>
        <v/>
      </c>
      <c r="Q144" s="62" t="str">
        <f>IFERROR(INDEX('[3]Controles de Corrupción,,'!$C$10:$AZ$251,MATCH(A144,'[3]Controles de Corrupción,,'!$B$10:$B$251,0),47),"")</f>
        <v/>
      </c>
    </row>
    <row r="145" spans="1:17" ht="50.25" customHeight="1" x14ac:dyDescent="0.25">
      <c r="A145" s="118" t="s">
        <v>677</v>
      </c>
      <c r="B145" s="896"/>
      <c r="C145" s="899" t="str">
        <f>IFERROR(INDEX('[3]Riesgos de Corrupción'!$B$11:$BN$100,MATCH('Mapa Riesgo Corrupción'!B145,'[3]Riesgos de Corrupción'!$B$11:$B$100,0),2),"")</f>
        <v/>
      </c>
      <c r="D145" s="791" t="str">
        <f>IFERROR(INDEX('[3]Riesgos de Corrupción'!$B$11:$BN$100,MATCH('Mapa Riesgo Corrupción'!B145,'[3]Riesgos de Corrupción'!$B$11:$B$100,0),4),"")</f>
        <v/>
      </c>
      <c r="E145" s="894" t="str">
        <f>IFERROR(INDEX('[3]Riesgos de Corrupción'!$B$11:$BN$100,MATCH('Mapa Riesgo Corrupción'!B145,'[3]Riesgos de Corrupción'!$B$11:$B$100,0),5),"")</f>
        <v/>
      </c>
      <c r="F145" s="784" t="str">
        <f>IFERROR(INDEX('[3]Riesgos de Corrupción'!$B$11:$BN$100,MATCH('Mapa Riesgo Corrupción'!B145,'[3]Riesgos de Corrupción'!$B$11:$B$100,0),18),"")</f>
        <v/>
      </c>
      <c r="G145" s="784" t="str">
        <f>IFERROR(INDEX('[3]Riesgos de Corrupción'!$B$11:$BN$100,MATCH('Mapa Riesgo Corrupción'!B145,'[3]Riesgos de Corrupción'!$B$11:$B$100,0),63),"")</f>
        <v/>
      </c>
      <c r="H145" s="891" t="str">
        <f>IFERROR(INDEX('[3]Riesgos de Corrupción'!$B$11:$BN$100,MATCH('Mapa Riesgo Corrupción'!B145,'[3]Riesgos de Corrupción'!$B$11:$B$100,0),64),"")</f>
        <v/>
      </c>
      <c r="I145" s="784" t="str">
        <f>IFERROR(INDEX('[3]Controles de Corrupción,,'!$C$10:$AZ$251,MATCH('Mapa Riesgo Corrupción'!B145,'[3]Controles de Corrupción,,'!$C$10:$C$251,0),33),"")</f>
        <v/>
      </c>
      <c r="J145" s="784" t="str">
        <f>IFERROR(INDEX('[3]Controles de Corrupción,,'!$C$10:$AZ$251,MATCH('Mapa Riesgo Corrupción'!B145,'[3]Controles de Corrupción,,'!$C$10:$C$251,0),36),"")</f>
        <v/>
      </c>
      <c r="K145" s="784" t="str">
        <f>IFERROR(INDEX('[3]Controles de Corrupción,,'!$C$10:$AZ$251,MATCH('Mapa Riesgo Corrupción'!B145,'[3]Controles de Corrupción,,'!$C$10:$C$251,0),37),"")</f>
        <v/>
      </c>
      <c r="L145" s="784" t="str">
        <f>IFERROR(INDEX('[3]Controles de Corrupción,,'!$C$10:$AZ$251,MATCH('Mapa Riesgo Corrupción'!B145,'[3]Controles de Corrupción,,'!$C$10:$C$251,0),38),"")</f>
        <v/>
      </c>
      <c r="M145" s="70" t="str">
        <f>IFERROR(INDEX('[3]Controles de Corrupción,,'!$C$10:$AZ$251,MATCH(A145,'[3]Controles de Corrupción,,'!$B$10:$B$251,0),4),"")</f>
        <v/>
      </c>
      <c r="N145" s="70" t="str">
        <f>IFERROR(INDEX('[3]Controles de Corrupción,,'!$C$10:$AZ$251,MATCH(A145,'[3]Controles de Corrupción,,'!$B$10:$B$251,0),40),"")</f>
        <v/>
      </c>
      <c r="O145" s="70" t="str">
        <f>IFERROR(INDEX('[3]Controles de Corrupción,,'!$C$10:$AZ$251,MATCH(A145,'[3]Controles de Corrupción,,'!$B$10:$B$251,0),41),"")</f>
        <v/>
      </c>
      <c r="P145" s="70" t="str">
        <f>IFERROR(INDEX('[3]Controles de Corrupción,,'!$C$10:$AZ$251,MATCH(A145,'[3]Controles de Corrupción,,'!$B$10:$B$251,0),42),"")</f>
        <v/>
      </c>
      <c r="Q145" s="62" t="str">
        <f>IFERROR(INDEX('[3]Controles de Corrupción,,'!$C$10:$AZ$251,MATCH(A145,'[3]Controles de Corrupción,,'!$B$10:$B$251,0),47),"")</f>
        <v/>
      </c>
    </row>
    <row r="146" spans="1:17" ht="50.25" customHeight="1" x14ac:dyDescent="0.25">
      <c r="A146" s="118" t="s">
        <v>678</v>
      </c>
      <c r="B146" s="897"/>
      <c r="C146" s="900"/>
      <c r="D146" s="783"/>
      <c r="E146" s="895"/>
      <c r="F146" s="785"/>
      <c r="G146" s="785"/>
      <c r="H146" s="889"/>
      <c r="I146" s="785"/>
      <c r="J146" s="785"/>
      <c r="K146" s="785"/>
      <c r="L146" s="785"/>
      <c r="M146" s="70" t="str">
        <f>IFERROR(INDEX('[3]Controles de Corrupción,,'!$C$10:$AZ$251,MATCH(A146,'[3]Controles de Corrupción,,'!$B$10:$B$251,0),4),"")</f>
        <v/>
      </c>
      <c r="N146" s="70" t="str">
        <f>IFERROR(INDEX('[3]Controles de Corrupción,,'!$C$10:$AZ$251,MATCH(A146,'[3]Controles de Corrupción,,'!$B$10:$B$251,0),40),"")</f>
        <v/>
      </c>
      <c r="O146" s="70" t="str">
        <f>IFERROR(INDEX('[3]Controles de Corrupción,,'!$C$10:$AZ$251,MATCH(A146,'[3]Controles de Corrupción,,'!$B$10:$B$251,0),41),"")</f>
        <v/>
      </c>
      <c r="P146" s="70" t="str">
        <f>IFERROR(INDEX('[3]Controles de Corrupción,,'!$C$10:$AZ$251,MATCH(A146,'[3]Controles de Corrupción,,'!$B$10:$B$251,0),42),"")</f>
        <v/>
      </c>
      <c r="Q146" s="62" t="str">
        <f>IFERROR(INDEX('[3]Controles de Corrupción,,'!$C$10:$AZ$251,MATCH(A146,'[3]Controles de Corrupción,,'!$B$10:$B$251,0),47),"")</f>
        <v/>
      </c>
    </row>
    <row r="147" spans="1:17" ht="50.25" customHeight="1" x14ac:dyDescent="0.25">
      <c r="A147" s="118" t="s">
        <v>679</v>
      </c>
      <c r="B147" s="897"/>
      <c r="C147" s="900"/>
      <c r="D147" s="783"/>
      <c r="E147" s="895"/>
      <c r="F147" s="785"/>
      <c r="G147" s="785"/>
      <c r="H147" s="889"/>
      <c r="I147" s="785"/>
      <c r="J147" s="785"/>
      <c r="K147" s="785"/>
      <c r="L147" s="785"/>
      <c r="M147" s="70" t="str">
        <f>IFERROR(INDEX('[3]Controles de Corrupción,,'!$C$10:$AZ$251,MATCH(A147,'[3]Controles de Corrupción,,'!$B$10:$B$251,0),4),"")</f>
        <v/>
      </c>
      <c r="N147" s="70" t="str">
        <f>IFERROR(INDEX('[3]Controles de Corrupción,,'!$C$10:$AZ$251,MATCH(A147,'[3]Controles de Corrupción,,'!$B$10:$B$251,0),40),"")</f>
        <v/>
      </c>
      <c r="O147" s="70" t="str">
        <f>IFERROR(INDEX('[3]Controles de Corrupción,,'!$C$10:$AZ$251,MATCH(A147,'[3]Controles de Corrupción,,'!$B$10:$B$251,0),41),"")</f>
        <v/>
      </c>
      <c r="P147" s="70" t="str">
        <f>IFERROR(INDEX('[3]Controles de Corrupción,,'!$C$10:$AZ$251,MATCH(A147,'[3]Controles de Corrupción,,'!$B$10:$B$251,0),42),"")</f>
        <v/>
      </c>
      <c r="Q147" s="62" t="str">
        <f>IFERROR(INDEX('[3]Controles de Corrupción,,'!$C$10:$AZ$251,MATCH(A147,'[3]Controles de Corrupción,,'!$B$10:$B$251,0),47),"")</f>
        <v/>
      </c>
    </row>
    <row r="148" spans="1:17" ht="50.25" customHeight="1" x14ac:dyDescent="0.25">
      <c r="A148" s="118" t="s">
        <v>680</v>
      </c>
      <c r="B148" s="897"/>
      <c r="C148" s="900"/>
      <c r="D148" s="783"/>
      <c r="E148" s="895"/>
      <c r="F148" s="785"/>
      <c r="G148" s="785"/>
      <c r="H148" s="889"/>
      <c r="I148" s="785"/>
      <c r="J148" s="785"/>
      <c r="K148" s="785"/>
      <c r="L148" s="785"/>
      <c r="M148" s="70" t="str">
        <f>IFERROR(INDEX('[3]Controles de Corrupción,,'!$C$10:$AZ$251,MATCH(A148,'[3]Controles de Corrupción,,'!$B$10:$B$251,0),4),"")</f>
        <v/>
      </c>
      <c r="N148" s="70" t="str">
        <f>IFERROR(INDEX('[3]Controles de Corrupción,,'!$C$10:$AZ$251,MATCH(A148,'[3]Controles de Corrupción,,'!$B$10:$B$251,0),40),"")</f>
        <v/>
      </c>
      <c r="O148" s="70" t="str">
        <f>IFERROR(INDEX('[3]Controles de Corrupción,,'!$C$10:$AZ$251,MATCH(A148,'[3]Controles de Corrupción,,'!$B$10:$B$251,0),41),"")</f>
        <v/>
      </c>
      <c r="P148" s="70" t="str">
        <f>IFERROR(INDEX('[3]Controles de Corrupción,,'!$C$10:$AZ$251,MATCH(A148,'[3]Controles de Corrupción,,'!$B$10:$B$251,0),42),"")</f>
        <v/>
      </c>
      <c r="Q148" s="62" t="str">
        <f>IFERROR(INDEX('[3]Controles de Corrupción,,'!$C$10:$AZ$251,MATCH(A148,'[3]Controles de Corrupción,,'!$B$10:$B$251,0),47),"")</f>
        <v/>
      </c>
    </row>
    <row r="149" spans="1:17" ht="50.25" customHeight="1" x14ac:dyDescent="0.25">
      <c r="A149" s="118" t="s">
        <v>681</v>
      </c>
      <c r="B149" s="897"/>
      <c r="C149" s="900"/>
      <c r="D149" s="783"/>
      <c r="E149" s="895"/>
      <c r="F149" s="785"/>
      <c r="G149" s="785"/>
      <c r="H149" s="889"/>
      <c r="I149" s="785"/>
      <c r="J149" s="785"/>
      <c r="K149" s="785"/>
      <c r="L149" s="785"/>
      <c r="M149" s="70" t="str">
        <f>IFERROR(INDEX('[3]Controles de Corrupción,,'!$C$10:$AZ$251,MATCH(A149,'[3]Controles de Corrupción,,'!$B$10:$B$251,0),4),"")</f>
        <v/>
      </c>
      <c r="N149" s="70" t="str">
        <f>IFERROR(INDEX('[3]Controles de Corrupción,,'!$C$10:$AZ$251,MATCH(A149,'[3]Controles de Corrupción,,'!$B$10:$B$251,0),40),"")</f>
        <v/>
      </c>
      <c r="O149" s="70" t="str">
        <f>IFERROR(INDEX('[3]Controles de Corrupción,,'!$C$10:$AZ$251,MATCH(A149,'[3]Controles de Corrupción,,'!$B$10:$B$251,0),41),"")</f>
        <v/>
      </c>
      <c r="P149" s="70" t="str">
        <f>IFERROR(INDEX('[3]Controles de Corrupción,,'!$C$10:$AZ$251,MATCH(A149,'[3]Controles de Corrupción,,'!$B$10:$B$251,0),42),"")</f>
        <v/>
      </c>
      <c r="Q149" s="62" t="str">
        <f>IFERROR(INDEX('[3]Controles de Corrupción,,'!$C$10:$AZ$251,MATCH(A149,'[3]Controles de Corrupción,,'!$B$10:$B$251,0),47),"")</f>
        <v/>
      </c>
    </row>
    <row r="150" spans="1:17" ht="50.25" customHeight="1" x14ac:dyDescent="0.25">
      <c r="A150" s="118" t="s">
        <v>682</v>
      </c>
      <c r="B150" s="898"/>
      <c r="C150" s="900"/>
      <c r="D150" s="783"/>
      <c r="E150" s="895"/>
      <c r="F150" s="785"/>
      <c r="G150" s="785"/>
      <c r="H150" s="786"/>
      <c r="I150" s="785"/>
      <c r="J150" s="785"/>
      <c r="K150" s="785"/>
      <c r="L150" s="785"/>
      <c r="M150" s="70" t="str">
        <f>IFERROR(INDEX('[3]Controles de Corrupción,,'!$C$10:$AZ$251,MATCH(A150,'[3]Controles de Corrupción,,'!$B$10:$B$251,0),4),"")</f>
        <v/>
      </c>
      <c r="N150" s="70" t="str">
        <f>IFERROR(INDEX('[3]Controles de Corrupción,,'!$C$10:$AZ$251,MATCH(A150,'[3]Controles de Corrupción,,'!$B$10:$B$251,0),40),"")</f>
        <v/>
      </c>
      <c r="O150" s="70" t="str">
        <f>IFERROR(INDEX('[3]Controles de Corrupción,,'!$C$10:$AZ$251,MATCH(A150,'[3]Controles de Corrupción,,'!$B$10:$B$251,0),41),"")</f>
        <v/>
      </c>
      <c r="P150" s="70" t="str">
        <f>IFERROR(INDEX('[3]Controles de Corrupción,,'!$C$10:$AZ$251,MATCH(A150,'[3]Controles de Corrupción,,'!$B$10:$B$251,0),42),"")</f>
        <v/>
      </c>
      <c r="Q150" s="62" t="str">
        <f>IFERROR(INDEX('[3]Controles de Corrupción,,'!$C$10:$AZ$251,MATCH(A150,'[3]Controles de Corrupción,,'!$B$10:$B$251,0),47),"")</f>
        <v/>
      </c>
    </row>
    <row r="151" spans="1:17" ht="50.25" customHeight="1" x14ac:dyDescent="0.25">
      <c r="A151" s="118" t="s">
        <v>683</v>
      </c>
      <c r="B151" s="896"/>
      <c r="C151" s="899" t="str">
        <f>IFERROR(INDEX('[3]Riesgos de Corrupción'!$B$11:$BN$100,MATCH('Mapa Riesgo Corrupción'!B151,'[3]Riesgos de Corrupción'!$B$11:$B$100,0),2),"")</f>
        <v/>
      </c>
      <c r="D151" s="791" t="str">
        <f>IFERROR(INDEX('[3]Riesgos de Corrupción'!$B$11:$BN$100,MATCH('Mapa Riesgo Corrupción'!B151,'[3]Riesgos de Corrupción'!$B$11:$B$100,0),4),"")</f>
        <v/>
      </c>
      <c r="E151" s="894" t="str">
        <f>IFERROR(INDEX('[3]Riesgos de Corrupción'!$B$11:$BN$100,MATCH('Mapa Riesgo Corrupción'!B151,'[3]Riesgos de Corrupción'!$B$11:$B$100,0),5),"")</f>
        <v/>
      </c>
      <c r="F151" s="784" t="str">
        <f>IFERROR(INDEX('[3]Riesgos de Corrupción'!$B$11:$BN$100,MATCH('Mapa Riesgo Corrupción'!B151,'[3]Riesgos de Corrupción'!$B$11:$B$100,0),18),"")</f>
        <v/>
      </c>
      <c r="G151" s="784" t="str">
        <f>IFERROR(INDEX('[3]Riesgos de Corrupción'!$B$11:$BN$100,MATCH('Mapa Riesgo Corrupción'!B151,'[3]Riesgos de Corrupción'!$B$11:$B$100,0),63),"")</f>
        <v/>
      </c>
      <c r="H151" s="891" t="str">
        <f>IFERROR(INDEX('[3]Riesgos de Corrupción'!$B$11:$BN$100,MATCH('Mapa Riesgo Corrupción'!B151,'[3]Riesgos de Corrupción'!$B$11:$B$100,0),64),"")</f>
        <v/>
      </c>
      <c r="I151" s="784" t="str">
        <f>IFERROR(INDEX('[3]Controles de Corrupción,,'!$C$10:$AZ$251,MATCH('Mapa Riesgo Corrupción'!B151,'[3]Controles de Corrupción,,'!$C$10:$C$251,0),33),"")</f>
        <v/>
      </c>
      <c r="J151" s="784" t="str">
        <f>IFERROR(INDEX('[3]Controles de Corrupción,,'!$C$10:$AZ$251,MATCH('Mapa Riesgo Corrupción'!B151,'[3]Controles de Corrupción,,'!$C$10:$C$251,0),36),"")</f>
        <v/>
      </c>
      <c r="K151" s="784" t="str">
        <f>IFERROR(INDEX('[3]Controles de Corrupción,,'!$C$10:$AZ$251,MATCH('Mapa Riesgo Corrupción'!B151,'[3]Controles de Corrupción,,'!$C$10:$C$251,0),37),"")</f>
        <v/>
      </c>
      <c r="L151" s="784" t="str">
        <f>IFERROR(INDEX('[3]Controles de Corrupción,,'!$C$10:$AZ$251,MATCH('Mapa Riesgo Corrupción'!B151,'[3]Controles de Corrupción,,'!$C$10:$C$251,0),38),"")</f>
        <v/>
      </c>
      <c r="M151" s="70" t="str">
        <f>IFERROR(INDEX('[3]Controles de Corrupción,,'!$C$10:$AZ$251,MATCH(A151,'[3]Controles de Corrupción,,'!$B$10:$B$251,0),4),"")</f>
        <v/>
      </c>
      <c r="N151" s="70" t="str">
        <f>IFERROR(INDEX('[3]Controles de Corrupción,,'!$C$10:$AZ$251,MATCH(A151,'[3]Controles de Corrupción,,'!$B$10:$B$251,0),40),"")</f>
        <v/>
      </c>
      <c r="O151" s="70" t="str">
        <f>IFERROR(INDEX('[3]Controles de Corrupción,,'!$C$10:$AZ$251,MATCH(A151,'[3]Controles de Corrupción,,'!$B$10:$B$251,0),41),"")</f>
        <v/>
      </c>
      <c r="P151" s="70" t="str">
        <f>IFERROR(INDEX('[3]Controles de Corrupción,,'!$C$10:$AZ$251,MATCH(A151,'[3]Controles de Corrupción,,'!$B$10:$B$251,0),42),"")</f>
        <v/>
      </c>
      <c r="Q151" s="62" t="str">
        <f>IFERROR(INDEX('[3]Controles de Corrupción,,'!$C$10:$AZ$251,MATCH(A151,'[3]Controles de Corrupción,,'!$B$10:$B$251,0),47),"")</f>
        <v/>
      </c>
    </row>
    <row r="152" spans="1:17" ht="50.25" customHeight="1" x14ac:dyDescent="0.25">
      <c r="A152" s="118" t="s">
        <v>684</v>
      </c>
      <c r="B152" s="897"/>
      <c r="C152" s="900"/>
      <c r="D152" s="783"/>
      <c r="E152" s="895"/>
      <c r="F152" s="785"/>
      <c r="G152" s="785"/>
      <c r="H152" s="889"/>
      <c r="I152" s="785"/>
      <c r="J152" s="785"/>
      <c r="K152" s="785"/>
      <c r="L152" s="785"/>
      <c r="M152" s="70" t="str">
        <f>IFERROR(INDEX('[3]Controles de Corrupción,,'!$C$10:$AZ$251,MATCH(A152,'[3]Controles de Corrupción,,'!$B$10:$B$251,0),4),"")</f>
        <v/>
      </c>
      <c r="N152" s="70" t="str">
        <f>IFERROR(INDEX('[3]Controles de Corrupción,,'!$C$10:$AZ$251,MATCH(A152,'[3]Controles de Corrupción,,'!$B$10:$B$251,0),40),"")</f>
        <v/>
      </c>
      <c r="O152" s="70" t="str">
        <f>IFERROR(INDEX('[3]Controles de Corrupción,,'!$C$10:$AZ$251,MATCH(A152,'[3]Controles de Corrupción,,'!$B$10:$B$251,0),41),"")</f>
        <v/>
      </c>
      <c r="P152" s="70" t="str">
        <f>IFERROR(INDEX('[3]Controles de Corrupción,,'!$C$10:$AZ$251,MATCH(A152,'[3]Controles de Corrupción,,'!$B$10:$B$251,0),42),"")</f>
        <v/>
      </c>
      <c r="Q152" s="62" t="str">
        <f>IFERROR(INDEX('[3]Controles de Corrupción,,'!$C$10:$AZ$251,MATCH(A152,'[3]Controles de Corrupción,,'!$B$10:$B$251,0),47),"")</f>
        <v/>
      </c>
    </row>
    <row r="153" spans="1:17" ht="50.25" customHeight="1" x14ac:dyDescent="0.25">
      <c r="A153" s="118" t="s">
        <v>685</v>
      </c>
      <c r="B153" s="897"/>
      <c r="C153" s="900"/>
      <c r="D153" s="783"/>
      <c r="E153" s="895"/>
      <c r="F153" s="785"/>
      <c r="G153" s="785"/>
      <c r="H153" s="889"/>
      <c r="I153" s="785"/>
      <c r="J153" s="785"/>
      <c r="K153" s="785"/>
      <c r="L153" s="785"/>
      <c r="M153" s="70" t="str">
        <f>IFERROR(INDEX('[3]Controles de Corrupción,,'!$C$10:$AZ$251,MATCH(A153,'[3]Controles de Corrupción,,'!$B$10:$B$251,0),4),"")</f>
        <v/>
      </c>
      <c r="N153" s="70" t="str">
        <f>IFERROR(INDEX('[3]Controles de Corrupción,,'!$C$10:$AZ$251,MATCH(A153,'[3]Controles de Corrupción,,'!$B$10:$B$251,0),40),"")</f>
        <v/>
      </c>
      <c r="O153" s="70" t="str">
        <f>IFERROR(INDEX('[3]Controles de Corrupción,,'!$C$10:$AZ$251,MATCH(A153,'[3]Controles de Corrupción,,'!$B$10:$B$251,0),41),"")</f>
        <v/>
      </c>
      <c r="P153" s="70" t="str">
        <f>IFERROR(INDEX('[3]Controles de Corrupción,,'!$C$10:$AZ$251,MATCH(A153,'[3]Controles de Corrupción,,'!$B$10:$B$251,0),42),"")</f>
        <v/>
      </c>
      <c r="Q153" s="62" t="str">
        <f>IFERROR(INDEX('[3]Controles de Corrupción,,'!$C$10:$AZ$251,MATCH(A153,'[3]Controles de Corrupción,,'!$B$10:$B$251,0),47),"")</f>
        <v/>
      </c>
    </row>
    <row r="154" spans="1:17" ht="50.25" customHeight="1" x14ac:dyDescent="0.25">
      <c r="A154" s="118" t="s">
        <v>686</v>
      </c>
      <c r="B154" s="897"/>
      <c r="C154" s="900"/>
      <c r="D154" s="783"/>
      <c r="E154" s="895"/>
      <c r="F154" s="785"/>
      <c r="G154" s="785"/>
      <c r="H154" s="889"/>
      <c r="I154" s="785"/>
      <c r="J154" s="785"/>
      <c r="K154" s="785"/>
      <c r="L154" s="785"/>
      <c r="M154" s="70" t="str">
        <f>IFERROR(INDEX('[3]Controles de Corrupción,,'!$C$10:$AZ$251,MATCH(A154,'[3]Controles de Corrupción,,'!$B$10:$B$251,0),4),"")</f>
        <v/>
      </c>
      <c r="N154" s="70" t="str">
        <f>IFERROR(INDEX('[3]Controles de Corrupción,,'!$C$10:$AZ$251,MATCH(A154,'[3]Controles de Corrupción,,'!$B$10:$B$251,0),40),"")</f>
        <v/>
      </c>
      <c r="O154" s="70" t="str">
        <f>IFERROR(INDEX('[3]Controles de Corrupción,,'!$C$10:$AZ$251,MATCH(A154,'[3]Controles de Corrupción,,'!$B$10:$B$251,0),41),"")</f>
        <v/>
      </c>
      <c r="P154" s="70" t="str">
        <f>IFERROR(INDEX('[3]Controles de Corrupción,,'!$C$10:$AZ$251,MATCH(A154,'[3]Controles de Corrupción,,'!$B$10:$B$251,0),42),"")</f>
        <v/>
      </c>
      <c r="Q154" s="62" t="str">
        <f>IFERROR(INDEX('[3]Controles de Corrupción,,'!$C$10:$AZ$251,MATCH(A154,'[3]Controles de Corrupción,,'!$B$10:$B$251,0),47),"")</f>
        <v/>
      </c>
    </row>
    <row r="155" spans="1:17" ht="50.25" customHeight="1" x14ac:dyDescent="0.25">
      <c r="A155" s="118" t="s">
        <v>687</v>
      </c>
      <c r="B155" s="897"/>
      <c r="C155" s="900"/>
      <c r="D155" s="783"/>
      <c r="E155" s="895"/>
      <c r="F155" s="785"/>
      <c r="G155" s="785"/>
      <c r="H155" s="889"/>
      <c r="I155" s="785"/>
      <c r="J155" s="785"/>
      <c r="K155" s="785"/>
      <c r="L155" s="785"/>
      <c r="M155" s="70" t="str">
        <f>IFERROR(INDEX('[3]Controles de Corrupción,,'!$C$10:$AZ$251,MATCH(A155,'[3]Controles de Corrupción,,'!$B$10:$B$251,0),4),"")</f>
        <v/>
      </c>
      <c r="N155" s="70" t="str">
        <f>IFERROR(INDEX('[3]Controles de Corrupción,,'!$C$10:$AZ$251,MATCH(A155,'[3]Controles de Corrupción,,'!$B$10:$B$251,0),40),"")</f>
        <v/>
      </c>
      <c r="O155" s="70" t="str">
        <f>IFERROR(INDEX('[3]Controles de Corrupción,,'!$C$10:$AZ$251,MATCH(A155,'[3]Controles de Corrupción,,'!$B$10:$B$251,0),41),"")</f>
        <v/>
      </c>
      <c r="P155" s="70" t="str">
        <f>IFERROR(INDEX('[3]Controles de Corrupción,,'!$C$10:$AZ$251,MATCH(A155,'[3]Controles de Corrupción,,'!$B$10:$B$251,0),42),"")</f>
        <v/>
      </c>
      <c r="Q155" s="62" t="str">
        <f>IFERROR(INDEX('[3]Controles de Corrupción,,'!$C$10:$AZ$251,MATCH(A155,'[3]Controles de Corrupción,,'!$B$10:$B$251,0),47),"")</f>
        <v/>
      </c>
    </row>
    <row r="156" spans="1:17" ht="50.25" customHeight="1" x14ac:dyDescent="0.25">
      <c r="A156" s="118" t="s">
        <v>688</v>
      </c>
      <c r="B156" s="898"/>
      <c r="C156" s="900"/>
      <c r="D156" s="783"/>
      <c r="E156" s="895"/>
      <c r="F156" s="785"/>
      <c r="G156" s="785"/>
      <c r="H156" s="786"/>
      <c r="I156" s="785"/>
      <c r="J156" s="785"/>
      <c r="K156" s="785"/>
      <c r="L156" s="785"/>
      <c r="M156" s="70" t="str">
        <f>IFERROR(INDEX('[3]Controles de Corrupción,,'!$C$10:$AZ$251,MATCH(A156,'[3]Controles de Corrupción,,'!$B$10:$B$251,0),4),"")</f>
        <v/>
      </c>
      <c r="N156" s="70" t="str">
        <f>IFERROR(INDEX('[3]Controles de Corrupción,,'!$C$10:$AZ$251,MATCH(A156,'[3]Controles de Corrupción,,'!$B$10:$B$251,0),40),"")</f>
        <v/>
      </c>
      <c r="O156" s="70" t="str">
        <f>IFERROR(INDEX('[3]Controles de Corrupción,,'!$C$10:$AZ$251,MATCH(A156,'[3]Controles de Corrupción,,'!$B$10:$B$251,0),41),"")</f>
        <v/>
      </c>
      <c r="P156" s="70" t="str">
        <f>IFERROR(INDEX('[3]Controles de Corrupción,,'!$C$10:$AZ$251,MATCH(A156,'[3]Controles de Corrupción,,'!$B$10:$B$251,0),42),"")</f>
        <v/>
      </c>
      <c r="Q156" s="62" t="str">
        <f>IFERROR(INDEX('[3]Controles de Corrupción,,'!$C$10:$AZ$251,MATCH(A156,'[3]Controles de Corrupción,,'!$B$10:$B$251,0),47),"")</f>
        <v/>
      </c>
    </row>
    <row r="157" spans="1:17" ht="50.25" customHeight="1" x14ac:dyDescent="0.25">
      <c r="A157" s="118" t="s">
        <v>689</v>
      </c>
      <c r="B157" s="896"/>
      <c r="C157" s="899" t="str">
        <f>IFERROR(INDEX('[3]Riesgos de Corrupción'!$B$11:$BN$100,MATCH('Mapa Riesgo Corrupción'!B157,'[3]Riesgos de Corrupción'!$B$11:$B$100,0),2),"")</f>
        <v/>
      </c>
      <c r="D157" s="791" t="str">
        <f>IFERROR(INDEX('[3]Riesgos de Corrupción'!$B$11:$BN$100,MATCH('Mapa Riesgo Corrupción'!B157,'[3]Riesgos de Corrupción'!$B$11:$B$100,0),4),"")</f>
        <v/>
      </c>
      <c r="E157" s="894" t="str">
        <f>IFERROR(INDEX('[3]Riesgos de Corrupción'!$B$11:$BN$100,MATCH('Mapa Riesgo Corrupción'!B157,'[3]Riesgos de Corrupción'!$B$11:$B$100,0),5),"")</f>
        <v/>
      </c>
      <c r="F157" s="784" t="str">
        <f>IFERROR(INDEX('[3]Riesgos de Corrupción'!$B$11:$BN$100,MATCH('Mapa Riesgo Corrupción'!B157,'[3]Riesgos de Corrupción'!$B$11:$B$100,0),18),"")</f>
        <v/>
      </c>
      <c r="G157" s="784" t="str">
        <f>IFERROR(INDEX('[3]Riesgos de Corrupción'!$B$11:$BN$100,MATCH('Mapa Riesgo Corrupción'!B157,'[3]Riesgos de Corrupción'!$B$11:$B$100,0),63),"")</f>
        <v/>
      </c>
      <c r="H157" s="891" t="str">
        <f>IFERROR(INDEX('[3]Riesgos de Corrupción'!$B$11:$BN$100,MATCH('Mapa Riesgo Corrupción'!B157,'[3]Riesgos de Corrupción'!$B$11:$B$100,0),64),"")</f>
        <v/>
      </c>
      <c r="I157" s="784" t="str">
        <f>IFERROR(INDEX('[3]Controles de Corrupción,,'!$C$10:$AZ$251,MATCH('Mapa Riesgo Corrupción'!B157,'[3]Controles de Corrupción,,'!$C$10:$C$251,0),33),"")</f>
        <v/>
      </c>
      <c r="J157" s="784" t="str">
        <f>IFERROR(INDEX('[3]Controles de Corrupción,,'!$C$10:$AZ$251,MATCH('Mapa Riesgo Corrupción'!B157,'[3]Controles de Corrupción,,'!$C$10:$C$251,0),36),"")</f>
        <v/>
      </c>
      <c r="K157" s="784" t="str">
        <f>IFERROR(INDEX('[3]Controles de Corrupción,,'!$C$10:$AZ$251,MATCH('Mapa Riesgo Corrupción'!B157,'[3]Controles de Corrupción,,'!$C$10:$C$251,0),37),"")</f>
        <v/>
      </c>
      <c r="L157" s="784" t="str">
        <f>IFERROR(INDEX('[3]Controles de Corrupción,,'!$C$10:$AZ$251,MATCH('Mapa Riesgo Corrupción'!B157,'[3]Controles de Corrupción,,'!$C$10:$C$251,0),38),"")</f>
        <v/>
      </c>
      <c r="M157" s="70" t="str">
        <f>IFERROR(INDEX('[3]Controles de Corrupción,,'!$C$10:$AZ$251,MATCH(A157,'[3]Controles de Corrupción,,'!$B$10:$B$251,0),4),"")</f>
        <v/>
      </c>
      <c r="N157" s="70" t="str">
        <f>IFERROR(INDEX('[3]Controles de Corrupción,,'!$C$10:$AZ$251,MATCH(A157,'[3]Controles de Corrupción,,'!$B$10:$B$251,0),40),"")</f>
        <v/>
      </c>
      <c r="O157" s="70" t="str">
        <f>IFERROR(INDEX('[3]Controles de Corrupción,,'!$C$10:$AZ$251,MATCH(A157,'[3]Controles de Corrupción,,'!$B$10:$B$251,0),41),"")</f>
        <v/>
      </c>
      <c r="P157" s="70" t="str">
        <f>IFERROR(INDEX('[3]Controles de Corrupción,,'!$C$10:$AZ$251,MATCH(A157,'[3]Controles de Corrupción,,'!$B$10:$B$251,0),42),"")</f>
        <v/>
      </c>
      <c r="Q157" s="62" t="str">
        <f>IFERROR(INDEX('[3]Controles de Corrupción,,'!$C$10:$AZ$251,MATCH(A157,'[3]Controles de Corrupción,,'!$B$10:$B$251,0),47),"")</f>
        <v/>
      </c>
    </row>
    <row r="158" spans="1:17" ht="50.25" customHeight="1" x14ac:dyDescent="0.25">
      <c r="A158" s="118" t="s">
        <v>690</v>
      </c>
      <c r="B158" s="897"/>
      <c r="C158" s="900"/>
      <c r="D158" s="783"/>
      <c r="E158" s="895"/>
      <c r="F158" s="785"/>
      <c r="G158" s="785"/>
      <c r="H158" s="889"/>
      <c r="I158" s="785"/>
      <c r="J158" s="785"/>
      <c r="K158" s="785"/>
      <c r="L158" s="785"/>
      <c r="M158" s="70" t="str">
        <f>IFERROR(INDEX('[3]Controles de Corrupción,,'!$C$10:$AZ$251,MATCH(A158,'[3]Controles de Corrupción,,'!$B$10:$B$251,0),4),"")</f>
        <v/>
      </c>
      <c r="N158" s="70" t="str">
        <f>IFERROR(INDEX('[3]Controles de Corrupción,,'!$C$10:$AZ$251,MATCH(A158,'[3]Controles de Corrupción,,'!$B$10:$B$251,0),40),"")</f>
        <v/>
      </c>
      <c r="O158" s="70" t="str">
        <f>IFERROR(INDEX('[3]Controles de Corrupción,,'!$C$10:$AZ$251,MATCH(A158,'[3]Controles de Corrupción,,'!$B$10:$B$251,0),41),"")</f>
        <v/>
      </c>
      <c r="P158" s="70" t="str">
        <f>IFERROR(INDEX('[3]Controles de Corrupción,,'!$C$10:$AZ$251,MATCH(A158,'[3]Controles de Corrupción,,'!$B$10:$B$251,0),42),"")</f>
        <v/>
      </c>
      <c r="Q158" s="62" t="str">
        <f>IFERROR(INDEX('[3]Controles de Corrupción,,'!$C$10:$AZ$251,MATCH(A158,'[3]Controles de Corrupción,,'!$B$10:$B$251,0),47),"")</f>
        <v/>
      </c>
    </row>
    <row r="159" spans="1:17" ht="50.25" customHeight="1" x14ac:dyDescent="0.25">
      <c r="A159" s="118" t="s">
        <v>691</v>
      </c>
      <c r="B159" s="897"/>
      <c r="C159" s="900"/>
      <c r="D159" s="783"/>
      <c r="E159" s="895"/>
      <c r="F159" s="785"/>
      <c r="G159" s="785"/>
      <c r="H159" s="889"/>
      <c r="I159" s="785"/>
      <c r="J159" s="785"/>
      <c r="K159" s="785"/>
      <c r="L159" s="785"/>
      <c r="M159" s="70" t="str">
        <f>IFERROR(INDEX('[3]Controles de Corrupción,,'!$C$10:$AZ$251,MATCH(A159,'[3]Controles de Corrupción,,'!$B$10:$B$251,0),4),"")</f>
        <v/>
      </c>
      <c r="N159" s="70" t="str">
        <f>IFERROR(INDEX('[3]Controles de Corrupción,,'!$C$10:$AZ$251,MATCH(A159,'[3]Controles de Corrupción,,'!$B$10:$B$251,0),40),"")</f>
        <v/>
      </c>
      <c r="O159" s="70" t="str">
        <f>IFERROR(INDEX('[3]Controles de Corrupción,,'!$C$10:$AZ$251,MATCH(A159,'[3]Controles de Corrupción,,'!$B$10:$B$251,0),41),"")</f>
        <v/>
      </c>
      <c r="P159" s="70" t="str">
        <f>IFERROR(INDEX('[3]Controles de Corrupción,,'!$C$10:$AZ$251,MATCH(A159,'[3]Controles de Corrupción,,'!$B$10:$B$251,0),42),"")</f>
        <v/>
      </c>
      <c r="Q159" s="62" t="str">
        <f>IFERROR(INDEX('[3]Controles de Corrupción,,'!$C$10:$AZ$251,MATCH(A159,'[3]Controles de Corrupción,,'!$B$10:$B$251,0),47),"")</f>
        <v/>
      </c>
    </row>
    <row r="160" spans="1:17" ht="50.25" customHeight="1" x14ac:dyDescent="0.25">
      <c r="A160" s="118" t="s">
        <v>692</v>
      </c>
      <c r="B160" s="897"/>
      <c r="C160" s="900"/>
      <c r="D160" s="783"/>
      <c r="E160" s="895"/>
      <c r="F160" s="785"/>
      <c r="G160" s="785"/>
      <c r="H160" s="889"/>
      <c r="I160" s="785"/>
      <c r="J160" s="785"/>
      <c r="K160" s="785"/>
      <c r="L160" s="785"/>
      <c r="M160" s="70" t="str">
        <f>IFERROR(INDEX('[3]Controles de Corrupción,,'!$C$10:$AZ$251,MATCH(A160,'[3]Controles de Corrupción,,'!$B$10:$B$251,0),4),"")</f>
        <v/>
      </c>
      <c r="N160" s="70" t="str">
        <f>IFERROR(INDEX('[3]Controles de Corrupción,,'!$C$10:$AZ$251,MATCH(A160,'[3]Controles de Corrupción,,'!$B$10:$B$251,0),40),"")</f>
        <v/>
      </c>
      <c r="O160" s="70" t="str">
        <f>IFERROR(INDEX('[3]Controles de Corrupción,,'!$C$10:$AZ$251,MATCH(A160,'[3]Controles de Corrupción,,'!$B$10:$B$251,0),41),"")</f>
        <v/>
      </c>
      <c r="P160" s="70" t="str">
        <f>IFERROR(INDEX('[3]Controles de Corrupción,,'!$C$10:$AZ$251,MATCH(A160,'[3]Controles de Corrupción,,'!$B$10:$B$251,0),42),"")</f>
        <v/>
      </c>
      <c r="Q160" s="62" t="str">
        <f>IFERROR(INDEX('[3]Controles de Corrupción,,'!$C$10:$AZ$251,MATCH(A160,'[3]Controles de Corrupción,,'!$B$10:$B$251,0),47),"")</f>
        <v/>
      </c>
    </row>
    <row r="161" spans="1:17" ht="50.25" customHeight="1" x14ac:dyDescent="0.25">
      <c r="A161" s="118" t="s">
        <v>693</v>
      </c>
      <c r="B161" s="897"/>
      <c r="C161" s="900"/>
      <c r="D161" s="783"/>
      <c r="E161" s="895"/>
      <c r="F161" s="785"/>
      <c r="G161" s="785"/>
      <c r="H161" s="889"/>
      <c r="I161" s="785"/>
      <c r="J161" s="785"/>
      <c r="K161" s="785"/>
      <c r="L161" s="785"/>
      <c r="M161" s="70" t="str">
        <f>IFERROR(INDEX('[3]Controles de Corrupción,,'!$C$10:$AZ$251,MATCH(A161,'[3]Controles de Corrupción,,'!$B$10:$B$251,0),4),"")</f>
        <v/>
      </c>
      <c r="N161" s="70" t="str">
        <f>IFERROR(INDEX('[3]Controles de Corrupción,,'!$C$10:$AZ$251,MATCH(A161,'[3]Controles de Corrupción,,'!$B$10:$B$251,0),40),"")</f>
        <v/>
      </c>
      <c r="O161" s="70" t="str">
        <f>IFERROR(INDEX('[3]Controles de Corrupción,,'!$C$10:$AZ$251,MATCH(A161,'[3]Controles de Corrupción,,'!$B$10:$B$251,0),41),"")</f>
        <v/>
      </c>
      <c r="P161" s="70" t="str">
        <f>IFERROR(INDEX('[3]Controles de Corrupción,,'!$C$10:$AZ$251,MATCH(A161,'[3]Controles de Corrupción,,'!$B$10:$B$251,0),42),"")</f>
        <v/>
      </c>
      <c r="Q161" s="62" t="str">
        <f>IFERROR(INDEX('[3]Controles de Corrupción,,'!$C$10:$AZ$251,MATCH(A161,'[3]Controles de Corrupción,,'!$B$10:$B$251,0),47),"")</f>
        <v/>
      </c>
    </row>
    <row r="162" spans="1:17" ht="50.25" customHeight="1" x14ac:dyDescent="0.25">
      <c r="A162" s="118" t="s">
        <v>694</v>
      </c>
      <c r="B162" s="898"/>
      <c r="C162" s="900"/>
      <c r="D162" s="783"/>
      <c r="E162" s="895"/>
      <c r="F162" s="785"/>
      <c r="G162" s="785"/>
      <c r="H162" s="786"/>
      <c r="I162" s="785"/>
      <c r="J162" s="785"/>
      <c r="K162" s="785"/>
      <c r="L162" s="785"/>
      <c r="M162" s="70" t="str">
        <f>IFERROR(INDEX('[3]Controles de Corrupción,,'!$C$10:$AZ$251,MATCH(A162,'[3]Controles de Corrupción,,'!$B$10:$B$251,0),4),"")</f>
        <v/>
      </c>
      <c r="N162" s="70" t="str">
        <f>IFERROR(INDEX('[3]Controles de Corrupción,,'!$C$10:$AZ$251,MATCH(A162,'[3]Controles de Corrupción,,'!$B$10:$B$251,0),40),"")</f>
        <v/>
      </c>
      <c r="O162" s="70" t="str">
        <f>IFERROR(INDEX('[3]Controles de Corrupción,,'!$C$10:$AZ$251,MATCH(A162,'[3]Controles de Corrupción,,'!$B$10:$B$251,0),41),"")</f>
        <v/>
      </c>
      <c r="P162" s="70" t="str">
        <f>IFERROR(INDEX('[3]Controles de Corrupción,,'!$C$10:$AZ$251,MATCH(A162,'[3]Controles de Corrupción,,'!$B$10:$B$251,0),42),"")</f>
        <v/>
      </c>
      <c r="Q162" s="62" t="str">
        <f>IFERROR(INDEX('[3]Controles de Corrupción,,'!$C$10:$AZ$251,MATCH(A162,'[3]Controles de Corrupción,,'!$B$10:$B$251,0),47),"")</f>
        <v/>
      </c>
    </row>
    <row r="163" spans="1:17" ht="50.25" customHeight="1" x14ac:dyDescent="0.25">
      <c r="A163" s="118" t="s">
        <v>695</v>
      </c>
      <c r="B163" s="896"/>
      <c r="C163" s="899" t="str">
        <f>IFERROR(INDEX('[3]Riesgos de Corrupción'!$B$11:$BN$100,MATCH('Mapa Riesgo Corrupción'!B163,'[3]Riesgos de Corrupción'!$B$11:$B$100,0),2),"")</f>
        <v/>
      </c>
      <c r="D163" s="791" t="str">
        <f>IFERROR(INDEX('[3]Riesgos de Corrupción'!$B$11:$BN$100,MATCH('Mapa Riesgo Corrupción'!B163,'[3]Riesgos de Corrupción'!$B$11:$B$100,0),4),"")</f>
        <v/>
      </c>
      <c r="E163" s="894" t="str">
        <f>IFERROR(INDEX('[3]Riesgos de Corrupción'!$B$11:$BN$100,MATCH('Mapa Riesgo Corrupción'!B163,'[3]Riesgos de Corrupción'!$B$11:$B$100,0),5),"")</f>
        <v/>
      </c>
      <c r="F163" s="784" t="str">
        <f>IFERROR(INDEX('[3]Riesgos de Corrupción'!$B$11:$BN$100,MATCH('Mapa Riesgo Corrupción'!B163,'[3]Riesgos de Corrupción'!$B$11:$B$100,0),18),"")</f>
        <v/>
      </c>
      <c r="G163" s="784" t="str">
        <f>IFERROR(INDEX('[3]Riesgos de Corrupción'!$B$11:$BN$100,MATCH('Mapa Riesgo Corrupción'!B163,'[3]Riesgos de Corrupción'!$B$11:$B$100,0),63),"")</f>
        <v/>
      </c>
      <c r="H163" s="891" t="str">
        <f>IFERROR(INDEX('[3]Riesgos de Corrupción'!$B$11:$BN$100,MATCH('Mapa Riesgo Corrupción'!B163,'[3]Riesgos de Corrupción'!$B$11:$B$100,0),64),"")</f>
        <v/>
      </c>
      <c r="I163" s="784" t="str">
        <f>IFERROR(INDEX('[3]Controles de Corrupción,,'!$C$10:$AZ$251,MATCH('Mapa Riesgo Corrupción'!B163,'[3]Controles de Corrupción,,'!$C$10:$C$251,0),33),"")</f>
        <v/>
      </c>
      <c r="J163" s="784" t="str">
        <f>IFERROR(INDEX('[3]Controles de Corrupción,,'!$C$10:$AZ$251,MATCH('Mapa Riesgo Corrupción'!B163,'[3]Controles de Corrupción,,'!$C$10:$C$251,0),36),"")</f>
        <v/>
      </c>
      <c r="K163" s="784" t="str">
        <f>IFERROR(INDEX('[3]Controles de Corrupción,,'!$C$10:$AZ$251,MATCH('Mapa Riesgo Corrupción'!B163,'[3]Controles de Corrupción,,'!$C$10:$C$251,0),37),"")</f>
        <v/>
      </c>
      <c r="L163" s="784" t="str">
        <f>IFERROR(INDEX('[3]Controles de Corrupción,,'!$C$10:$AZ$251,MATCH('Mapa Riesgo Corrupción'!B163,'[3]Controles de Corrupción,,'!$C$10:$C$251,0),38),"")</f>
        <v/>
      </c>
      <c r="M163" s="70" t="str">
        <f>IFERROR(INDEX('[3]Controles de Corrupción,,'!$C$10:$AZ$251,MATCH(A163,'[3]Controles de Corrupción,,'!$B$10:$B$251,0),4),"")</f>
        <v/>
      </c>
      <c r="N163" s="70" t="str">
        <f>IFERROR(INDEX('[3]Controles de Corrupción,,'!$C$10:$AZ$251,MATCH(A163,'[3]Controles de Corrupción,,'!$B$10:$B$251,0),40),"")</f>
        <v/>
      </c>
      <c r="O163" s="70" t="str">
        <f>IFERROR(INDEX('[3]Controles de Corrupción,,'!$C$10:$AZ$251,MATCH(A163,'[3]Controles de Corrupción,,'!$B$10:$B$251,0),41),"")</f>
        <v/>
      </c>
      <c r="P163" s="70" t="str">
        <f>IFERROR(INDEX('[3]Controles de Corrupción,,'!$C$10:$AZ$251,MATCH(A163,'[3]Controles de Corrupción,,'!$B$10:$B$251,0),42),"")</f>
        <v/>
      </c>
      <c r="Q163" s="62" t="str">
        <f>IFERROR(INDEX('[3]Controles de Corrupción,,'!$C$10:$AZ$251,MATCH(A163,'[3]Controles de Corrupción,,'!$B$10:$B$251,0),47),"")</f>
        <v/>
      </c>
    </row>
    <row r="164" spans="1:17" ht="50.25" customHeight="1" x14ac:dyDescent="0.25">
      <c r="A164" s="118" t="s">
        <v>696</v>
      </c>
      <c r="B164" s="897"/>
      <c r="C164" s="900"/>
      <c r="D164" s="783"/>
      <c r="E164" s="895"/>
      <c r="F164" s="785"/>
      <c r="G164" s="785"/>
      <c r="H164" s="889"/>
      <c r="I164" s="785"/>
      <c r="J164" s="785"/>
      <c r="K164" s="785"/>
      <c r="L164" s="785"/>
      <c r="M164" s="70" t="str">
        <f>IFERROR(INDEX('[3]Controles de Corrupción,,'!$C$10:$AZ$251,MATCH(A164,'[3]Controles de Corrupción,,'!$B$10:$B$251,0),4),"")</f>
        <v/>
      </c>
      <c r="N164" s="70" t="str">
        <f>IFERROR(INDEX('[3]Controles de Corrupción,,'!$C$10:$AZ$251,MATCH(A164,'[3]Controles de Corrupción,,'!$B$10:$B$251,0),40),"")</f>
        <v/>
      </c>
      <c r="O164" s="70" t="str">
        <f>IFERROR(INDEX('[3]Controles de Corrupción,,'!$C$10:$AZ$251,MATCH(A164,'[3]Controles de Corrupción,,'!$B$10:$B$251,0),41),"")</f>
        <v/>
      </c>
      <c r="P164" s="70" t="str">
        <f>IFERROR(INDEX('[3]Controles de Corrupción,,'!$C$10:$AZ$251,MATCH(A164,'[3]Controles de Corrupción,,'!$B$10:$B$251,0),42),"")</f>
        <v/>
      </c>
      <c r="Q164" s="62" t="str">
        <f>IFERROR(INDEX('[3]Controles de Corrupción,,'!$C$10:$AZ$251,MATCH(A164,'[3]Controles de Corrupción,,'!$B$10:$B$251,0),47),"")</f>
        <v/>
      </c>
    </row>
    <row r="165" spans="1:17" ht="50.25" customHeight="1" x14ac:dyDescent="0.25">
      <c r="A165" s="118" t="s">
        <v>697</v>
      </c>
      <c r="B165" s="897"/>
      <c r="C165" s="900"/>
      <c r="D165" s="783"/>
      <c r="E165" s="895"/>
      <c r="F165" s="785"/>
      <c r="G165" s="785"/>
      <c r="H165" s="889"/>
      <c r="I165" s="785"/>
      <c r="J165" s="785"/>
      <c r="K165" s="785"/>
      <c r="L165" s="785"/>
      <c r="M165" s="70" t="str">
        <f>IFERROR(INDEX('[3]Controles de Corrupción,,'!$C$10:$AZ$251,MATCH(A165,'[3]Controles de Corrupción,,'!$B$10:$B$251,0),4),"")</f>
        <v/>
      </c>
      <c r="N165" s="70" t="str">
        <f>IFERROR(INDEX('[3]Controles de Corrupción,,'!$C$10:$AZ$251,MATCH(A165,'[3]Controles de Corrupción,,'!$B$10:$B$251,0),40),"")</f>
        <v/>
      </c>
      <c r="O165" s="70" t="str">
        <f>IFERROR(INDEX('[3]Controles de Corrupción,,'!$C$10:$AZ$251,MATCH(A165,'[3]Controles de Corrupción,,'!$B$10:$B$251,0),41),"")</f>
        <v/>
      </c>
      <c r="P165" s="70" t="str">
        <f>IFERROR(INDEX('[3]Controles de Corrupción,,'!$C$10:$AZ$251,MATCH(A165,'[3]Controles de Corrupción,,'!$B$10:$B$251,0),42),"")</f>
        <v/>
      </c>
      <c r="Q165" s="62" t="str">
        <f>IFERROR(INDEX('[3]Controles de Corrupción,,'!$C$10:$AZ$251,MATCH(A165,'[3]Controles de Corrupción,,'!$B$10:$B$251,0),47),"")</f>
        <v/>
      </c>
    </row>
    <row r="166" spans="1:17" ht="50.25" customHeight="1" x14ac:dyDescent="0.25">
      <c r="A166" s="118" t="s">
        <v>698</v>
      </c>
      <c r="B166" s="897"/>
      <c r="C166" s="900"/>
      <c r="D166" s="783"/>
      <c r="E166" s="895"/>
      <c r="F166" s="785"/>
      <c r="G166" s="785"/>
      <c r="H166" s="889"/>
      <c r="I166" s="785"/>
      <c r="J166" s="785"/>
      <c r="K166" s="785"/>
      <c r="L166" s="785"/>
      <c r="M166" s="70" t="str">
        <f>IFERROR(INDEX('[3]Controles de Corrupción,,'!$C$10:$AZ$251,MATCH(A166,'[3]Controles de Corrupción,,'!$B$10:$B$251,0),4),"")</f>
        <v/>
      </c>
      <c r="N166" s="70" t="str">
        <f>IFERROR(INDEX('[3]Controles de Corrupción,,'!$C$10:$AZ$251,MATCH(A166,'[3]Controles de Corrupción,,'!$B$10:$B$251,0),40),"")</f>
        <v/>
      </c>
      <c r="O166" s="70" t="str">
        <f>IFERROR(INDEX('[3]Controles de Corrupción,,'!$C$10:$AZ$251,MATCH(A166,'[3]Controles de Corrupción,,'!$B$10:$B$251,0),41),"")</f>
        <v/>
      </c>
      <c r="P166" s="70" t="str">
        <f>IFERROR(INDEX('[3]Controles de Corrupción,,'!$C$10:$AZ$251,MATCH(A166,'[3]Controles de Corrupción,,'!$B$10:$B$251,0),42),"")</f>
        <v/>
      </c>
      <c r="Q166" s="62" t="str">
        <f>IFERROR(INDEX('[3]Controles de Corrupción,,'!$C$10:$AZ$251,MATCH(A166,'[3]Controles de Corrupción,,'!$B$10:$B$251,0),47),"")</f>
        <v/>
      </c>
    </row>
    <row r="167" spans="1:17" ht="50.25" customHeight="1" x14ac:dyDescent="0.25">
      <c r="A167" s="118" t="s">
        <v>699</v>
      </c>
      <c r="B167" s="897"/>
      <c r="C167" s="900"/>
      <c r="D167" s="783"/>
      <c r="E167" s="895"/>
      <c r="F167" s="785"/>
      <c r="G167" s="785"/>
      <c r="H167" s="889"/>
      <c r="I167" s="785"/>
      <c r="J167" s="785"/>
      <c r="K167" s="785"/>
      <c r="L167" s="785"/>
      <c r="M167" s="70" t="str">
        <f>IFERROR(INDEX('[3]Controles de Corrupción,,'!$C$10:$AZ$251,MATCH(A167,'[3]Controles de Corrupción,,'!$B$10:$B$251,0),4),"")</f>
        <v/>
      </c>
      <c r="N167" s="70" t="str">
        <f>IFERROR(INDEX('[3]Controles de Corrupción,,'!$C$10:$AZ$251,MATCH(A167,'[3]Controles de Corrupción,,'!$B$10:$B$251,0),40),"")</f>
        <v/>
      </c>
      <c r="O167" s="70" t="str">
        <f>IFERROR(INDEX('[3]Controles de Corrupción,,'!$C$10:$AZ$251,MATCH(A167,'[3]Controles de Corrupción,,'!$B$10:$B$251,0),41),"")</f>
        <v/>
      </c>
      <c r="P167" s="70" t="str">
        <f>IFERROR(INDEX('[3]Controles de Corrupción,,'!$C$10:$AZ$251,MATCH(A167,'[3]Controles de Corrupción,,'!$B$10:$B$251,0),42),"")</f>
        <v/>
      </c>
      <c r="Q167" s="62" t="str">
        <f>IFERROR(INDEX('[3]Controles de Corrupción,,'!$C$10:$AZ$251,MATCH(A167,'[3]Controles de Corrupción,,'!$B$10:$B$251,0),47),"")</f>
        <v/>
      </c>
    </row>
    <row r="168" spans="1:17" ht="50.25" customHeight="1" x14ac:dyDescent="0.25">
      <c r="A168" s="118" t="s">
        <v>700</v>
      </c>
      <c r="B168" s="898"/>
      <c r="C168" s="900"/>
      <c r="D168" s="783"/>
      <c r="E168" s="895"/>
      <c r="F168" s="785"/>
      <c r="G168" s="785"/>
      <c r="H168" s="786"/>
      <c r="I168" s="785"/>
      <c r="J168" s="785"/>
      <c r="K168" s="785"/>
      <c r="L168" s="785"/>
      <c r="M168" s="70" t="str">
        <f>IFERROR(INDEX('[3]Controles de Corrupción,,'!$C$10:$AZ$251,MATCH(A168,'[3]Controles de Corrupción,,'!$B$10:$B$251,0),4),"")</f>
        <v/>
      </c>
      <c r="N168" s="70" t="str">
        <f>IFERROR(INDEX('[3]Controles de Corrupción,,'!$C$10:$AZ$251,MATCH(A168,'[3]Controles de Corrupción,,'!$B$10:$B$251,0),40),"")</f>
        <v/>
      </c>
      <c r="O168" s="70" t="str">
        <f>IFERROR(INDEX('[3]Controles de Corrupción,,'!$C$10:$AZ$251,MATCH(A168,'[3]Controles de Corrupción,,'!$B$10:$B$251,0),41),"")</f>
        <v/>
      </c>
      <c r="P168" s="70" t="str">
        <f>IFERROR(INDEX('[3]Controles de Corrupción,,'!$C$10:$AZ$251,MATCH(A168,'[3]Controles de Corrupción,,'!$B$10:$B$251,0),42),"")</f>
        <v/>
      </c>
      <c r="Q168" s="62" t="str">
        <f>IFERROR(INDEX('[3]Controles de Corrupción,,'!$C$10:$AZ$251,MATCH(A168,'[3]Controles de Corrupción,,'!$B$10:$B$251,0),47),"")</f>
        <v/>
      </c>
    </row>
    <row r="169" spans="1:17" ht="50.25" customHeight="1" x14ac:dyDescent="0.25">
      <c r="A169" s="118" t="s">
        <v>701</v>
      </c>
      <c r="B169" s="896"/>
      <c r="C169" s="899" t="str">
        <f>IFERROR(INDEX('[3]Riesgos de Corrupción'!$B$11:$BN$100,MATCH('Mapa Riesgo Corrupción'!B169,'[3]Riesgos de Corrupción'!$B$11:$B$100,0),2),"")</f>
        <v/>
      </c>
      <c r="D169" s="791" t="str">
        <f>IFERROR(INDEX('[3]Riesgos de Corrupción'!$B$11:$BN$100,MATCH('Mapa Riesgo Corrupción'!B169,'[3]Riesgos de Corrupción'!$B$11:$B$100,0),4),"")</f>
        <v/>
      </c>
      <c r="E169" s="894" t="str">
        <f>IFERROR(INDEX('[3]Riesgos de Corrupción'!$B$11:$BN$100,MATCH('Mapa Riesgo Corrupción'!B169,'[3]Riesgos de Corrupción'!$B$11:$B$100,0),5),"")</f>
        <v/>
      </c>
      <c r="F169" s="784" t="str">
        <f>IFERROR(INDEX('[3]Riesgos de Corrupción'!$B$11:$BN$100,MATCH('Mapa Riesgo Corrupción'!B169,'[3]Riesgos de Corrupción'!$B$11:$B$100,0),18),"")</f>
        <v/>
      </c>
      <c r="G169" s="784" t="str">
        <f>IFERROR(INDEX('[3]Riesgos de Corrupción'!$B$11:$BN$100,MATCH('Mapa Riesgo Corrupción'!B169,'[3]Riesgos de Corrupción'!$B$11:$B$100,0),63),"")</f>
        <v/>
      </c>
      <c r="H169" s="891" t="str">
        <f>IFERROR(INDEX('[3]Riesgos de Corrupción'!$B$11:$BN$100,MATCH('Mapa Riesgo Corrupción'!B169,'[3]Riesgos de Corrupción'!$B$11:$B$100,0),64),"")</f>
        <v/>
      </c>
      <c r="I169" s="784" t="str">
        <f>IFERROR(INDEX('[3]Controles de Corrupción,,'!$C$10:$AZ$251,MATCH('Mapa Riesgo Corrupción'!B169,'[3]Controles de Corrupción,,'!$C$10:$C$251,0),33),"")</f>
        <v/>
      </c>
      <c r="J169" s="784" t="str">
        <f>IFERROR(INDEX('[3]Controles de Corrupción,,'!$C$10:$AZ$251,MATCH('Mapa Riesgo Corrupción'!B169,'[3]Controles de Corrupción,,'!$C$10:$C$251,0),36),"")</f>
        <v/>
      </c>
      <c r="K169" s="784" t="str">
        <f>IFERROR(INDEX('[3]Controles de Corrupción,,'!$C$10:$AZ$251,MATCH('Mapa Riesgo Corrupción'!B169,'[3]Controles de Corrupción,,'!$C$10:$C$251,0),37),"")</f>
        <v/>
      </c>
      <c r="L169" s="784" t="str">
        <f>IFERROR(INDEX('[3]Controles de Corrupción,,'!$C$10:$AZ$251,MATCH('Mapa Riesgo Corrupción'!B169,'[3]Controles de Corrupción,,'!$C$10:$C$251,0),38),"")</f>
        <v/>
      </c>
      <c r="M169" s="70" t="str">
        <f>IFERROR(INDEX('[3]Controles de Corrupción,,'!$C$10:$AZ$251,MATCH(A169,'[3]Controles de Corrupción,,'!$B$10:$B$251,0),4),"")</f>
        <v/>
      </c>
      <c r="N169" s="70" t="str">
        <f>IFERROR(INDEX('[3]Controles de Corrupción,,'!$C$10:$AZ$251,MATCH(A169,'[3]Controles de Corrupción,,'!$B$10:$B$251,0),40),"")</f>
        <v/>
      </c>
      <c r="O169" s="70" t="str">
        <f>IFERROR(INDEX('[3]Controles de Corrupción,,'!$C$10:$AZ$251,MATCH(A169,'[3]Controles de Corrupción,,'!$B$10:$B$251,0),41),"")</f>
        <v/>
      </c>
      <c r="P169" s="70" t="str">
        <f>IFERROR(INDEX('[3]Controles de Corrupción,,'!$C$10:$AZ$251,MATCH(A169,'[3]Controles de Corrupción,,'!$B$10:$B$251,0),42),"")</f>
        <v/>
      </c>
      <c r="Q169" s="62" t="str">
        <f>IFERROR(INDEX('[3]Controles de Corrupción,,'!$C$10:$AZ$251,MATCH(A169,'[3]Controles de Corrupción,,'!$B$10:$B$251,0),47),"")</f>
        <v/>
      </c>
    </row>
    <row r="170" spans="1:17" ht="50.25" customHeight="1" x14ac:dyDescent="0.25">
      <c r="A170" s="118" t="s">
        <v>702</v>
      </c>
      <c r="B170" s="897"/>
      <c r="C170" s="900"/>
      <c r="D170" s="783"/>
      <c r="E170" s="895"/>
      <c r="F170" s="785"/>
      <c r="G170" s="785"/>
      <c r="H170" s="889"/>
      <c r="I170" s="785"/>
      <c r="J170" s="785"/>
      <c r="K170" s="785"/>
      <c r="L170" s="785"/>
      <c r="M170" s="70" t="str">
        <f>IFERROR(INDEX('[3]Controles de Corrupción,,'!$C$10:$AZ$251,MATCH(A170,'[3]Controles de Corrupción,,'!$B$10:$B$251,0),4),"")</f>
        <v/>
      </c>
      <c r="N170" s="70" t="str">
        <f>IFERROR(INDEX('[3]Controles de Corrupción,,'!$C$10:$AZ$251,MATCH(A170,'[3]Controles de Corrupción,,'!$B$10:$B$251,0),40),"")</f>
        <v/>
      </c>
      <c r="O170" s="70" t="str">
        <f>IFERROR(INDEX('[3]Controles de Corrupción,,'!$C$10:$AZ$251,MATCH(A170,'[3]Controles de Corrupción,,'!$B$10:$B$251,0),41),"")</f>
        <v/>
      </c>
      <c r="P170" s="70" t="str">
        <f>IFERROR(INDEX('[3]Controles de Corrupción,,'!$C$10:$AZ$251,MATCH(A170,'[3]Controles de Corrupción,,'!$B$10:$B$251,0),42),"")</f>
        <v/>
      </c>
      <c r="Q170" s="62" t="str">
        <f>IFERROR(INDEX('[3]Controles de Corrupción,,'!$C$10:$AZ$251,MATCH(A170,'[3]Controles de Corrupción,,'!$B$10:$B$251,0),47),"")</f>
        <v/>
      </c>
    </row>
    <row r="171" spans="1:17" ht="50.25" customHeight="1" x14ac:dyDescent="0.25">
      <c r="A171" s="118" t="s">
        <v>703</v>
      </c>
      <c r="B171" s="897"/>
      <c r="C171" s="900"/>
      <c r="D171" s="783"/>
      <c r="E171" s="895"/>
      <c r="F171" s="785"/>
      <c r="G171" s="785"/>
      <c r="H171" s="889"/>
      <c r="I171" s="785"/>
      <c r="J171" s="785"/>
      <c r="K171" s="785"/>
      <c r="L171" s="785"/>
      <c r="M171" s="70" t="str">
        <f>IFERROR(INDEX('[3]Controles de Corrupción,,'!$C$10:$AZ$251,MATCH(A171,'[3]Controles de Corrupción,,'!$B$10:$B$251,0),4),"")</f>
        <v/>
      </c>
      <c r="N171" s="70" t="str">
        <f>IFERROR(INDEX('[3]Controles de Corrupción,,'!$C$10:$AZ$251,MATCH(A171,'[3]Controles de Corrupción,,'!$B$10:$B$251,0),40),"")</f>
        <v/>
      </c>
      <c r="O171" s="70" t="str">
        <f>IFERROR(INDEX('[3]Controles de Corrupción,,'!$C$10:$AZ$251,MATCH(A171,'[3]Controles de Corrupción,,'!$B$10:$B$251,0),41),"")</f>
        <v/>
      </c>
      <c r="P171" s="70" t="str">
        <f>IFERROR(INDEX('[3]Controles de Corrupción,,'!$C$10:$AZ$251,MATCH(A171,'[3]Controles de Corrupción,,'!$B$10:$B$251,0),42),"")</f>
        <v/>
      </c>
      <c r="Q171" s="62" t="str">
        <f>IFERROR(INDEX('[3]Controles de Corrupción,,'!$C$10:$AZ$251,MATCH(A171,'[3]Controles de Corrupción,,'!$B$10:$B$251,0),47),"")</f>
        <v/>
      </c>
    </row>
    <row r="172" spans="1:17" ht="50.25" customHeight="1" x14ac:dyDescent="0.25">
      <c r="A172" s="118" t="s">
        <v>704</v>
      </c>
      <c r="B172" s="897"/>
      <c r="C172" s="900"/>
      <c r="D172" s="783"/>
      <c r="E172" s="895"/>
      <c r="F172" s="785"/>
      <c r="G172" s="785"/>
      <c r="H172" s="889"/>
      <c r="I172" s="785"/>
      <c r="J172" s="785"/>
      <c r="K172" s="785"/>
      <c r="L172" s="785"/>
      <c r="M172" s="70" t="str">
        <f>IFERROR(INDEX('[3]Controles de Corrupción,,'!$C$10:$AZ$251,MATCH(A172,'[3]Controles de Corrupción,,'!$B$10:$B$251,0),4),"")</f>
        <v/>
      </c>
      <c r="N172" s="70" t="str">
        <f>IFERROR(INDEX('[3]Controles de Corrupción,,'!$C$10:$AZ$251,MATCH(A172,'[3]Controles de Corrupción,,'!$B$10:$B$251,0),40),"")</f>
        <v/>
      </c>
      <c r="O172" s="70" t="str">
        <f>IFERROR(INDEX('[3]Controles de Corrupción,,'!$C$10:$AZ$251,MATCH(A172,'[3]Controles de Corrupción,,'!$B$10:$B$251,0),41),"")</f>
        <v/>
      </c>
      <c r="P172" s="70" t="str">
        <f>IFERROR(INDEX('[3]Controles de Corrupción,,'!$C$10:$AZ$251,MATCH(A172,'[3]Controles de Corrupción,,'!$B$10:$B$251,0),42),"")</f>
        <v/>
      </c>
      <c r="Q172" s="62" t="str">
        <f>IFERROR(INDEX('[3]Controles de Corrupción,,'!$C$10:$AZ$251,MATCH(A172,'[3]Controles de Corrupción,,'!$B$10:$B$251,0),47),"")</f>
        <v/>
      </c>
    </row>
    <row r="173" spans="1:17" ht="50.25" customHeight="1" x14ac:dyDescent="0.25">
      <c r="A173" s="118" t="s">
        <v>705</v>
      </c>
      <c r="B173" s="897"/>
      <c r="C173" s="900"/>
      <c r="D173" s="783"/>
      <c r="E173" s="895"/>
      <c r="F173" s="785"/>
      <c r="G173" s="785"/>
      <c r="H173" s="889"/>
      <c r="I173" s="785"/>
      <c r="J173" s="785"/>
      <c r="K173" s="785"/>
      <c r="L173" s="785"/>
      <c r="M173" s="70" t="str">
        <f>IFERROR(INDEX('[3]Controles de Corrupción,,'!$C$10:$AZ$251,MATCH(A173,'[3]Controles de Corrupción,,'!$B$10:$B$251,0),4),"")</f>
        <v/>
      </c>
      <c r="N173" s="70" t="str">
        <f>IFERROR(INDEX('[3]Controles de Corrupción,,'!$C$10:$AZ$251,MATCH(A173,'[3]Controles de Corrupción,,'!$B$10:$B$251,0),40),"")</f>
        <v/>
      </c>
      <c r="O173" s="70" t="str">
        <f>IFERROR(INDEX('[3]Controles de Corrupción,,'!$C$10:$AZ$251,MATCH(A173,'[3]Controles de Corrupción,,'!$B$10:$B$251,0),41),"")</f>
        <v/>
      </c>
      <c r="P173" s="70" t="str">
        <f>IFERROR(INDEX('[3]Controles de Corrupción,,'!$C$10:$AZ$251,MATCH(A173,'[3]Controles de Corrupción,,'!$B$10:$B$251,0),42),"")</f>
        <v/>
      </c>
      <c r="Q173" s="62" t="str">
        <f>IFERROR(INDEX('[3]Controles de Corrupción,,'!$C$10:$AZ$251,MATCH(A173,'[3]Controles de Corrupción,,'!$B$10:$B$251,0),47),"")</f>
        <v/>
      </c>
    </row>
    <row r="174" spans="1:17" ht="51.75" customHeight="1" x14ac:dyDescent="0.25">
      <c r="A174" s="118" t="s">
        <v>706</v>
      </c>
      <c r="B174" s="898"/>
      <c r="C174" s="900"/>
      <c r="D174" s="783"/>
      <c r="E174" s="895"/>
      <c r="F174" s="785"/>
      <c r="G174" s="785"/>
      <c r="H174" s="786"/>
      <c r="I174" s="785"/>
      <c r="J174" s="785"/>
      <c r="K174" s="785"/>
      <c r="L174" s="785"/>
      <c r="M174" s="70" t="str">
        <f>IFERROR(INDEX('[3]Controles de Corrupción,,'!$C$10:$AZ$251,MATCH(A174,'[3]Controles de Corrupción,,'!$B$10:$B$251,0),4),"")</f>
        <v/>
      </c>
      <c r="N174" s="70" t="str">
        <f>IFERROR(INDEX('[3]Controles de Corrupción,,'!$C$10:$AZ$251,MATCH(A174,'[3]Controles de Corrupción,,'!$B$10:$B$251,0),40),"")</f>
        <v/>
      </c>
      <c r="O174" s="70" t="str">
        <f>IFERROR(INDEX('[3]Controles de Corrupción,,'!$C$10:$AZ$251,MATCH(A174,'[3]Controles de Corrupción,,'!$B$10:$B$251,0),41),"")</f>
        <v/>
      </c>
      <c r="P174" s="70" t="str">
        <f>IFERROR(INDEX('[3]Controles de Corrupción,,'!$C$10:$AZ$251,MATCH(A174,'[3]Controles de Corrupción,,'!$B$10:$B$251,0),42),"")</f>
        <v/>
      </c>
      <c r="Q174" s="62" t="str">
        <f>IFERROR(INDEX('[3]Controles de Corrupción,,'!$C$10:$AZ$251,MATCH(A174,'[3]Controles de Corrupción,,'!$B$10:$B$251,0),47),"")</f>
        <v/>
      </c>
    </row>
    <row r="175" spans="1:17" ht="51.75" customHeight="1" x14ac:dyDescent="0.25">
      <c r="A175" s="118" t="s">
        <v>707</v>
      </c>
      <c r="B175" s="896"/>
      <c r="C175" s="899" t="str">
        <f>IFERROR(INDEX('[3]Riesgos de Corrupción'!$B$11:$BN$100,MATCH('Mapa Riesgo Corrupción'!B175,'[3]Riesgos de Corrupción'!$B$11:$B$100,0),2),"")</f>
        <v/>
      </c>
      <c r="D175" s="791" t="str">
        <f>IFERROR(INDEX('[3]Riesgos de Corrupción'!$B$11:$BN$100,MATCH('Mapa Riesgo Corrupción'!B175,'[3]Riesgos de Corrupción'!$B$11:$B$100,0),4),"")</f>
        <v/>
      </c>
      <c r="E175" s="894" t="str">
        <f>IFERROR(INDEX('[3]Riesgos de Corrupción'!$B$11:$BN$100,MATCH('Mapa Riesgo Corrupción'!B175,'[3]Riesgos de Corrupción'!$B$11:$B$100,0),5),"")</f>
        <v/>
      </c>
      <c r="F175" s="784" t="str">
        <f>IFERROR(INDEX('[3]Riesgos de Corrupción'!$B$11:$BN$100,MATCH('Mapa Riesgo Corrupción'!B175,'[3]Riesgos de Corrupción'!$B$11:$B$100,0),18),"")</f>
        <v/>
      </c>
      <c r="G175" s="784" t="str">
        <f>IFERROR(INDEX('[3]Riesgos de Corrupción'!$B$11:$BN$100,MATCH('Mapa Riesgo Corrupción'!B175,'[3]Riesgos de Corrupción'!$B$11:$B$100,0),63),"")</f>
        <v/>
      </c>
      <c r="H175" s="891" t="str">
        <f>IFERROR(INDEX('[3]Riesgos de Corrupción'!$B$11:$BN$100,MATCH('Mapa Riesgo Corrupción'!B175,'[3]Riesgos de Corrupción'!$B$11:$B$100,0),64),"")</f>
        <v/>
      </c>
      <c r="I175" s="784" t="str">
        <f>IFERROR(INDEX('[3]Controles de Corrupción,,'!$C$10:$AZ$251,MATCH('Mapa Riesgo Corrupción'!B175,'[3]Controles de Corrupción,,'!$C$10:$C$251,0),33),"")</f>
        <v/>
      </c>
      <c r="J175" s="784" t="str">
        <f>IFERROR(INDEX('[3]Controles de Corrupción,,'!$C$10:$AZ$251,MATCH('Mapa Riesgo Corrupción'!B175,'[3]Controles de Corrupción,,'!$C$10:$C$251,0),36),"")</f>
        <v/>
      </c>
      <c r="K175" s="784" t="str">
        <f>IFERROR(INDEX('[3]Controles de Corrupción,,'!$C$10:$AZ$251,MATCH('Mapa Riesgo Corrupción'!B175,'[3]Controles de Corrupción,,'!$C$10:$C$251,0),37),"")</f>
        <v/>
      </c>
      <c r="L175" s="784" t="str">
        <f>IFERROR(INDEX('[3]Controles de Corrupción,,'!$C$10:$AZ$251,MATCH('Mapa Riesgo Corrupción'!B175,'[3]Controles de Corrupción,,'!$C$10:$C$251,0),38),"")</f>
        <v/>
      </c>
      <c r="M175" s="70" t="str">
        <f>IFERROR(INDEX('[3]Controles de Corrupción,,'!$C$10:$AZ$251,MATCH(A175,'[3]Controles de Corrupción,,'!$B$10:$B$251,0),4),"")</f>
        <v/>
      </c>
      <c r="N175" s="70" t="str">
        <f>IFERROR(INDEX('[3]Controles de Corrupción,,'!$C$10:$AZ$251,MATCH(A175,'[3]Controles de Corrupción,,'!$B$10:$B$251,0),40),"")</f>
        <v/>
      </c>
      <c r="O175" s="70" t="str">
        <f>IFERROR(INDEX('[3]Controles de Corrupción,,'!$C$10:$AZ$251,MATCH(A175,'[3]Controles de Corrupción,,'!$B$10:$B$251,0),41),"")</f>
        <v/>
      </c>
      <c r="P175" s="70" t="str">
        <f>IFERROR(INDEX('[3]Controles de Corrupción,,'!$C$10:$AZ$251,MATCH(A175,'[3]Controles de Corrupción,,'!$B$10:$B$251,0),42),"")</f>
        <v/>
      </c>
      <c r="Q175" s="62" t="str">
        <f>IFERROR(INDEX('[3]Controles de Corrupción,,'!$C$10:$AZ$251,MATCH(A175,'[3]Controles de Corrupción,,'!$B$10:$B$251,0),47),"")</f>
        <v/>
      </c>
    </row>
    <row r="176" spans="1:17" ht="51.75" customHeight="1" x14ac:dyDescent="0.25">
      <c r="A176" s="118" t="s">
        <v>708</v>
      </c>
      <c r="B176" s="897"/>
      <c r="C176" s="900"/>
      <c r="D176" s="783"/>
      <c r="E176" s="895"/>
      <c r="F176" s="785"/>
      <c r="G176" s="785"/>
      <c r="H176" s="889"/>
      <c r="I176" s="785"/>
      <c r="J176" s="785"/>
      <c r="K176" s="785"/>
      <c r="L176" s="785"/>
      <c r="M176" s="70" t="str">
        <f>IFERROR(INDEX('[3]Controles de Corrupción,,'!$C$10:$AZ$251,MATCH(A176,'[3]Controles de Corrupción,,'!$B$10:$B$251,0),4),"")</f>
        <v/>
      </c>
      <c r="N176" s="70" t="str">
        <f>IFERROR(INDEX('[3]Controles de Corrupción,,'!$C$10:$AZ$251,MATCH(A176,'[3]Controles de Corrupción,,'!$B$10:$B$251,0),40),"")</f>
        <v/>
      </c>
      <c r="O176" s="70" t="str">
        <f>IFERROR(INDEX('[3]Controles de Corrupción,,'!$C$10:$AZ$251,MATCH(A176,'[3]Controles de Corrupción,,'!$B$10:$B$251,0),41),"")</f>
        <v/>
      </c>
      <c r="P176" s="70" t="str">
        <f>IFERROR(INDEX('[3]Controles de Corrupción,,'!$C$10:$AZ$251,MATCH(A176,'[3]Controles de Corrupción,,'!$B$10:$B$251,0),42),"")</f>
        <v/>
      </c>
      <c r="Q176" s="62" t="str">
        <f>IFERROR(INDEX('[3]Controles de Corrupción,,'!$C$10:$AZ$251,MATCH(A176,'[3]Controles de Corrupción,,'!$B$10:$B$251,0),47),"")</f>
        <v/>
      </c>
    </row>
    <row r="177" spans="1:17" ht="51.75" customHeight="1" x14ac:dyDescent="0.25">
      <c r="A177" s="118" t="s">
        <v>709</v>
      </c>
      <c r="B177" s="897"/>
      <c r="C177" s="900"/>
      <c r="D177" s="783"/>
      <c r="E177" s="895"/>
      <c r="F177" s="785"/>
      <c r="G177" s="785"/>
      <c r="H177" s="889"/>
      <c r="I177" s="785"/>
      <c r="J177" s="785"/>
      <c r="K177" s="785"/>
      <c r="L177" s="785"/>
      <c r="M177" s="70" t="str">
        <f>IFERROR(INDEX('[3]Controles de Corrupción,,'!$C$10:$AZ$251,MATCH(A177,'[3]Controles de Corrupción,,'!$B$10:$B$251,0),4),"")</f>
        <v/>
      </c>
      <c r="N177" s="70" t="str">
        <f>IFERROR(INDEX('[3]Controles de Corrupción,,'!$C$10:$AZ$251,MATCH(A177,'[3]Controles de Corrupción,,'!$B$10:$B$251,0),40),"")</f>
        <v/>
      </c>
      <c r="O177" s="70" t="str">
        <f>IFERROR(INDEX('[3]Controles de Corrupción,,'!$C$10:$AZ$251,MATCH(A177,'[3]Controles de Corrupción,,'!$B$10:$B$251,0),41),"")</f>
        <v/>
      </c>
      <c r="P177" s="70" t="str">
        <f>IFERROR(INDEX('[3]Controles de Corrupción,,'!$C$10:$AZ$251,MATCH(A177,'[3]Controles de Corrupción,,'!$B$10:$B$251,0),42),"")</f>
        <v/>
      </c>
      <c r="Q177" s="62" t="str">
        <f>IFERROR(INDEX('[3]Controles de Corrupción,,'!$C$10:$AZ$251,MATCH(A177,'[3]Controles de Corrupción,,'!$B$10:$B$251,0),47),"")</f>
        <v/>
      </c>
    </row>
    <row r="178" spans="1:17" ht="51.75" customHeight="1" x14ac:dyDescent="0.25">
      <c r="A178" s="118" t="s">
        <v>710</v>
      </c>
      <c r="B178" s="897"/>
      <c r="C178" s="900"/>
      <c r="D178" s="783"/>
      <c r="E178" s="895"/>
      <c r="F178" s="785"/>
      <c r="G178" s="785"/>
      <c r="H178" s="889"/>
      <c r="I178" s="785"/>
      <c r="J178" s="785"/>
      <c r="K178" s="785"/>
      <c r="L178" s="785"/>
      <c r="M178" s="70" t="str">
        <f>IFERROR(INDEX('[3]Controles de Corrupción,,'!$C$10:$AZ$251,MATCH(A178,'[3]Controles de Corrupción,,'!$B$10:$B$251,0),4),"")</f>
        <v/>
      </c>
      <c r="N178" s="70" t="str">
        <f>IFERROR(INDEX('[3]Controles de Corrupción,,'!$C$10:$AZ$251,MATCH(A178,'[3]Controles de Corrupción,,'!$B$10:$B$251,0),40),"")</f>
        <v/>
      </c>
      <c r="O178" s="70" t="str">
        <f>IFERROR(INDEX('[3]Controles de Corrupción,,'!$C$10:$AZ$251,MATCH(A178,'[3]Controles de Corrupción,,'!$B$10:$B$251,0),41),"")</f>
        <v/>
      </c>
      <c r="P178" s="70" t="str">
        <f>IFERROR(INDEX('[3]Controles de Corrupción,,'!$C$10:$AZ$251,MATCH(A178,'[3]Controles de Corrupción,,'!$B$10:$B$251,0),42),"")</f>
        <v/>
      </c>
      <c r="Q178" s="62" t="str">
        <f>IFERROR(INDEX('[3]Controles de Corrupción,,'!$C$10:$AZ$251,MATCH(A178,'[3]Controles de Corrupción,,'!$B$10:$B$251,0),47),"")</f>
        <v/>
      </c>
    </row>
    <row r="179" spans="1:17" ht="51.75" customHeight="1" x14ac:dyDescent="0.25">
      <c r="A179" s="118" t="s">
        <v>711</v>
      </c>
      <c r="B179" s="897"/>
      <c r="C179" s="900"/>
      <c r="D179" s="783"/>
      <c r="E179" s="895"/>
      <c r="F179" s="785"/>
      <c r="G179" s="785"/>
      <c r="H179" s="889"/>
      <c r="I179" s="785"/>
      <c r="J179" s="785"/>
      <c r="K179" s="785"/>
      <c r="L179" s="785"/>
      <c r="M179" s="70" t="str">
        <f>IFERROR(INDEX('[3]Controles de Corrupción,,'!$C$10:$AZ$251,MATCH(A179,'[3]Controles de Corrupción,,'!$B$10:$B$251,0),4),"")</f>
        <v/>
      </c>
      <c r="N179" s="70" t="str">
        <f>IFERROR(INDEX('[3]Controles de Corrupción,,'!$C$10:$AZ$251,MATCH(A179,'[3]Controles de Corrupción,,'!$B$10:$B$251,0),40),"")</f>
        <v/>
      </c>
      <c r="O179" s="70" t="str">
        <f>IFERROR(INDEX('[3]Controles de Corrupción,,'!$C$10:$AZ$251,MATCH(A179,'[3]Controles de Corrupción,,'!$B$10:$B$251,0),41),"")</f>
        <v/>
      </c>
      <c r="P179" s="70" t="str">
        <f>IFERROR(INDEX('[3]Controles de Corrupción,,'!$C$10:$AZ$251,MATCH(A179,'[3]Controles de Corrupción,,'!$B$10:$B$251,0),42),"")</f>
        <v/>
      </c>
      <c r="Q179" s="62" t="str">
        <f>IFERROR(INDEX('[3]Controles de Corrupción,,'!$C$10:$AZ$251,MATCH(A179,'[3]Controles de Corrupción,,'!$B$10:$B$251,0),47),"")</f>
        <v/>
      </c>
    </row>
    <row r="180" spans="1:17" ht="51.75" customHeight="1" x14ac:dyDescent="0.25">
      <c r="A180" s="118" t="s">
        <v>712</v>
      </c>
      <c r="B180" s="898"/>
      <c r="C180" s="900"/>
      <c r="D180" s="783"/>
      <c r="E180" s="895"/>
      <c r="F180" s="785"/>
      <c r="G180" s="785"/>
      <c r="H180" s="786"/>
      <c r="I180" s="785"/>
      <c r="J180" s="785"/>
      <c r="K180" s="785"/>
      <c r="L180" s="785"/>
      <c r="M180" s="70" t="str">
        <f>IFERROR(INDEX('[3]Controles de Corrupción,,'!$C$10:$AZ$251,MATCH(A180,'[3]Controles de Corrupción,,'!$B$10:$B$251,0),4),"")</f>
        <v/>
      </c>
      <c r="N180" s="70" t="str">
        <f>IFERROR(INDEX('[3]Controles de Corrupción,,'!$C$10:$AZ$251,MATCH(A180,'[3]Controles de Corrupción,,'!$B$10:$B$251,0),40),"")</f>
        <v/>
      </c>
      <c r="O180" s="70" t="str">
        <f>IFERROR(INDEX('[3]Controles de Corrupción,,'!$C$10:$AZ$251,MATCH(A180,'[3]Controles de Corrupción,,'!$B$10:$B$251,0),41),"")</f>
        <v/>
      </c>
      <c r="P180" s="70" t="str">
        <f>IFERROR(INDEX('[3]Controles de Corrupción,,'!$C$10:$AZ$251,MATCH(A180,'[3]Controles de Corrupción,,'!$B$10:$B$251,0),42),"")</f>
        <v/>
      </c>
      <c r="Q180" s="62" t="str">
        <f>IFERROR(INDEX('[3]Controles de Corrupción,,'!$C$10:$AZ$251,MATCH(A180,'[3]Controles de Corrupción,,'!$B$10:$B$251,0),47),"")</f>
        <v/>
      </c>
    </row>
    <row r="181" spans="1:17" ht="51.75" customHeight="1" x14ac:dyDescent="0.25">
      <c r="A181" s="118" t="s">
        <v>713</v>
      </c>
      <c r="B181" s="896"/>
      <c r="C181" s="899" t="str">
        <f>IFERROR(INDEX('[3]Riesgos de Corrupción'!$B$11:$BN$100,MATCH('Mapa Riesgo Corrupción'!B181,'[3]Riesgos de Corrupción'!$B$11:$B$100,0),2),"")</f>
        <v/>
      </c>
      <c r="D181" s="791" t="str">
        <f>IFERROR(INDEX('[3]Riesgos de Corrupción'!$B$11:$BN$100,MATCH('Mapa Riesgo Corrupción'!B181,'[3]Riesgos de Corrupción'!$B$11:$B$100,0),4),"")</f>
        <v/>
      </c>
      <c r="E181" s="894" t="str">
        <f>IFERROR(INDEX('[3]Riesgos de Corrupción'!$B$11:$BN$100,MATCH('Mapa Riesgo Corrupción'!B181,'[3]Riesgos de Corrupción'!$B$11:$B$100,0),5),"")</f>
        <v/>
      </c>
      <c r="F181" s="784" t="str">
        <f>IFERROR(INDEX('[3]Riesgos de Corrupción'!$B$11:$BN$100,MATCH('Mapa Riesgo Corrupción'!B181,'[3]Riesgos de Corrupción'!$B$11:$B$100,0),18),"")</f>
        <v/>
      </c>
      <c r="G181" s="784" t="str">
        <f>IFERROR(INDEX('[3]Riesgos de Corrupción'!$B$11:$BN$100,MATCH('Mapa Riesgo Corrupción'!B181,'[3]Riesgos de Corrupción'!$B$11:$B$100,0),63),"")</f>
        <v/>
      </c>
      <c r="H181" s="891" t="str">
        <f>IFERROR(INDEX('[3]Riesgos de Corrupción'!$B$11:$BN$100,MATCH('Mapa Riesgo Corrupción'!B181,'[3]Riesgos de Corrupción'!$B$11:$B$100,0),64),"")</f>
        <v/>
      </c>
      <c r="I181" s="784" t="str">
        <f>IFERROR(INDEX('[3]Controles de Corrupción,,'!$C$10:$AZ$251,MATCH('Mapa Riesgo Corrupción'!B181,'[3]Controles de Corrupción,,'!$C$10:$C$251,0),33),"")</f>
        <v/>
      </c>
      <c r="J181" s="784" t="str">
        <f>IFERROR(INDEX('[3]Controles de Corrupción,,'!$C$10:$AZ$251,MATCH('Mapa Riesgo Corrupción'!B181,'[3]Controles de Corrupción,,'!$C$10:$C$251,0),36),"")</f>
        <v/>
      </c>
      <c r="K181" s="784" t="str">
        <f>IFERROR(INDEX('[3]Controles de Corrupción,,'!$C$10:$AZ$251,MATCH('Mapa Riesgo Corrupción'!B181,'[3]Controles de Corrupción,,'!$C$10:$C$251,0),37),"")</f>
        <v/>
      </c>
      <c r="L181" s="784" t="str">
        <f>IFERROR(INDEX('[3]Controles de Corrupción,,'!$C$10:$AZ$251,MATCH('Mapa Riesgo Corrupción'!B181,'[3]Controles de Corrupción,,'!$C$10:$C$251,0),38),"")</f>
        <v/>
      </c>
      <c r="M181" s="70" t="str">
        <f>IFERROR(INDEX('[3]Controles de Corrupción,,'!$C$10:$AZ$251,MATCH(A181,'[3]Controles de Corrupción,,'!$B$10:$B$251,0),4),"")</f>
        <v/>
      </c>
      <c r="N181" s="70" t="str">
        <f>IFERROR(INDEX('[3]Controles de Corrupción,,'!$C$10:$AZ$251,MATCH(A181,'[3]Controles de Corrupción,,'!$B$10:$B$251,0),40),"")</f>
        <v/>
      </c>
      <c r="O181" s="70" t="str">
        <f>IFERROR(INDEX('[3]Controles de Corrupción,,'!$C$10:$AZ$251,MATCH(A181,'[3]Controles de Corrupción,,'!$B$10:$B$251,0),41),"")</f>
        <v/>
      </c>
      <c r="P181" s="70" t="str">
        <f>IFERROR(INDEX('[3]Controles de Corrupción,,'!$C$10:$AZ$251,MATCH(A181,'[3]Controles de Corrupción,,'!$B$10:$B$251,0),42),"")</f>
        <v/>
      </c>
      <c r="Q181" s="62" t="str">
        <f>IFERROR(INDEX('[3]Controles de Corrupción,,'!$C$10:$AZ$251,MATCH(A181,'[3]Controles de Corrupción,,'!$B$10:$B$251,0),47),"")</f>
        <v/>
      </c>
    </row>
    <row r="182" spans="1:17" ht="51.75" customHeight="1" x14ac:dyDescent="0.25">
      <c r="A182" s="118" t="s">
        <v>714</v>
      </c>
      <c r="B182" s="897"/>
      <c r="C182" s="900"/>
      <c r="D182" s="783"/>
      <c r="E182" s="895"/>
      <c r="F182" s="785"/>
      <c r="G182" s="785"/>
      <c r="H182" s="889"/>
      <c r="I182" s="785"/>
      <c r="J182" s="785"/>
      <c r="K182" s="785"/>
      <c r="L182" s="785"/>
      <c r="M182" s="70" t="str">
        <f>IFERROR(INDEX('[3]Controles de Corrupción,,'!$C$10:$AZ$251,MATCH(A182,'[3]Controles de Corrupción,,'!$B$10:$B$251,0),4),"")</f>
        <v/>
      </c>
      <c r="N182" s="70" t="str">
        <f>IFERROR(INDEX('[3]Controles de Corrupción,,'!$C$10:$AZ$251,MATCH(A182,'[3]Controles de Corrupción,,'!$B$10:$B$251,0),40),"")</f>
        <v/>
      </c>
      <c r="O182" s="70" t="str">
        <f>IFERROR(INDEX('[3]Controles de Corrupción,,'!$C$10:$AZ$251,MATCH(A182,'[3]Controles de Corrupción,,'!$B$10:$B$251,0),41),"")</f>
        <v/>
      </c>
      <c r="P182" s="70" t="str">
        <f>IFERROR(INDEX('[3]Controles de Corrupción,,'!$C$10:$AZ$251,MATCH(A182,'[3]Controles de Corrupción,,'!$B$10:$B$251,0),42),"")</f>
        <v/>
      </c>
      <c r="Q182" s="62" t="str">
        <f>IFERROR(INDEX('[3]Controles de Corrupción,,'!$C$10:$AZ$251,MATCH(A182,'[3]Controles de Corrupción,,'!$B$10:$B$251,0),47),"")</f>
        <v/>
      </c>
    </row>
    <row r="183" spans="1:17" ht="51.75" customHeight="1" x14ac:dyDescent="0.25">
      <c r="A183" s="118" t="s">
        <v>715</v>
      </c>
      <c r="B183" s="897"/>
      <c r="C183" s="900"/>
      <c r="D183" s="783"/>
      <c r="E183" s="895"/>
      <c r="F183" s="785"/>
      <c r="G183" s="785"/>
      <c r="H183" s="889"/>
      <c r="I183" s="785"/>
      <c r="J183" s="785"/>
      <c r="K183" s="785"/>
      <c r="L183" s="785"/>
      <c r="M183" s="70" t="str">
        <f>IFERROR(INDEX('[3]Controles de Corrupción,,'!$C$10:$AZ$251,MATCH(A183,'[3]Controles de Corrupción,,'!$B$10:$B$251,0),4),"")</f>
        <v/>
      </c>
      <c r="N183" s="70" t="str">
        <f>IFERROR(INDEX('[3]Controles de Corrupción,,'!$C$10:$AZ$251,MATCH(A183,'[3]Controles de Corrupción,,'!$B$10:$B$251,0),40),"")</f>
        <v/>
      </c>
      <c r="O183" s="70" t="str">
        <f>IFERROR(INDEX('[3]Controles de Corrupción,,'!$C$10:$AZ$251,MATCH(A183,'[3]Controles de Corrupción,,'!$B$10:$B$251,0),41),"")</f>
        <v/>
      </c>
      <c r="P183" s="70" t="str">
        <f>IFERROR(INDEX('[3]Controles de Corrupción,,'!$C$10:$AZ$251,MATCH(A183,'[3]Controles de Corrupción,,'!$B$10:$B$251,0),42),"")</f>
        <v/>
      </c>
      <c r="Q183" s="62" t="str">
        <f>IFERROR(INDEX('[3]Controles de Corrupción,,'!$C$10:$AZ$251,MATCH(A183,'[3]Controles de Corrupción,,'!$B$10:$B$251,0),47),"")</f>
        <v/>
      </c>
    </row>
    <row r="184" spans="1:17" ht="51.75" customHeight="1" x14ac:dyDescent="0.25">
      <c r="A184" s="118" t="s">
        <v>716</v>
      </c>
      <c r="B184" s="897"/>
      <c r="C184" s="900"/>
      <c r="D184" s="783"/>
      <c r="E184" s="895"/>
      <c r="F184" s="785"/>
      <c r="G184" s="785"/>
      <c r="H184" s="889"/>
      <c r="I184" s="785"/>
      <c r="J184" s="785"/>
      <c r="K184" s="785"/>
      <c r="L184" s="785"/>
      <c r="M184" s="70" t="str">
        <f>IFERROR(INDEX('[3]Controles de Corrupción,,'!$C$10:$AZ$251,MATCH(A184,'[3]Controles de Corrupción,,'!$B$10:$B$251,0),4),"")</f>
        <v/>
      </c>
      <c r="N184" s="70" t="str">
        <f>IFERROR(INDEX('[3]Controles de Corrupción,,'!$C$10:$AZ$251,MATCH(A184,'[3]Controles de Corrupción,,'!$B$10:$B$251,0),40),"")</f>
        <v/>
      </c>
      <c r="O184" s="70" t="str">
        <f>IFERROR(INDEX('[3]Controles de Corrupción,,'!$C$10:$AZ$251,MATCH(A184,'[3]Controles de Corrupción,,'!$B$10:$B$251,0),41),"")</f>
        <v/>
      </c>
      <c r="P184" s="70" t="str">
        <f>IFERROR(INDEX('[3]Controles de Corrupción,,'!$C$10:$AZ$251,MATCH(A184,'[3]Controles de Corrupción,,'!$B$10:$B$251,0),42),"")</f>
        <v/>
      </c>
      <c r="Q184" s="62" t="str">
        <f>IFERROR(INDEX('[3]Controles de Corrupción,,'!$C$10:$AZ$251,MATCH(A184,'[3]Controles de Corrupción,,'!$B$10:$B$251,0),47),"")</f>
        <v/>
      </c>
    </row>
    <row r="185" spans="1:17" ht="51.75" customHeight="1" x14ac:dyDescent="0.25">
      <c r="A185" s="118" t="s">
        <v>717</v>
      </c>
      <c r="B185" s="897"/>
      <c r="C185" s="900"/>
      <c r="D185" s="783"/>
      <c r="E185" s="895"/>
      <c r="F185" s="785"/>
      <c r="G185" s="785"/>
      <c r="H185" s="889"/>
      <c r="I185" s="785"/>
      <c r="J185" s="785"/>
      <c r="K185" s="785"/>
      <c r="L185" s="785"/>
      <c r="M185" s="70" t="str">
        <f>IFERROR(INDEX('[3]Controles de Corrupción,,'!$C$10:$AZ$251,MATCH(A185,'[3]Controles de Corrupción,,'!$B$10:$B$251,0),4),"")</f>
        <v/>
      </c>
      <c r="N185" s="70" t="str">
        <f>IFERROR(INDEX('[3]Controles de Corrupción,,'!$C$10:$AZ$251,MATCH(A185,'[3]Controles de Corrupción,,'!$B$10:$B$251,0),40),"")</f>
        <v/>
      </c>
      <c r="O185" s="70" t="str">
        <f>IFERROR(INDEX('[3]Controles de Corrupción,,'!$C$10:$AZ$251,MATCH(A185,'[3]Controles de Corrupción,,'!$B$10:$B$251,0),41),"")</f>
        <v/>
      </c>
      <c r="P185" s="70" t="str">
        <f>IFERROR(INDEX('[3]Controles de Corrupción,,'!$C$10:$AZ$251,MATCH(A185,'[3]Controles de Corrupción,,'!$B$10:$B$251,0),42),"")</f>
        <v/>
      </c>
      <c r="Q185" s="62" t="str">
        <f>IFERROR(INDEX('[3]Controles de Corrupción,,'!$C$10:$AZ$251,MATCH(A185,'[3]Controles de Corrupción,,'!$B$10:$B$251,0),47),"")</f>
        <v/>
      </c>
    </row>
    <row r="186" spans="1:17" ht="51.75" customHeight="1" x14ac:dyDescent="0.25">
      <c r="A186" s="118" t="s">
        <v>718</v>
      </c>
      <c r="B186" s="898"/>
      <c r="C186" s="900"/>
      <c r="D186" s="783"/>
      <c r="E186" s="895"/>
      <c r="F186" s="785"/>
      <c r="G186" s="785"/>
      <c r="H186" s="786"/>
      <c r="I186" s="785"/>
      <c r="J186" s="785"/>
      <c r="K186" s="785"/>
      <c r="L186" s="785"/>
      <c r="M186" s="70" t="str">
        <f>IFERROR(INDEX('[3]Controles de Corrupción,,'!$C$10:$AZ$251,MATCH(A186,'[3]Controles de Corrupción,,'!$B$10:$B$251,0),4),"")</f>
        <v/>
      </c>
      <c r="N186" s="70" t="str">
        <f>IFERROR(INDEX('[3]Controles de Corrupción,,'!$C$10:$AZ$251,MATCH(A186,'[3]Controles de Corrupción,,'!$B$10:$B$251,0),40),"")</f>
        <v/>
      </c>
      <c r="O186" s="70" t="str">
        <f>IFERROR(INDEX('[3]Controles de Corrupción,,'!$C$10:$AZ$251,MATCH(A186,'[3]Controles de Corrupción,,'!$B$10:$B$251,0),41),"")</f>
        <v/>
      </c>
      <c r="P186" s="70" t="str">
        <f>IFERROR(INDEX('[3]Controles de Corrupción,,'!$C$10:$AZ$251,MATCH(A186,'[3]Controles de Corrupción,,'!$B$10:$B$251,0),42),"")</f>
        <v/>
      </c>
      <c r="Q186" s="62" t="str">
        <f>IFERROR(INDEX('[3]Controles de Corrupción,,'!$C$10:$AZ$251,MATCH(A186,'[3]Controles de Corrupción,,'!$B$10:$B$251,0),47),"")</f>
        <v/>
      </c>
    </row>
    <row r="187" spans="1:17" ht="51.75" customHeight="1" x14ac:dyDescent="0.25">
      <c r="A187" s="118" t="s">
        <v>719</v>
      </c>
      <c r="B187" s="896"/>
      <c r="C187" s="899" t="str">
        <f>IFERROR(INDEX('[3]Riesgos de Corrupción'!$B$11:$BN$100,MATCH('Mapa Riesgo Corrupción'!B187,'[3]Riesgos de Corrupción'!$B$11:$B$100,0),2),"")</f>
        <v/>
      </c>
      <c r="D187" s="791" t="str">
        <f>IFERROR(INDEX('[3]Riesgos de Corrupción'!$B$11:$BN$100,MATCH('Mapa Riesgo Corrupción'!B187,'[3]Riesgos de Corrupción'!$B$11:$B$100,0),4),"")</f>
        <v/>
      </c>
      <c r="E187" s="894" t="str">
        <f>IFERROR(INDEX('[3]Riesgos de Corrupción'!$B$11:$BN$100,MATCH('Mapa Riesgo Corrupción'!B187,'[3]Riesgos de Corrupción'!$B$11:$B$100,0),5),"")</f>
        <v/>
      </c>
      <c r="F187" s="784" t="str">
        <f>IFERROR(INDEX('[3]Riesgos de Corrupción'!$B$11:$BN$100,MATCH('Mapa Riesgo Corrupción'!B187,'[3]Riesgos de Corrupción'!$B$11:$B$100,0),18),"")</f>
        <v/>
      </c>
      <c r="G187" s="784" t="str">
        <f>IFERROR(INDEX('[3]Riesgos de Corrupción'!$B$11:$BN$100,MATCH('Mapa Riesgo Corrupción'!B187,'[3]Riesgos de Corrupción'!$B$11:$B$100,0),63),"")</f>
        <v/>
      </c>
      <c r="H187" s="891" t="str">
        <f>IFERROR(INDEX('[3]Riesgos de Corrupción'!$B$11:$BN$100,MATCH('Mapa Riesgo Corrupción'!B187,'[3]Riesgos de Corrupción'!$B$11:$B$100,0),64),"")</f>
        <v/>
      </c>
      <c r="I187" s="784" t="str">
        <f>IFERROR(INDEX('[3]Controles de Corrupción,,'!$C$10:$AZ$251,MATCH('Mapa Riesgo Corrupción'!B187,'[3]Controles de Corrupción,,'!$C$10:$C$251,0),33),"")</f>
        <v/>
      </c>
      <c r="J187" s="784" t="str">
        <f>IFERROR(INDEX('[3]Controles de Corrupción,,'!$C$10:$AZ$251,MATCH('Mapa Riesgo Corrupción'!B187,'[3]Controles de Corrupción,,'!$C$10:$C$251,0),36),"")</f>
        <v/>
      </c>
      <c r="K187" s="784" t="str">
        <f>IFERROR(INDEX('[3]Controles de Corrupción,,'!$C$10:$AZ$251,MATCH('Mapa Riesgo Corrupción'!B187,'[3]Controles de Corrupción,,'!$C$10:$C$251,0),37),"")</f>
        <v/>
      </c>
      <c r="L187" s="784" t="str">
        <f>IFERROR(INDEX('[3]Controles de Corrupción,,'!$C$10:$AZ$251,MATCH('Mapa Riesgo Corrupción'!B187,'[3]Controles de Corrupción,,'!$C$10:$C$251,0),38),"")</f>
        <v/>
      </c>
      <c r="M187" s="70" t="str">
        <f>IFERROR(INDEX('[3]Controles de Corrupción,,'!$C$10:$AZ$251,MATCH(A187,'[3]Controles de Corrupción,,'!$B$10:$B$251,0),4),"")</f>
        <v/>
      </c>
      <c r="N187" s="70" t="str">
        <f>IFERROR(INDEX('[3]Controles de Corrupción,,'!$C$10:$AZ$251,MATCH(A187,'[3]Controles de Corrupción,,'!$B$10:$B$251,0),40),"")</f>
        <v/>
      </c>
      <c r="O187" s="70" t="str">
        <f>IFERROR(INDEX('[3]Controles de Corrupción,,'!$C$10:$AZ$251,MATCH(A187,'[3]Controles de Corrupción,,'!$B$10:$B$251,0),41),"")</f>
        <v/>
      </c>
      <c r="P187" s="70" t="str">
        <f>IFERROR(INDEX('[3]Controles de Corrupción,,'!$C$10:$AZ$251,MATCH(A187,'[3]Controles de Corrupción,,'!$B$10:$B$251,0),42),"")</f>
        <v/>
      </c>
      <c r="Q187" s="62" t="str">
        <f>IFERROR(INDEX('[3]Controles de Corrupción,,'!$C$10:$AZ$251,MATCH(A187,'[3]Controles de Corrupción,,'!$B$10:$B$251,0),47),"")</f>
        <v/>
      </c>
    </row>
    <row r="188" spans="1:17" ht="51.75" customHeight="1" x14ac:dyDescent="0.25">
      <c r="A188" s="118" t="s">
        <v>720</v>
      </c>
      <c r="B188" s="897"/>
      <c r="C188" s="900"/>
      <c r="D188" s="783"/>
      <c r="E188" s="895"/>
      <c r="F188" s="785"/>
      <c r="G188" s="785"/>
      <c r="H188" s="889"/>
      <c r="I188" s="785"/>
      <c r="J188" s="785"/>
      <c r="K188" s="785"/>
      <c r="L188" s="785"/>
      <c r="M188" s="70" t="str">
        <f>IFERROR(INDEX('[3]Controles de Corrupción,,'!$C$10:$AZ$251,MATCH(A188,'[3]Controles de Corrupción,,'!$B$10:$B$251,0),4),"")</f>
        <v/>
      </c>
      <c r="N188" s="70" t="str">
        <f>IFERROR(INDEX('[3]Controles de Corrupción,,'!$C$10:$AZ$251,MATCH(A188,'[3]Controles de Corrupción,,'!$B$10:$B$251,0),40),"")</f>
        <v/>
      </c>
      <c r="O188" s="70" t="str">
        <f>IFERROR(INDEX('[3]Controles de Corrupción,,'!$C$10:$AZ$251,MATCH(A188,'[3]Controles de Corrupción,,'!$B$10:$B$251,0),41),"")</f>
        <v/>
      </c>
      <c r="P188" s="70" t="str">
        <f>IFERROR(INDEX('[3]Controles de Corrupción,,'!$C$10:$AZ$251,MATCH(A188,'[3]Controles de Corrupción,,'!$B$10:$B$251,0),42),"")</f>
        <v/>
      </c>
      <c r="Q188" s="62" t="str">
        <f>IFERROR(INDEX('[3]Controles de Corrupción,,'!$C$10:$AZ$251,MATCH(A188,'[3]Controles de Corrupción,,'!$B$10:$B$251,0),47),"")</f>
        <v/>
      </c>
    </row>
    <row r="189" spans="1:17" ht="51.75" customHeight="1" x14ac:dyDescent="0.25">
      <c r="A189" s="118" t="s">
        <v>721</v>
      </c>
      <c r="B189" s="897"/>
      <c r="C189" s="900"/>
      <c r="D189" s="783"/>
      <c r="E189" s="895"/>
      <c r="F189" s="785"/>
      <c r="G189" s="785"/>
      <c r="H189" s="889"/>
      <c r="I189" s="785"/>
      <c r="J189" s="785"/>
      <c r="K189" s="785"/>
      <c r="L189" s="785"/>
      <c r="M189" s="70" t="str">
        <f>IFERROR(INDEX('[3]Controles de Corrupción,,'!$C$10:$AZ$251,MATCH(A189,'[3]Controles de Corrupción,,'!$B$10:$B$251,0),4),"")</f>
        <v/>
      </c>
      <c r="N189" s="70" t="str">
        <f>IFERROR(INDEX('[3]Controles de Corrupción,,'!$C$10:$AZ$251,MATCH(A189,'[3]Controles de Corrupción,,'!$B$10:$B$251,0),40),"")</f>
        <v/>
      </c>
      <c r="O189" s="70" t="str">
        <f>IFERROR(INDEX('[3]Controles de Corrupción,,'!$C$10:$AZ$251,MATCH(A189,'[3]Controles de Corrupción,,'!$B$10:$B$251,0),41),"")</f>
        <v/>
      </c>
      <c r="P189" s="70" t="str">
        <f>IFERROR(INDEX('[3]Controles de Corrupción,,'!$C$10:$AZ$251,MATCH(A189,'[3]Controles de Corrupción,,'!$B$10:$B$251,0),42),"")</f>
        <v/>
      </c>
      <c r="Q189" s="62" t="str">
        <f>IFERROR(INDEX('[3]Controles de Corrupción,,'!$C$10:$AZ$251,MATCH(A189,'[3]Controles de Corrupción,,'!$B$10:$B$251,0),47),"")</f>
        <v/>
      </c>
    </row>
    <row r="190" spans="1:17" ht="51.75" customHeight="1" x14ac:dyDescent="0.25">
      <c r="A190" s="118" t="s">
        <v>722</v>
      </c>
      <c r="B190" s="897"/>
      <c r="C190" s="900"/>
      <c r="D190" s="783"/>
      <c r="E190" s="895"/>
      <c r="F190" s="785"/>
      <c r="G190" s="785"/>
      <c r="H190" s="889"/>
      <c r="I190" s="785"/>
      <c r="J190" s="785"/>
      <c r="K190" s="785"/>
      <c r="L190" s="785"/>
      <c r="M190" s="70" t="str">
        <f>IFERROR(INDEX('[3]Controles de Corrupción,,'!$C$10:$AZ$251,MATCH(A190,'[3]Controles de Corrupción,,'!$B$10:$B$251,0),4),"")</f>
        <v/>
      </c>
      <c r="N190" s="70" t="str">
        <f>IFERROR(INDEX('[3]Controles de Corrupción,,'!$C$10:$AZ$251,MATCH(A190,'[3]Controles de Corrupción,,'!$B$10:$B$251,0),40),"")</f>
        <v/>
      </c>
      <c r="O190" s="70" t="str">
        <f>IFERROR(INDEX('[3]Controles de Corrupción,,'!$C$10:$AZ$251,MATCH(A190,'[3]Controles de Corrupción,,'!$B$10:$B$251,0),41),"")</f>
        <v/>
      </c>
      <c r="P190" s="70" t="str">
        <f>IFERROR(INDEX('[3]Controles de Corrupción,,'!$C$10:$AZ$251,MATCH(A190,'[3]Controles de Corrupción,,'!$B$10:$B$251,0),42),"")</f>
        <v/>
      </c>
      <c r="Q190" s="62" t="str">
        <f>IFERROR(INDEX('[3]Controles de Corrupción,,'!$C$10:$AZ$251,MATCH(A190,'[3]Controles de Corrupción,,'!$B$10:$B$251,0),47),"")</f>
        <v/>
      </c>
    </row>
    <row r="191" spans="1:17" ht="51.75" customHeight="1" x14ac:dyDescent="0.25">
      <c r="A191" s="118" t="s">
        <v>723</v>
      </c>
      <c r="B191" s="897"/>
      <c r="C191" s="900"/>
      <c r="D191" s="783"/>
      <c r="E191" s="895"/>
      <c r="F191" s="785"/>
      <c r="G191" s="785"/>
      <c r="H191" s="889"/>
      <c r="I191" s="785"/>
      <c r="J191" s="785"/>
      <c r="K191" s="785"/>
      <c r="L191" s="785"/>
      <c r="M191" s="70" t="str">
        <f>IFERROR(INDEX('[3]Controles de Corrupción,,'!$C$10:$AZ$251,MATCH(A191,'[3]Controles de Corrupción,,'!$B$10:$B$251,0),4),"")</f>
        <v/>
      </c>
      <c r="N191" s="70" t="str">
        <f>IFERROR(INDEX('[3]Controles de Corrupción,,'!$C$10:$AZ$251,MATCH(A191,'[3]Controles de Corrupción,,'!$B$10:$B$251,0),40),"")</f>
        <v/>
      </c>
      <c r="O191" s="70" t="str">
        <f>IFERROR(INDEX('[3]Controles de Corrupción,,'!$C$10:$AZ$251,MATCH(A191,'[3]Controles de Corrupción,,'!$B$10:$B$251,0),41),"")</f>
        <v/>
      </c>
      <c r="P191" s="70" t="str">
        <f>IFERROR(INDEX('[3]Controles de Corrupción,,'!$C$10:$AZ$251,MATCH(A191,'[3]Controles de Corrupción,,'!$B$10:$B$251,0),42),"")</f>
        <v/>
      </c>
      <c r="Q191" s="62" t="str">
        <f>IFERROR(INDEX('[3]Controles de Corrupción,,'!$C$10:$AZ$251,MATCH(A191,'[3]Controles de Corrupción,,'!$B$10:$B$251,0),47),"")</f>
        <v/>
      </c>
    </row>
    <row r="192" spans="1:17" ht="51.75" customHeight="1" x14ac:dyDescent="0.25">
      <c r="A192" s="118" t="s">
        <v>724</v>
      </c>
      <c r="B192" s="898"/>
      <c r="C192" s="900"/>
      <c r="D192" s="783"/>
      <c r="E192" s="895"/>
      <c r="F192" s="785"/>
      <c r="G192" s="785"/>
      <c r="H192" s="786"/>
      <c r="I192" s="785"/>
      <c r="J192" s="785"/>
      <c r="K192" s="785"/>
      <c r="L192" s="785"/>
      <c r="M192" s="70" t="str">
        <f>IFERROR(INDEX('[3]Controles de Corrupción,,'!$C$10:$AZ$251,MATCH(A192,'[3]Controles de Corrupción,,'!$B$10:$B$251,0),4),"")</f>
        <v/>
      </c>
      <c r="N192" s="70" t="str">
        <f>IFERROR(INDEX('[3]Controles de Corrupción,,'!$C$10:$AZ$251,MATCH(A192,'[3]Controles de Corrupción,,'!$B$10:$B$251,0),40),"")</f>
        <v/>
      </c>
      <c r="O192" s="70" t="str">
        <f>IFERROR(INDEX('[3]Controles de Corrupción,,'!$C$10:$AZ$251,MATCH(A192,'[3]Controles de Corrupción,,'!$B$10:$B$251,0),41),"")</f>
        <v/>
      </c>
      <c r="P192" s="70" t="str">
        <f>IFERROR(INDEX('[3]Controles de Corrupción,,'!$C$10:$AZ$251,MATCH(A192,'[3]Controles de Corrupción,,'!$B$10:$B$251,0),42),"")</f>
        <v/>
      </c>
      <c r="Q192" s="62" t="str">
        <f>IFERROR(INDEX('[3]Controles de Corrupción,,'!$C$10:$AZ$251,MATCH(A192,'[3]Controles de Corrupción,,'!$B$10:$B$251,0),47),"")</f>
        <v/>
      </c>
    </row>
    <row r="193" spans="1:17" ht="51.75" customHeight="1" x14ac:dyDescent="0.25">
      <c r="A193" s="118" t="s">
        <v>725</v>
      </c>
      <c r="B193" s="896"/>
      <c r="C193" s="899" t="str">
        <f>IFERROR(INDEX('[3]Riesgos de Corrupción'!$B$11:$BN$100,MATCH('Mapa Riesgo Corrupción'!B193,'[3]Riesgos de Corrupción'!$B$11:$B$100,0),2),"")</f>
        <v/>
      </c>
      <c r="D193" s="791" t="str">
        <f>IFERROR(INDEX('[3]Riesgos de Corrupción'!$B$11:$BN$100,MATCH('Mapa Riesgo Corrupción'!B193,'[3]Riesgos de Corrupción'!$B$11:$B$100,0),4),"")</f>
        <v/>
      </c>
      <c r="E193" s="894" t="str">
        <f>IFERROR(INDEX('[3]Riesgos de Corrupción'!$B$11:$BN$100,MATCH('Mapa Riesgo Corrupción'!B193,'[3]Riesgos de Corrupción'!$B$11:$B$100,0),5),"")</f>
        <v/>
      </c>
      <c r="F193" s="784" t="str">
        <f>IFERROR(INDEX('[3]Riesgos de Corrupción'!$B$11:$BN$100,MATCH('Mapa Riesgo Corrupción'!B193,'[3]Riesgos de Corrupción'!$B$11:$B$100,0),18),"")</f>
        <v/>
      </c>
      <c r="G193" s="784" t="str">
        <f>IFERROR(INDEX('[3]Riesgos de Corrupción'!$B$11:$BN$100,MATCH('Mapa Riesgo Corrupción'!B193,'[3]Riesgos de Corrupción'!$B$11:$B$100,0),63),"")</f>
        <v/>
      </c>
      <c r="H193" s="891" t="str">
        <f>IFERROR(INDEX('[3]Riesgos de Corrupción'!$B$11:$BN$100,MATCH('Mapa Riesgo Corrupción'!B193,'[3]Riesgos de Corrupción'!$B$11:$B$100,0),64),"")</f>
        <v/>
      </c>
      <c r="I193" s="784" t="str">
        <f>IFERROR(INDEX('[3]Controles de Corrupción,,'!$C$10:$AZ$251,MATCH('Mapa Riesgo Corrupción'!B193,'[3]Controles de Corrupción,,'!$C$10:$C$251,0),33),"")</f>
        <v/>
      </c>
      <c r="J193" s="784" t="str">
        <f>IFERROR(INDEX('[3]Controles de Corrupción,,'!$C$10:$AZ$251,MATCH('Mapa Riesgo Corrupción'!B193,'[3]Controles de Corrupción,,'!$C$10:$C$251,0),36),"")</f>
        <v/>
      </c>
      <c r="K193" s="784" t="str">
        <f>IFERROR(INDEX('[3]Controles de Corrupción,,'!$C$10:$AZ$251,MATCH('Mapa Riesgo Corrupción'!B193,'[3]Controles de Corrupción,,'!$C$10:$C$251,0),37),"")</f>
        <v/>
      </c>
      <c r="L193" s="784" t="str">
        <f>IFERROR(INDEX('[3]Controles de Corrupción,,'!$C$10:$AZ$251,MATCH('Mapa Riesgo Corrupción'!B193,'[3]Controles de Corrupción,,'!$C$10:$C$251,0),38),"")</f>
        <v/>
      </c>
      <c r="M193" s="70" t="str">
        <f>IFERROR(INDEX('[3]Controles de Corrupción,,'!$C$10:$AZ$251,MATCH(A193,'[3]Controles de Corrupción,,'!$B$10:$B$251,0),4),"")</f>
        <v/>
      </c>
      <c r="N193" s="70" t="str">
        <f>IFERROR(INDEX('[3]Controles de Corrupción,,'!$C$10:$AZ$251,MATCH(A193,'[3]Controles de Corrupción,,'!$B$10:$B$251,0),40),"")</f>
        <v/>
      </c>
      <c r="O193" s="70" t="str">
        <f>IFERROR(INDEX('[3]Controles de Corrupción,,'!$C$10:$AZ$251,MATCH(A193,'[3]Controles de Corrupción,,'!$B$10:$B$251,0),41),"")</f>
        <v/>
      </c>
      <c r="P193" s="70" t="str">
        <f>IFERROR(INDEX('[3]Controles de Corrupción,,'!$C$10:$AZ$251,MATCH(A193,'[3]Controles de Corrupción,,'!$B$10:$B$251,0),42),"")</f>
        <v/>
      </c>
      <c r="Q193" s="62" t="str">
        <f>IFERROR(INDEX('[3]Controles de Corrupción,,'!$C$10:$AZ$251,MATCH(A193,'[3]Controles de Corrupción,,'!$B$10:$B$251,0),47),"")</f>
        <v/>
      </c>
    </row>
    <row r="194" spans="1:17" ht="51.75" customHeight="1" x14ac:dyDescent="0.25">
      <c r="A194" s="118" t="s">
        <v>726</v>
      </c>
      <c r="B194" s="897"/>
      <c r="C194" s="900"/>
      <c r="D194" s="783"/>
      <c r="E194" s="895"/>
      <c r="F194" s="785"/>
      <c r="G194" s="785"/>
      <c r="H194" s="889"/>
      <c r="I194" s="785"/>
      <c r="J194" s="785"/>
      <c r="K194" s="785"/>
      <c r="L194" s="785"/>
      <c r="M194" s="70" t="str">
        <f>IFERROR(INDEX('[3]Controles de Corrupción,,'!$C$10:$AZ$251,MATCH(A194,'[3]Controles de Corrupción,,'!$B$10:$B$251,0),4),"")</f>
        <v/>
      </c>
      <c r="N194" s="70" t="str">
        <f>IFERROR(INDEX('[3]Controles de Corrupción,,'!$C$10:$AZ$251,MATCH(A194,'[3]Controles de Corrupción,,'!$B$10:$B$251,0),40),"")</f>
        <v/>
      </c>
      <c r="O194" s="70" t="str">
        <f>IFERROR(INDEX('[3]Controles de Corrupción,,'!$C$10:$AZ$251,MATCH(A194,'[3]Controles de Corrupción,,'!$B$10:$B$251,0),41),"")</f>
        <v/>
      </c>
      <c r="P194" s="70" t="str">
        <f>IFERROR(INDEX('[3]Controles de Corrupción,,'!$C$10:$AZ$251,MATCH(A194,'[3]Controles de Corrupción,,'!$B$10:$B$251,0),42),"")</f>
        <v/>
      </c>
      <c r="Q194" s="62" t="str">
        <f>IFERROR(INDEX('[3]Controles de Corrupción,,'!$C$10:$AZ$251,MATCH(A194,'[3]Controles de Corrupción,,'!$B$10:$B$251,0),47),"")</f>
        <v/>
      </c>
    </row>
    <row r="195" spans="1:17" ht="51.75" customHeight="1" x14ac:dyDescent="0.25">
      <c r="A195" s="118" t="s">
        <v>727</v>
      </c>
      <c r="B195" s="897"/>
      <c r="C195" s="900"/>
      <c r="D195" s="783"/>
      <c r="E195" s="895"/>
      <c r="F195" s="785"/>
      <c r="G195" s="785"/>
      <c r="H195" s="889"/>
      <c r="I195" s="785"/>
      <c r="J195" s="785"/>
      <c r="K195" s="785"/>
      <c r="L195" s="785"/>
      <c r="M195" s="70" t="str">
        <f>IFERROR(INDEX('[3]Controles de Corrupción,,'!$C$10:$AZ$251,MATCH(A195,'[3]Controles de Corrupción,,'!$B$10:$B$251,0),4),"")</f>
        <v/>
      </c>
      <c r="N195" s="70" t="str">
        <f>IFERROR(INDEX('[3]Controles de Corrupción,,'!$C$10:$AZ$251,MATCH(A195,'[3]Controles de Corrupción,,'!$B$10:$B$251,0),40),"")</f>
        <v/>
      </c>
      <c r="O195" s="70" t="str">
        <f>IFERROR(INDEX('[3]Controles de Corrupción,,'!$C$10:$AZ$251,MATCH(A195,'[3]Controles de Corrupción,,'!$B$10:$B$251,0),41),"")</f>
        <v/>
      </c>
      <c r="P195" s="70" t="str">
        <f>IFERROR(INDEX('[3]Controles de Corrupción,,'!$C$10:$AZ$251,MATCH(A195,'[3]Controles de Corrupción,,'!$B$10:$B$251,0),42),"")</f>
        <v/>
      </c>
      <c r="Q195" s="62" t="str">
        <f>IFERROR(INDEX('[3]Controles de Corrupción,,'!$C$10:$AZ$251,MATCH(A195,'[3]Controles de Corrupción,,'!$B$10:$B$251,0),47),"")</f>
        <v/>
      </c>
    </row>
    <row r="196" spans="1:17" ht="51.75" customHeight="1" x14ac:dyDescent="0.25">
      <c r="A196" s="118" t="s">
        <v>728</v>
      </c>
      <c r="B196" s="897"/>
      <c r="C196" s="900"/>
      <c r="D196" s="783"/>
      <c r="E196" s="895"/>
      <c r="F196" s="785"/>
      <c r="G196" s="785"/>
      <c r="H196" s="889"/>
      <c r="I196" s="785"/>
      <c r="J196" s="785"/>
      <c r="K196" s="785"/>
      <c r="L196" s="785"/>
      <c r="M196" s="70" t="str">
        <f>IFERROR(INDEX('[3]Controles de Corrupción,,'!$C$10:$AZ$251,MATCH(A196,'[3]Controles de Corrupción,,'!$B$10:$B$251,0),4),"")</f>
        <v/>
      </c>
      <c r="N196" s="70" t="str">
        <f>IFERROR(INDEX('[3]Controles de Corrupción,,'!$C$10:$AZ$251,MATCH(A196,'[3]Controles de Corrupción,,'!$B$10:$B$251,0),40),"")</f>
        <v/>
      </c>
      <c r="O196" s="70" t="str">
        <f>IFERROR(INDEX('[3]Controles de Corrupción,,'!$C$10:$AZ$251,MATCH(A196,'[3]Controles de Corrupción,,'!$B$10:$B$251,0),41),"")</f>
        <v/>
      </c>
      <c r="P196" s="70" t="str">
        <f>IFERROR(INDEX('[3]Controles de Corrupción,,'!$C$10:$AZ$251,MATCH(A196,'[3]Controles de Corrupción,,'!$B$10:$B$251,0),42),"")</f>
        <v/>
      </c>
      <c r="Q196" s="62" t="str">
        <f>IFERROR(INDEX('[3]Controles de Corrupción,,'!$C$10:$AZ$251,MATCH(A196,'[3]Controles de Corrupción,,'!$B$10:$B$251,0),47),"")</f>
        <v/>
      </c>
    </row>
    <row r="197" spans="1:17" ht="51.75" customHeight="1" x14ac:dyDescent="0.25">
      <c r="A197" s="118" t="s">
        <v>729</v>
      </c>
      <c r="B197" s="897"/>
      <c r="C197" s="900"/>
      <c r="D197" s="783"/>
      <c r="E197" s="895"/>
      <c r="F197" s="785"/>
      <c r="G197" s="785"/>
      <c r="H197" s="889"/>
      <c r="I197" s="785"/>
      <c r="J197" s="785"/>
      <c r="K197" s="785"/>
      <c r="L197" s="785"/>
      <c r="M197" s="70" t="str">
        <f>IFERROR(INDEX('[3]Controles de Corrupción,,'!$C$10:$AZ$251,MATCH(A197,'[3]Controles de Corrupción,,'!$B$10:$B$251,0),4),"")</f>
        <v/>
      </c>
      <c r="N197" s="70" t="str">
        <f>IFERROR(INDEX('[3]Controles de Corrupción,,'!$C$10:$AZ$251,MATCH(A197,'[3]Controles de Corrupción,,'!$B$10:$B$251,0),40),"")</f>
        <v/>
      </c>
      <c r="O197" s="70" t="str">
        <f>IFERROR(INDEX('[3]Controles de Corrupción,,'!$C$10:$AZ$251,MATCH(A197,'[3]Controles de Corrupción,,'!$B$10:$B$251,0),41),"")</f>
        <v/>
      </c>
      <c r="P197" s="70" t="str">
        <f>IFERROR(INDEX('[3]Controles de Corrupción,,'!$C$10:$AZ$251,MATCH(A197,'[3]Controles de Corrupción,,'!$B$10:$B$251,0),42),"")</f>
        <v/>
      </c>
      <c r="Q197" s="62" t="str">
        <f>IFERROR(INDEX('[3]Controles de Corrupción,,'!$C$10:$AZ$251,MATCH(A197,'[3]Controles de Corrupción,,'!$B$10:$B$251,0),47),"")</f>
        <v/>
      </c>
    </row>
    <row r="198" spans="1:17" ht="51.75" customHeight="1" x14ac:dyDescent="0.25">
      <c r="A198" s="118" t="s">
        <v>730</v>
      </c>
      <c r="B198" s="898"/>
      <c r="C198" s="900"/>
      <c r="D198" s="783"/>
      <c r="E198" s="895"/>
      <c r="F198" s="785"/>
      <c r="G198" s="785"/>
      <c r="H198" s="786"/>
      <c r="I198" s="785"/>
      <c r="J198" s="785"/>
      <c r="K198" s="785"/>
      <c r="L198" s="785"/>
      <c r="M198" s="70" t="str">
        <f>IFERROR(INDEX('[3]Controles de Corrupción,,'!$C$10:$AZ$251,MATCH(A198,'[3]Controles de Corrupción,,'!$B$10:$B$251,0),4),"")</f>
        <v/>
      </c>
      <c r="N198" s="70" t="str">
        <f>IFERROR(INDEX('[3]Controles de Corrupción,,'!$C$10:$AZ$251,MATCH(A198,'[3]Controles de Corrupción,,'!$B$10:$B$251,0),40),"")</f>
        <v/>
      </c>
      <c r="O198" s="70" t="str">
        <f>IFERROR(INDEX('[3]Controles de Corrupción,,'!$C$10:$AZ$251,MATCH(A198,'[3]Controles de Corrupción,,'!$B$10:$B$251,0),41),"")</f>
        <v/>
      </c>
      <c r="P198" s="70" t="str">
        <f>IFERROR(INDEX('[3]Controles de Corrupción,,'!$C$10:$AZ$251,MATCH(A198,'[3]Controles de Corrupción,,'!$B$10:$B$251,0),42),"")</f>
        <v/>
      </c>
      <c r="Q198" s="62" t="str">
        <f>IFERROR(INDEX('[3]Controles de Corrupción,,'!$C$10:$AZ$251,MATCH(A198,'[3]Controles de Corrupción,,'!$B$10:$B$251,0),47),"")</f>
        <v/>
      </c>
    </row>
    <row r="199" spans="1:17" ht="51.75" customHeight="1" x14ac:dyDescent="0.25">
      <c r="A199" s="118" t="s">
        <v>731</v>
      </c>
      <c r="B199" s="896"/>
      <c r="C199" s="899" t="str">
        <f>IFERROR(INDEX('[3]Riesgos de Corrupción'!$B$11:$BN$100,MATCH('Mapa Riesgo Corrupción'!B199,'[3]Riesgos de Corrupción'!$B$11:$B$100,0),2),"")</f>
        <v/>
      </c>
      <c r="D199" s="791" t="str">
        <f>IFERROR(INDEX('[3]Riesgos de Corrupción'!$B$11:$BN$100,MATCH('Mapa Riesgo Corrupción'!B199,'[3]Riesgos de Corrupción'!$B$11:$B$100,0),4),"")</f>
        <v/>
      </c>
      <c r="E199" s="894" t="str">
        <f>IFERROR(INDEX('[3]Riesgos de Corrupción'!$B$11:$BN$100,MATCH('Mapa Riesgo Corrupción'!B199,'[3]Riesgos de Corrupción'!$B$11:$B$100,0),5),"")</f>
        <v/>
      </c>
      <c r="F199" s="784" t="str">
        <f>IFERROR(INDEX('[3]Riesgos de Corrupción'!$B$11:$BN$100,MATCH('Mapa Riesgo Corrupción'!B199,'[3]Riesgos de Corrupción'!$B$11:$B$100,0),18),"")</f>
        <v/>
      </c>
      <c r="G199" s="784" t="str">
        <f>IFERROR(INDEX('[3]Riesgos de Corrupción'!$B$11:$BN$100,MATCH('Mapa Riesgo Corrupción'!B199,'[3]Riesgos de Corrupción'!$B$11:$B$100,0),63),"")</f>
        <v/>
      </c>
      <c r="H199" s="891" t="str">
        <f>IFERROR(INDEX('[3]Riesgos de Corrupción'!$B$11:$BN$100,MATCH('Mapa Riesgo Corrupción'!B199,'[3]Riesgos de Corrupción'!$B$11:$B$100,0),64),"")</f>
        <v/>
      </c>
      <c r="I199" s="784" t="str">
        <f>IFERROR(INDEX('[3]Controles de Corrupción,,'!$C$10:$AZ$251,MATCH('Mapa Riesgo Corrupción'!B199,'[3]Controles de Corrupción,,'!$C$10:$C$251,0),33),"")</f>
        <v/>
      </c>
      <c r="J199" s="784" t="str">
        <f>IFERROR(INDEX('[3]Controles de Corrupción,,'!$C$10:$AZ$251,MATCH('Mapa Riesgo Corrupción'!B199,'[3]Controles de Corrupción,,'!$C$10:$C$251,0),36),"")</f>
        <v/>
      </c>
      <c r="K199" s="784" t="str">
        <f>IFERROR(INDEX('[3]Controles de Corrupción,,'!$C$10:$AZ$251,MATCH('Mapa Riesgo Corrupción'!B199,'[3]Controles de Corrupción,,'!$C$10:$C$251,0),37),"")</f>
        <v/>
      </c>
      <c r="L199" s="784" t="str">
        <f>IFERROR(INDEX('[3]Controles de Corrupción,,'!$C$10:$AZ$251,MATCH('Mapa Riesgo Corrupción'!B199,'[3]Controles de Corrupción,,'!$C$10:$C$251,0),38),"")</f>
        <v/>
      </c>
      <c r="M199" s="70" t="str">
        <f>IFERROR(INDEX('[3]Controles de Corrupción,,'!$C$10:$AZ$251,MATCH(A199,'[3]Controles de Corrupción,,'!$B$10:$B$251,0),4),"")</f>
        <v/>
      </c>
      <c r="N199" s="70" t="str">
        <f>IFERROR(INDEX('[3]Controles de Corrupción,,'!$C$10:$AZ$251,MATCH(A199,'[3]Controles de Corrupción,,'!$B$10:$B$251,0),40),"")</f>
        <v/>
      </c>
      <c r="O199" s="70" t="str">
        <f>IFERROR(INDEX('[3]Controles de Corrupción,,'!$C$10:$AZ$251,MATCH(A199,'[3]Controles de Corrupción,,'!$B$10:$B$251,0),41),"")</f>
        <v/>
      </c>
      <c r="P199" s="70" t="str">
        <f>IFERROR(INDEX('[3]Controles de Corrupción,,'!$C$10:$AZ$251,MATCH(A199,'[3]Controles de Corrupción,,'!$B$10:$B$251,0),42),"")</f>
        <v/>
      </c>
      <c r="Q199" s="62" t="str">
        <f>IFERROR(INDEX('[3]Controles de Corrupción,,'!$C$10:$AZ$251,MATCH(A199,'[3]Controles de Corrupción,,'!$B$10:$B$251,0),47),"")</f>
        <v/>
      </c>
    </row>
    <row r="200" spans="1:17" ht="51.75" customHeight="1" x14ac:dyDescent="0.25">
      <c r="A200" s="118" t="s">
        <v>732</v>
      </c>
      <c r="B200" s="897"/>
      <c r="C200" s="900"/>
      <c r="D200" s="783"/>
      <c r="E200" s="895"/>
      <c r="F200" s="785"/>
      <c r="G200" s="785"/>
      <c r="H200" s="889"/>
      <c r="I200" s="785"/>
      <c r="J200" s="785"/>
      <c r="K200" s="785"/>
      <c r="L200" s="785"/>
      <c r="M200" s="70" t="str">
        <f>IFERROR(INDEX('[3]Controles de Corrupción,,'!$C$10:$AZ$251,MATCH(A200,'[3]Controles de Corrupción,,'!$B$10:$B$251,0),4),"")</f>
        <v/>
      </c>
      <c r="N200" s="70" t="str">
        <f>IFERROR(INDEX('[3]Controles de Corrupción,,'!$C$10:$AZ$251,MATCH(A200,'[3]Controles de Corrupción,,'!$B$10:$B$251,0),40),"")</f>
        <v/>
      </c>
      <c r="O200" s="70" t="str">
        <f>IFERROR(INDEX('[3]Controles de Corrupción,,'!$C$10:$AZ$251,MATCH(A200,'[3]Controles de Corrupción,,'!$B$10:$B$251,0),41),"")</f>
        <v/>
      </c>
      <c r="P200" s="70" t="str">
        <f>IFERROR(INDEX('[3]Controles de Corrupción,,'!$C$10:$AZ$251,MATCH(A200,'[3]Controles de Corrupción,,'!$B$10:$B$251,0),42),"")</f>
        <v/>
      </c>
      <c r="Q200" s="62" t="str">
        <f>IFERROR(INDEX('[3]Controles de Corrupción,,'!$C$10:$AZ$251,MATCH(A200,'[3]Controles de Corrupción,,'!$B$10:$B$251,0),47),"")</f>
        <v/>
      </c>
    </row>
    <row r="201" spans="1:17" ht="51.75" customHeight="1" x14ac:dyDescent="0.25">
      <c r="A201" s="118" t="s">
        <v>733</v>
      </c>
      <c r="B201" s="897"/>
      <c r="C201" s="900"/>
      <c r="D201" s="783"/>
      <c r="E201" s="895"/>
      <c r="F201" s="785"/>
      <c r="G201" s="785"/>
      <c r="H201" s="889"/>
      <c r="I201" s="785"/>
      <c r="J201" s="785"/>
      <c r="K201" s="785"/>
      <c r="L201" s="785"/>
      <c r="M201" s="70" t="str">
        <f>IFERROR(INDEX('[3]Controles de Corrupción,,'!$C$10:$AZ$251,MATCH(A201,'[3]Controles de Corrupción,,'!$B$10:$B$251,0),4),"")</f>
        <v/>
      </c>
      <c r="N201" s="70" t="str">
        <f>IFERROR(INDEX('[3]Controles de Corrupción,,'!$C$10:$AZ$251,MATCH(A201,'[3]Controles de Corrupción,,'!$B$10:$B$251,0),40),"")</f>
        <v/>
      </c>
      <c r="O201" s="70" t="str">
        <f>IFERROR(INDEX('[3]Controles de Corrupción,,'!$C$10:$AZ$251,MATCH(A201,'[3]Controles de Corrupción,,'!$B$10:$B$251,0),41),"")</f>
        <v/>
      </c>
      <c r="P201" s="70" t="str">
        <f>IFERROR(INDEX('[3]Controles de Corrupción,,'!$C$10:$AZ$251,MATCH(A201,'[3]Controles de Corrupción,,'!$B$10:$B$251,0),42),"")</f>
        <v/>
      </c>
      <c r="Q201" s="62" t="str">
        <f>IFERROR(INDEX('[3]Controles de Corrupción,,'!$C$10:$AZ$251,MATCH(A201,'[3]Controles de Corrupción,,'!$B$10:$B$251,0),47),"")</f>
        <v/>
      </c>
    </row>
    <row r="202" spans="1:17" ht="51.75" customHeight="1" x14ac:dyDescent="0.25">
      <c r="A202" s="118" t="s">
        <v>734</v>
      </c>
      <c r="B202" s="897"/>
      <c r="C202" s="900"/>
      <c r="D202" s="783"/>
      <c r="E202" s="895"/>
      <c r="F202" s="785"/>
      <c r="G202" s="785"/>
      <c r="H202" s="889"/>
      <c r="I202" s="785"/>
      <c r="J202" s="785"/>
      <c r="K202" s="785"/>
      <c r="L202" s="785"/>
      <c r="M202" s="70" t="str">
        <f>IFERROR(INDEX('[3]Controles de Corrupción,,'!$C$10:$AZ$251,MATCH(A202,'[3]Controles de Corrupción,,'!$B$10:$B$251,0),4),"")</f>
        <v/>
      </c>
      <c r="N202" s="70" t="str">
        <f>IFERROR(INDEX('[3]Controles de Corrupción,,'!$C$10:$AZ$251,MATCH(A202,'[3]Controles de Corrupción,,'!$B$10:$B$251,0),40),"")</f>
        <v/>
      </c>
      <c r="O202" s="70" t="str">
        <f>IFERROR(INDEX('[3]Controles de Corrupción,,'!$C$10:$AZ$251,MATCH(A202,'[3]Controles de Corrupción,,'!$B$10:$B$251,0),41),"")</f>
        <v/>
      </c>
      <c r="P202" s="70" t="str">
        <f>IFERROR(INDEX('[3]Controles de Corrupción,,'!$C$10:$AZ$251,MATCH(A202,'[3]Controles de Corrupción,,'!$B$10:$B$251,0),42),"")</f>
        <v/>
      </c>
      <c r="Q202" s="62" t="str">
        <f>IFERROR(INDEX('[3]Controles de Corrupción,,'!$C$10:$AZ$251,MATCH(A202,'[3]Controles de Corrupción,,'!$B$10:$B$251,0),47),"")</f>
        <v/>
      </c>
    </row>
    <row r="203" spans="1:17" ht="51.75" customHeight="1" x14ac:dyDescent="0.25">
      <c r="A203" s="118" t="s">
        <v>735</v>
      </c>
      <c r="B203" s="897"/>
      <c r="C203" s="900"/>
      <c r="D203" s="783"/>
      <c r="E203" s="895"/>
      <c r="F203" s="785"/>
      <c r="G203" s="785"/>
      <c r="H203" s="889"/>
      <c r="I203" s="785"/>
      <c r="J203" s="785"/>
      <c r="K203" s="785"/>
      <c r="L203" s="785"/>
      <c r="M203" s="70" t="str">
        <f>IFERROR(INDEX('[3]Controles de Corrupción,,'!$C$10:$AZ$251,MATCH(A203,'[3]Controles de Corrupción,,'!$B$10:$B$251,0),4),"")</f>
        <v/>
      </c>
      <c r="N203" s="70" t="str">
        <f>IFERROR(INDEX('[3]Controles de Corrupción,,'!$C$10:$AZ$251,MATCH(A203,'[3]Controles de Corrupción,,'!$B$10:$B$251,0),40),"")</f>
        <v/>
      </c>
      <c r="O203" s="70" t="str">
        <f>IFERROR(INDEX('[3]Controles de Corrupción,,'!$C$10:$AZ$251,MATCH(A203,'[3]Controles de Corrupción,,'!$B$10:$B$251,0),41),"")</f>
        <v/>
      </c>
      <c r="P203" s="70" t="str">
        <f>IFERROR(INDEX('[3]Controles de Corrupción,,'!$C$10:$AZ$251,MATCH(A203,'[3]Controles de Corrupción,,'!$B$10:$B$251,0),42),"")</f>
        <v/>
      </c>
      <c r="Q203" s="62" t="str">
        <f>IFERROR(INDEX('[3]Controles de Corrupción,,'!$C$10:$AZ$251,MATCH(A203,'[3]Controles de Corrupción,,'!$B$10:$B$251,0),47),"")</f>
        <v/>
      </c>
    </row>
    <row r="204" spans="1:17" ht="51.75" customHeight="1" x14ac:dyDescent="0.25">
      <c r="A204" s="118" t="s">
        <v>736</v>
      </c>
      <c r="B204" s="898"/>
      <c r="C204" s="900"/>
      <c r="D204" s="783"/>
      <c r="E204" s="895"/>
      <c r="F204" s="785"/>
      <c r="G204" s="785"/>
      <c r="H204" s="786"/>
      <c r="I204" s="785"/>
      <c r="J204" s="785"/>
      <c r="K204" s="785"/>
      <c r="L204" s="785"/>
      <c r="M204" s="70" t="str">
        <f>IFERROR(INDEX('[3]Controles de Corrupción,,'!$C$10:$AZ$251,MATCH(A204,'[3]Controles de Corrupción,,'!$B$10:$B$251,0),4),"")</f>
        <v/>
      </c>
      <c r="N204" s="70" t="str">
        <f>IFERROR(INDEX('[3]Controles de Corrupción,,'!$C$10:$AZ$251,MATCH(A204,'[3]Controles de Corrupción,,'!$B$10:$B$251,0),40),"")</f>
        <v/>
      </c>
      <c r="O204" s="70" t="str">
        <f>IFERROR(INDEX('[3]Controles de Corrupción,,'!$C$10:$AZ$251,MATCH(A204,'[3]Controles de Corrupción,,'!$B$10:$B$251,0),41),"")</f>
        <v/>
      </c>
      <c r="P204" s="70" t="str">
        <f>IFERROR(INDEX('[3]Controles de Corrupción,,'!$C$10:$AZ$251,MATCH(A204,'[3]Controles de Corrupción,,'!$B$10:$B$251,0),42),"")</f>
        <v/>
      </c>
      <c r="Q204" s="62" t="str">
        <f>IFERROR(INDEX('[3]Controles de Corrupción,,'!$C$10:$AZ$251,MATCH(A204,'[3]Controles de Corrupción,,'!$B$10:$B$251,0),47),"")</f>
        <v/>
      </c>
    </row>
    <row r="205" spans="1:17" ht="51.75" customHeight="1" x14ac:dyDescent="0.25">
      <c r="A205" s="118" t="s">
        <v>737</v>
      </c>
      <c r="B205" s="896"/>
      <c r="C205" s="899" t="str">
        <f>IFERROR(INDEX('[3]Riesgos de Corrupción'!$B$11:$BN$100,MATCH('Mapa Riesgo Corrupción'!B205,'[3]Riesgos de Corrupción'!$B$11:$B$100,0),2),"")</f>
        <v/>
      </c>
      <c r="D205" s="791" t="str">
        <f>IFERROR(INDEX('[3]Riesgos de Corrupción'!$B$11:$BN$100,MATCH('Mapa Riesgo Corrupción'!B205,'[3]Riesgos de Corrupción'!$B$11:$B$100,0),4),"")</f>
        <v/>
      </c>
      <c r="E205" s="894" t="str">
        <f>IFERROR(INDEX('[3]Riesgos de Corrupción'!$B$11:$BN$100,MATCH('Mapa Riesgo Corrupción'!B205,'[3]Riesgos de Corrupción'!$B$11:$B$100,0),5),"")</f>
        <v/>
      </c>
      <c r="F205" s="784" t="str">
        <f>IFERROR(INDEX('[3]Riesgos de Corrupción'!$B$11:$BN$100,MATCH('Mapa Riesgo Corrupción'!B205,'[3]Riesgos de Corrupción'!$B$11:$B$100,0),18),"")</f>
        <v/>
      </c>
      <c r="G205" s="784" t="str">
        <f>IFERROR(INDEX('[3]Riesgos de Corrupción'!$B$11:$BN$100,MATCH('Mapa Riesgo Corrupción'!B205,'[3]Riesgos de Corrupción'!$B$11:$B$100,0),63),"")</f>
        <v/>
      </c>
      <c r="H205" s="891" t="str">
        <f>IFERROR(INDEX('[3]Riesgos de Corrupción'!$B$11:$BN$100,MATCH('Mapa Riesgo Corrupción'!B205,'[3]Riesgos de Corrupción'!$B$11:$B$100,0),64),"")</f>
        <v/>
      </c>
      <c r="I205" s="784" t="str">
        <f>IFERROR(INDEX('[3]Controles de Corrupción,,'!$C$10:$AZ$251,MATCH('Mapa Riesgo Corrupción'!B205,'[3]Controles de Corrupción,,'!$C$10:$C$251,0),33),"")</f>
        <v/>
      </c>
      <c r="J205" s="784" t="str">
        <f>IFERROR(INDEX('[3]Controles de Corrupción,,'!$C$10:$AZ$251,MATCH('Mapa Riesgo Corrupción'!B205,'[3]Controles de Corrupción,,'!$C$10:$C$251,0),36),"")</f>
        <v/>
      </c>
      <c r="K205" s="784" t="str">
        <f>IFERROR(INDEX('[3]Controles de Corrupción,,'!$C$10:$AZ$251,MATCH('Mapa Riesgo Corrupción'!B205,'[3]Controles de Corrupción,,'!$C$10:$C$251,0),37),"")</f>
        <v/>
      </c>
      <c r="L205" s="784" t="str">
        <f>IFERROR(INDEX('[3]Controles de Corrupción,,'!$C$10:$AZ$251,MATCH('Mapa Riesgo Corrupción'!B205,'[3]Controles de Corrupción,,'!$C$10:$C$251,0),38),"")</f>
        <v/>
      </c>
      <c r="M205" s="70" t="str">
        <f>IFERROR(INDEX('[3]Controles de Corrupción,,'!$C$10:$AZ$251,MATCH(A205,'[3]Controles de Corrupción,,'!$B$10:$B$251,0),4),"")</f>
        <v/>
      </c>
      <c r="N205" s="70" t="str">
        <f>IFERROR(INDEX('[3]Controles de Corrupción,,'!$C$10:$AZ$251,MATCH(A205,'[3]Controles de Corrupción,,'!$B$10:$B$251,0),40),"")</f>
        <v/>
      </c>
      <c r="O205" s="70" t="str">
        <f>IFERROR(INDEX('[3]Controles de Corrupción,,'!$C$10:$AZ$251,MATCH(A205,'[3]Controles de Corrupción,,'!$B$10:$B$251,0),41),"")</f>
        <v/>
      </c>
      <c r="P205" s="70" t="str">
        <f>IFERROR(INDEX('[3]Controles de Corrupción,,'!$C$10:$AZ$251,MATCH(A205,'[3]Controles de Corrupción,,'!$B$10:$B$251,0),42),"")</f>
        <v/>
      </c>
      <c r="Q205" s="62" t="str">
        <f>IFERROR(INDEX('[3]Controles de Corrupción,,'!$C$10:$AZ$251,MATCH(A205,'[3]Controles de Corrupción,,'!$B$10:$B$251,0),47),"")</f>
        <v/>
      </c>
    </row>
    <row r="206" spans="1:17" ht="51.75" customHeight="1" x14ac:dyDescent="0.25">
      <c r="A206" s="118" t="s">
        <v>738</v>
      </c>
      <c r="B206" s="897"/>
      <c r="C206" s="900"/>
      <c r="D206" s="783"/>
      <c r="E206" s="895"/>
      <c r="F206" s="785"/>
      <c r="G206" s="785"/>
      <c r="H206" s="889"/>
      <c r="I206" s="785"/>
      <c r="J206" s="785"/>
      <c r="K206" s="785"/>
      <c r="L206" s="785"/>
      <c r="M206" s="70" t="str">
        <f>IFERROR(INDEX('[3]Controles de Corrupción,,'!$C$10:$AZ$251,MATCH(A206,'[3]Controles de Corrupción,,'!$B$10:$B$251,0),4),"")</f>
        <v/>
      </c>
      <c r="N206" s="70" t="str">
        <f>IFERROR(INDEX('[3]Controles de Corrupción,,'!$C$10:$AZ$251,MATCH(A206,'[3]Controles de Corrupción,,'!$B$10:$B$251,0),40),"")</f>
        <v/>
      </c>
      <c r="O206" s="70" t="str">
        <f>IFERROR(INDEX('[3]Controles de Corrupción,,'!$C$10:$AZ$251,MATCH(A206,'[3]Controles de Corrupción,,'!$B$10:$B$251,0),41),"")</f>
        <v/>
      </c>
      <c r="P206" s="70" t="str">
        <f>IFERROR(INDEX('[3]Controles de Corrupción,,'!$C$10:$AZ$251,MATCH(A206,'[3]Controles de Corrupción,,'!$B$10:$B$251,0),42),"")</f>
        <v/>
      </c>
      <c r="Q206" s="62" t="str">
        <f>IFERROR(INDEX('[3]Controles de Corrupción,,'!$C$10:$AZ$251,MATCH(A206,'[3]Controles de Corrupción,,'!$B$10:$B$251,0),47),"")</f>
        <v/>
      </c>
    </row>
    <row r="207" spans="1:17" ht="51.75" customHeight="1" x14ac:dyDescent="0.25">
      <c r="A207" s="118" t="s">
        <v>739</v>
      </c>
      <c r="B207" s="897"/>
      <c r="C207" s="900"/>
      <c r="D207" s="783"/>
      <c r="E207" s="895"/>
      <c r="F207" s="785"/>
      <c r="G207" s="785"/>
      <c r="H207" s="889"/>
      <c r="I207" s="785"/>
      <c r="J207" s="785"/>
      <c r="K207" s="785"/>
      <c r="L207" s="785"/>
      <c r="M207" s="70" t="str">
        <f>IFERROR(INDEX('[3]Controles de Corrupción,,'!$C$10:$AZ$251,MATCH(A207,'[3]Controles de Corrupción,,'!$B$10:$B$251,0),4),"")</f>
        <v/>
      </c>
      <c r="N207" s="70" t="str">
        <f>IFERROR(INDEX('[3]Controles de Corrupción,,'!$C$10:$AZ$251,MATCH(A207,'[3]Controles de Corrupción,,'!$B$10:$B$251,0),40),"")</f>
        <v/>
      </c>
      <c r="O207" s="70" t="str">
        <f>IFERROR(INDEX('[3]Controles de Corrupción,,'!$C$10:$AZ$251,MATCH(A207,'[3]Controles de Corrupción,,'!$B$10:$B$251,0),41),"")</f>
        <v/>
      </c>
      <c r="P207" s="70" t="str">
        <f>IFERROR(INDEX('[3]Controles de Corrupción,,'!$C$10:$AZ$251,MATCH(A207,'[3]Controles de Corrupción,,'!$B$10:$B$251,0),42),"")</f>
        <v/>
      </c>
      <c r="Q207" s="62" t="str">
        <f>IFERROR(INDEX('[3]Controles de Corrupción,,'!$C$10:$AZ$251,MATCH(A207,'[3]Controles de Corrupción,,'!$B$10:$B$251,0),47),"")</f>
        <v/>
      </c>
    </row>
    <row r="208" spans="1:17" ht="51.75" customHeight="1" x14ac:dyDescent="0.25">
      <c r="A208" s="118" t="s">
        <v>740</v>
      </c>
      <c r="B208" s="897"/>
      <c r="C208" s="900"/>
      <c r="D208" s="783"/>
      <c r="E208" s="895"/>
      <c r="F208" s="785"/>
      <c r="G208" s="785"/>
      <c r="H208" s="889"/>
      <c r="I208" s="785"/>
      <c r="J208" s="785"/>
      <c r="K208" s="785"/>
      <c r="L208" s="785"/>
      <c r="M208" s="70" t="str">
        <f>IFERROR(INDEX('[3]Controles de Corrupción,,'!$C$10:$AZ$251,MATCH(A208,'[3]Controles de Corrupción,,'!$B$10:$B$251,0),4),"")</f>
        <v/>
      </c>
      <c r="N208" s="70" t="str">
        <f>IFERROR(INDEX('[3]Controles de Corrupción,,'!$C$10:$AZ$251,MATCH(A208,'[3]Controles de Corrupción,,'!$B$10:$B$251,0),40),"")</f>
        <v/>
      </c>
      <c r="O208" s="70" t="str">
        <f>IFERROR(INDEX('[3]Controles de Corrupción,,'!$C$10:$AZ$251,MATCH(A208,'[3]Controles de Corrupción,,'!$B$10:$B$251,0),41),"")</f>
        <v/>
      </c>
      <c r="P208" s="70" t="str">
        <f>IFERROR(INDEX('[3]Controles de Corrupción,,'!$C$10:$AZ$251,MATCH(A208,'[3]Controles de Corrupción,,'!$B$10:$B$251,0),42),"")</f>
        <v/>
      </c>
      <c r="Q208" s="62" t="str">
        <f>IFERROR(INDEX('[3]Controles de Corrupción,,'!$C$10:$AZ$251,MATCH(A208,'[3]Controles de Corrupción,,'!$B$10:$B$251,0),47),"")</f>
        <v/>
      </c>
    </row>
    <row r="209" spans="1:17" ht="51.75" customHeight="1" x14ac:dyDescent="0.25">
      <c r="A209" s="118" t="s">
        <v>741</v>
      </c>
      <c r="B209" s="897"/>
      <c r="C209" s="900"/>
      <c r="D209" s="783"/>
      <c r="E209" s="895"/>
      <c r="F209" s="785"/>
      <c r="G209" s="785"/>
      <c r="H209" s="889"/>
      <c r="I209" s="785"/>
      <c r="J209" s="785"/>
      <c r="K209" s="785"/>
      <c r="L209" s="785"/>
      <c r="M209" s="70" t="str">
        <f>IFERROR(INDEX('[3]Controles de Corrupción,,'!$C$10:$AZ$251,MATCH(A209,'[3]Controles de Corrupción,,'!$B$10:$B$251,0),4),"")</f>
        <v/>
      </c>
      <c r="N209" s="70" t="str">
        <f>IFERROR(INDEX('[3]Controles de Corrupción,,'!$C$10:$AZ$251,MATCH(A209,'[3]Controles de Corrupción,,'!$B$10:$B$251,0),40),"")</f>
        <v/>
      </c>
      <c r="O209" s="70" t="str">
        <f>IFERROR(INDEX('[3]Controles de Corrupción,,'!$C$10:$AZ$251,MATCH(A209,'[3]Controles de Corrupción,,'!$B$10:$B$251,0),41),"")</f>
        <v/>
      </c>
      <c r="P209" s="70" t="str">
        <f>IFERROR(INDEX('[3]Controles de Corrupción,,'!$C$10:$AZ$251,MATCH(A209,'[3]Controles de Corrupción,,'!$B$10:$B$251,0),42),"")</f>
        <v/>
      </c>
      <c r="Q209" s="62" t="str">
        <f>IFERROR(INDEX('[3]Controles de Corrupción,,'!$C$10:$AZ$251,MATCH(A209,'[3]Controles de Corrupción,,'!$B$10:$B$251,0),47),"")</f>
        <v/>
      </c>
    </row>
    <row r="210" spans="1:17" ht="51.75" customHeight="1" x14ac:dyDescent="0.25">
      <c r="A210" s="118" t="s">
        <v>742</v>
      </c>
      <c r="B210" s="898"/>
      <c r="C210" s="900"/>
      <c r="D210" s="783"/>
      <c r="E210" s="895"/>
      <c r="F210" s="785"/>
      <c r="G210" s="785"/>
      <c r="H210" s="786"/>
      <c r="I210" s="785"/>
      <c r="J210" s="785"/>
      <c r="K210" s="785"/>
      <c r="L210" s="785"/>
      <c r="M210" s="70" t="str">
        <f>IFERROR(INDEX('[3]Controles de Corrupción,,'!$C$10:$AZ$251,MATCH(A210,'[3]Controles de Corrupción,,'!$B$10:$B$251,0),4),"")</f>
        <v/>
      </c>
      <c r="N210" s="70" t="str">
        <f>IFERROR(INDEX('[3]Controles de Corrupción,,'!$C$10:$AZ$251,MATCH(A210,'[3]Controles de Corrupción,,'!$B$10:$B$251,0),40),"")</f>
        <v/>
      </c>
      <c r="O210" s="70" t="str">
        <f>IFERROR(INDEX('[3]Controles de Corrupción,,'!$C$10:$AZ$251,MATCH(A210,'[3]Controles de Corrupción,,'!$B$10:$B$251,0),41),"")</f>
        <v/>
      </c>
      <c r="P210" s="70" t="str">
        <f>IFERROR(INDEX('[3]Controles de Corrupción,,'!$C$10:$AZ$251,MATCH(A210,'[3]Controles de Corrupción,,'!$B$10:$B$251,0),42),"")</f>
        <v/>
      </c>
      <c r="Q210" s="62" t="str">
        <f>IFERROR(INDEX('[3]Controles de Corrupción,,'!$C$10:$AZ$251,MATCH(A210,'[3]Controles de Corrupción,,'!$B$10:$B$251,0),47),"")</f>
        <v/>
      </c>
    </row>
    <row r="211" spans="1:17" ht="51.75" customHeight="1" x14ac:dyDescent="0.25">
      <c r="A211" s="118" t="s">
        <v>743</v>
      </c>
      <c r="B211" s="896"/>
      <c r="C211" s="899" t="str">
        <f>IFERROR(INDEX('[3]Riesgos de Corrupción'!$B$11:$BN$100,MATCH('Mapa Riesgo Corrupción'!B211,'[3]Riesgos de Corrupción'!$B$11:$B$100,0),2),"")</f>
        <v/>
      </c>
      <c r="D211" s="791" t="str">
        <f>IFERROR(INDEX('[3]Riesgos de Corrupción'!$B$11:$BN$100,MATCH('Mapa Riesgo Corrupción'!B211,'[3]Riesgos de Corrupción'!$B$11:$B$100,0),4),"")</f>
        <v/>
      </c>
      <c r="E211" s="894" t="str">
        <f>IFERROR(INDEX('[3]Riesgos de Corrupción'!$B$11:$BN$100,MATCH('Mapa Riesgo Corrupción'!B211,'[3]Riesgos de Corrupción'!$B$11:$B$100,0),5),"")</f>
        <v/>
      </c>
      <c r="F211" s="784" t="str">
        <f>IFERROR(INDEX('[3]Riesgos de Corrupción'!$B$11:$BN$100,MATCH('Mapa Riesgo Corrupción'!B211,'[3]Riesgos de Corrupción'!$B$11:$B$100,0),18),"")</f>
        <v/>
      </c>
      <c r="G211" s="784" t="str">
        <f>IFERROR(INDEX('[3]Riesgos de Corrupción'!$B$11:$BN$100,MATCH('Mapa Riesgo Corrupción'!B211,'[3]Riesgos de Corrupción'!$B$11:$B$100,0),63),"")</f>
        <v/>
      </c>
      <c r="H211" s="891" t="str">
        <f>IFERROR(INDEX('[3]Riesgos de Corrupción'!$B$11:$BN$100,MATCH('Mapa Riesgo Corrupción'!B211,'[3]Riesgos de Corrupción'!$B$11:$B$100,0),64),"")</f>
        <v/>
      </c>
      <c r="I211" s="784" t="str">
        <f>IFERROR(INDEX('[3]Controles de Corrupción,,'!$C$10:$AZ$251,MATCH('Mapa Riesgo Corrupción'!B211,'[3]Controles de Corrupción,,'!$C$10:$C$251,0),33),"")</f>
        <v/>
      </c>
      <c r="J211" s="784" t="str">
        <f>IFERROR(INDEX('[3]Controles de Corrupción,,'!$C$10:$AZ$251,MATCH('Mapa Riesgo Corrupción'!B211,'[3]Controles de Corrupción,,'!$C$10:$C$251,0),36),"")</f>
        <v/>
      </c>
      <c r="K211" s="784" t="str">
        <f>IFERROR(INDEX('[3]Controles de Corrupción,,'!$C$10:$AZ$251,MATCH('Mapa Riesgo Corrupción'!B211,'[3]Controles de Corrupción,,'!$C$10:$C$251,0),37),"")</f>
        <v/>
      </c>
      <c r="L211" s="784" t="str">
        <f>IFERROR(INDEX('[3]Controles de Corrupción,,'!$C$10:$AZ$251,MATCH('Mapa Riesgo Corrupción'!B211,'[3]Controles de Corrupción,,'!$C$10:$C$251,0),38),"")</f>
        <v/>
      </c>
      <c r="M211" s="70" t="str">
        <f>IFERROR(INDEX('[3]Controles de Corrupción,,'!$C$10:$AZ$251,MATCH(A211,'[3]Controles de Corrupción,,'!$B$10:$B$251,0),4),"")</f>
        <v/>
      </c>
      <c r="N211" s="70" t="str">
        <f>IFERROR(INDEX('[3]Controles de Corrupción,,'!$C$10:$AZ$251,MATCH(A211,'[3]Controles de Corrupción,,'!$B$10:$B$251,0),40),"")</f>
        <v/>
      </c>
      <c r="O211" s="70" t="str">
        <f>IFERROR(INDEX('[3]Controles de Corrupción,,'!$C$10:$AZ$251,MATCH(A211,'[3]Controles de Corrupción,,'!$B$10:$B$251,0),41),"")</f>
        <v/>
      </c>
      <c r="P211" s="70" t="str">
        <f>IFERROR(INDEX('[3]Controles de Corrupción,,'!$C$10:$AZ$251,MATCH(A211,'[3]Controles de Corrupción,,'!$B$10:$B$251,0),42),"")</f>
        <v/>
      </c>
      <c r="Q211" s="62" t="str">
        <f>IFERROR(INDEX('[3]Controles de Corrupción,,'!$C$10:$AZ$251,MATCH(A211,'[3]Controles de Corrupción,,'!$B$10:$B$251,0),47),"")</f>
        <v/>
      </c>
    </row>
    <row r="212" spans="1:17" ht="51.75" customHeight="1" x14ac:dyDescent="0.25">
      <c r="A212" s="118" t="s">
        <v>744</v>
      </c>
      <c r="B212" s="897"/>
      <c r="C212" s="900"/>
      <c r="D212" s="783"/>
      <c r="E212" s="895"/>
      <c r="F212" s="785"/>
      <c r="G212" s="785"/>
      <c r="H212" s="889"/>
      <c r="I212" s="785"/>
      <c r="J212" s="785"/>
      <c r="K212" s="785"/>
      <c r="L212" s="785"/>
      <c r="M212" s="70" t="str">
        <f>IFERROR(INDEX('[3]Controles de Corrupción,,'!$C$10:$AZ$251,MATCH(A212,'[3]Controles de Corrupción,,'!$B$10:$B$251,0),4),"")</f>
        <v/>
      </c>
      <c r="N212" s="70" t="str">
        <f>IFERROR(INDEX('[3]Controles de Corrupción,,'!$C$10:$AZ$251,MATCH(A212,'[3]Controles de Corrupción,,'!$B$10:$B$251,0),40),"")</f>
        <v/>
      </c>
      <c r="O212" s="70" t="str">
        <f>IFERROR(INDEX('[3]Controles de Corrupción,,'!$C$10:$AZ$251,MATCH(A212,'[3]Controles de Corrupción,,'!$B$10:$B$251,0),41),"")</f>
        <v/>
      </c>
      <c r="P212" s="70" t="str">
        <f>IFERROR(INDEX('[3]Controles de Corrupción,,'!$C$10:$AZ$251,MATCH(A212,'[3]Controles de Corrupción,,'!$B$10:$B$251,0),42),"")</f>
        <v/>
      </c>
      <c r="Q212" s="62" t="str">
        <f>IFERROR(INDEX('[3]Controles de Corrupción,,'!$C$10:$AZ$251,MATCH(A212,'[3]Controles de Corrupción,,'!$B$10:$B$251,0),47),"")</f>
        <v/>
      </c>
    </row>
    <row r="213" spans="1:17" ht="51.75" customHeight="1" x14ac:dyDescent="0.25">
      <c r="A213" s="118" t="s">
        <v>745</v>
      </c>
      <c r="B213" s="897"/>
      <c r="C213" s="900"/>
      <c r="D213" s="783"/>
      <c r="E213" s="895"/>
      <c r="F213" s="785"/>
      <c r="G213" s="785"/>
      <c r="H213" s="889"/>
      <c r="I213" s="785"/>
      <c r="J213" s="785"/>
      <c r="K213" s="785"/>
      <c r="L213" s="785"/>
      <c r="M213" s="70" t="str">
        <f>IFERROR(INDEX('[3]Controles de Corrupción,,'!$C$10:$AZ$251,MATCH(A213,'[3]Controles de Corrupción,,'!$B$10:$B$251,0),4),"")</f>
        <v/>
      </c>
      <c r="N213" s="70" t="str">
        <f>IFERROR(INDEX('[3]Controles de Corrupción,,'!$C$10:$AZ$251,MATCH(A213,'[3]Controles de Corrupción,,'!$B$10:$B$251,0),40),"")</f>
        <v/>
      </c>
      <c r="O213" s="70" t="str">
        <f>IFERROR(INDEX('[3]Controles de Corrupción,,'!$C$10:$AZ$251,MATCH(A213,'[3]Controles de Corrupción,,'!$B$10:$B$251,0),41),"")</f>
        <v/>
      </c>
      <c r="P213" s="70" t="str">
        <f>IFERROR(INDEX('[3]Controles de Corrupción,,'!$C$10:$AZ$251,MATCH(A213,'[3]Controles de Corrupción,,'!$B$10:$B$251,0),42),"")</f>
        <v/>
      </c>
      <c r="Q213" s="62" t="str">
        <f>IFERROR(INDEX('[3]Controles de Corrupción,,'!$C$10:$AZ$251,MATCH(A213,'[3]Controles de Corrupción,,'!$B$10:$B$251,0),47),"")</f>
        <v/>
      </c>
    </row>
    <row r="214" spans="1:17" ht="51.75" customHeight="1" x14ac:dyDescent="0.25">
      <c r="A214" s="118" t="s">
        <v>746</v>
      </c>
      <c r="B214" s="897"/>
      <c r="C214" s="900"/>
      <c r="D214" s="783"/>
      <c r="E214" s="895"/>
      <c r="F214" s="785"/>
      <c r="G214" s="785"/>
      <c r="H214" s="889"/>
      <c r="I214" s="785"/>
      <c r="J214" s="785"/>
      <c r="K214" s="785"/>
      <c r="L214" s="785"/>
      <c r="M214" s="70" t="str">
        <f>IFERROR(INDEX('[3]Controles de Corrupción,,'!$C$10:$AZ$251,MATCH(A214,'[3]Controles de Corrupción,,'!$B$10:$B$251,0),4),"")</f>
        <v/>
      </c>
      <c r="N214" s="70" t="str">
        <f>IFERROR(INDEX('[3]Controles de Corrupción,,'!$C$10:$AZ$251,MATCH(A214,'[3]Controles de Corrupción,,'!$B$10:$B$251,0),40),"")</f>
        <v/>
      </c>
      <c r="O214" s="70" t="str">
        <f>IFERROR(INDEX('[3]Controles de Corrupción,,'!$C$10:$AZ$251,MATCH(A214,'[3]Controles de Corrupción,,'!$B$10:$B$251,0),41),"")</f>
        <v/>
      </c>
      <c r="P214" s="70" t="str">
        <f>IFERROR(INDEX('[3]Controles de Corrupción,,'!$C$10:$AZ$251,MATCH(A214,'[3]Controles de Corrupción,,'!$B$10:$B$251,0),42),"")</f>
        <v/>
      </c>
      <c r="Q214" s="62" t="str">
        <f>IFERROR(INDEX('[3]Controles de Corrupción,,'!$C$10:$AZ$251,MATCH(A214,'[3]Controles de Corrupción,,'!$B$10:$B$251,0),47),"")</f>
        <v/>
      </c>
    </row>
    <row r="215" spans="1:17" ht="51.75" customHeight="1" x14ac:dyDescent="0.25">
      <c r="A215" s="118" t="s">
        <v>747</v>
      </c>
      <c r="B215" s="897"/>
      <c r="C215" s="900"/>
      <c r="D215" s="783"/>
      <c r="E215" s="895"/>
      <c r="F215" s="785"/>
      <c r="G215" s="785"/>
      <c r="H215" s="889"/>
      <c r="I215" s="785"/>
      <c r="J215" s="785"/>
      <c r="K215" s="785"/>
      <c r="L215" s="785"/>
      <c r="M215" s="70" t="str">
        <f>IFERROR(INDEX('[3]Controles de Corrupción,,'!$C$10:$AZ$251,MATCH(A215,'[3]Controles de Corrupción,,'!$B$10:$B$251,0),4),"")</f>
        <v/>
      </c>
      <c r="N215" s="70" t="str">
        <f>IFERROR(INDEX('[3]Controles de Corrupción,,'!$C$10:$AZ$251,MATCH(A215,'[3]Controles de Corrupción,,'!$B$10:$B$251,0),40),"")</f>
        <v/>
      </c>
      <c r="O215" s="70" t="str">
        <f>IFERROR(INDEX('[3]Controles de Corrupción,,'!$C$10:$AZ$251,MATCH(A215,'[3]Controles de Corrupción,,'!$B$10:$B$251,0),41),"")</f>
        <v/>
      </c>
      <c r="P215" s="70" t="str">
        <f>IFERROR(INDEX('[3]Controles de Corrupción,,'!$C$10:$AZ$251,MATCH(A215,'[3]Controles de Corrupción,,'!$B$10:$B$251,0),42),"")</f>
        <v/>
      </c>
      <c r="Q215" s="62" t="str">
        <f>IFERROR(INDEX('[3]Controles de Corrupción,,'!$C$10:$AZ$251,MATCH(A215,'[3]Controles de Corrupción,,'!$B$10:$B$251,0),47),"")</f>
        <v/>
      </c>
    </row>
    <row r="216" spans="1:17" ht="51.75" customHeight="1" x14ac:dyDescent="0.25">
      <c r="A216" s="118" t="s">
        <v>748</v>
      </c>
      <c r="B216" s="898"/>
      <c r="C216" s="900"/>
      <c r="D216" s="783"/>
      <c r="E216" s="895"/>
      <c r="F216" s="785"/>
      <c r="G216" s="785"/>
      <c r="H216" s="786"/>
      <c r="I216" s="785"/>
      <c r="J216" s="785"/>
      <c r="K216" s="785"/>
      <c r="L216" s="785"/>
      <c r="M216" s="70" t="str">
        <f>IFERROR(INDEX('[3]Controles de Corrupción,,'!$C$10:$AZ$251,MATCH(A216,'[3]Controles de Corrupción,,'!$B$10:$B$251,0),4),"")</f>
        <v/>
      </c>
      <c r="N216" s="70" t="str">
        <f>IFERROR(INDEX('[3]Controles de Corrupción,,'!$C$10:$AZ$251,MATCH(A216,'[3]Controles de Corrupción,,'!$B$10:$B$251,0),40),"")</f>
        <v/>
      </c>
      <c r="O216" s="70" t="str">
        <f>IFERROR(INDEX('[3]Controles de Corrupción,,'!$C$10:$AZ$251,MATCH(A216,'[3]Controles de Corrupción,,'!$B$10:$B$251,0),41),"")</f>
        <v/>
      </c>
      <c r="P216" s="70" t="str">
        <f>IFERROR(INDEX('[3]Controles de Corrupción,,'!$C$10:$AZ$251,MATCH(A216,'[3]Controles de Corrupción,,'!$B$10:$B$251,0),42),"")</f>
        <v/>
      </c>
      <c r="Q216" s="62" t="str">
        <f>IFERROR(INDEX('[3]Controles de Corrupción,,'!$C$10:$AZ$251,MATCH(A216,'[3]Controles de Corrupción,,'!$B$10:$B$251,0),47),"")</f>
        <v/>
      </c>
    </row>
    <row r="217" spans="1:17" ht="51.75" customHeight="1" x14ac:dyDescent="0.25">
      <c r="A217" s="118" t="s">
        <v>749</v>
      </c>
      <c r="B217" s="896"/>
      <c r="C217" s="899" t="str">
        <f>IFERROR(INDEX('[3]Riesgos de Corrupción'!$B$11:$BN$100,MATCH('Mapa Riesgo Corrupción'!B217,'[3]Riesgos de Corrupción'!$B$11:$B$100,0),2),"")</f>
        <v/>
      </c>
      <c r="D217" s="791" t="str">
        <f>IFERROR(INDEX('[3]Riesgos de Corrupción'!$B$11:$BN$100,MATCH('Mapa Riesgo Corrupción'!B217,'[3]Riesgos de Corrupción'!$B$11:$B$100,0),4),"")</f>
        <v/>
      </c>
      <c r="E217" s="894" t="str">
        <f>IFERROR(INDEX('[3]Riesgos de Corrupción'!$B$11:$BN$100,MATCH('Mapa Riesgo Corrupción'!B217,'[3]Riesgos de Corrupción'!$B$11:$B$100,0),5),"")</f>
        <v/>
      </c>
      <c r="F217" s="784" t="str">
        <f>IFERROR(INDEX('[3]Riesgos de Corrupción'!$B$11:$BN$100,MATCH('Mapa Riesgo Corrupción'!B217,'[3]Riesgos de Corrupción'!$B$11:$B$100,0),18),"")</f>
        <v/>
      </c>
      <c r="G217" s="784" t="str">
        <f>IFERROR(INDEX('[3]Riesgos de Corrupción'!$B$11:$BN$100,MATCH('Mapa Riesgo Corrupción'!B217,'[3]Riesgos de Corrupción'!$B$11:$B$100,0),63),"")</f>
        <v/>
      </c>
      <c r="H217" s="891" t="str">
        <f>IFERROR(INDEX('[3]Riesgos de Corrupción'!$B$11:$BN$100,MATCH('Mapa Riesgo Corrupción'!B217,'[3]Riesgos de Corrupción'!$B$11:$B$100,0),64),"")</f>
        <v/>
      </c>
      <c r="I217" s="784" t="str">
        <f>IFERROR(INDEX('[3]Controles de Corrupción,,'!$C$10:$AZ$251,MATCH('Mapa Riesgo Corrupción'!B217,'[3]Controles de Corrupción,,'!$C$10:$C$251,0),33),"")</f>
        <v/>
      </c>
      <c r="J217" s="784" t="str">
        <f>IFERROR(INDEX('[3]Controles de Corrupción,,'!$C$10:$AZ$251,MATCH('Mapa Riesgo Corrupción'!B217,'[3]Controles de Corrupción,,'!$C$10:$C$251,0),36),"")</f>
        <v/>
      </c>
      <c r="K217" s="784" t="str">
        <f>IFERROR(INDEX('[3]Controles de Corrupción,,'!$C$10:$AZ$251,MATCH('Mapa Riesgo Corrupción'!B217,'[3]Controles de Corrupción,,'!$C$10:$C$251,0),37),"")</f>
        <v/>
      </c>
      <c r="L217" s="784" t="str">
        <f>IFERROR(INDEX('[3]Controles de Corrupción,,'!$C$10:$AZ$251,MATCH('Mapa Riesgo Corrupción'!B217,'[3]Controles de Corrupción,,'!$C$10:$C$251,0),38),"")</f>
        <v/>
      </c>
      <c r="M217" s="70" t="str">
        <f>IFERROR(INDEX('[3]Controles de Corrupción,,'!$C$10:$AZ$251,MATCH(A217,'[3]Controles de Corrupción,,'!$B$10:$B$251,0),4),"")</f>
        <v/>
      </c>
      <c r="N217" s="70" t="str">
        <f>IFERROR(INDEX('[3]Controles de Corrupción,,'!$C$10:$AZ$251,MATCH(A217,'[3]Controles de Corrupción,,'!$B$10:$B$251,0),40),"")</f>
        <v/>
      </c>
      <c r="O217" s="70" t="str">
        <f>IFERROR(INDEX('[3]Controles de Corrupción,,'!$C$10:$AZ$251,MATCH(A217,'[3]Controles de Corrupción,,'!$B$10:$B$251,0),41),"")</f>
        <v/>
      </c>
      <c r="P217" s="70" t="str">
        <f>IFERROR(INDEX('[3]Controles de Corrupción,,'!$C$10:$AZ$251,MATCH(A217,'[3]Controles de Corrupción,,'!$B$10:$B$251,0),42),"")</f>
        <v/>
      </c>
      <c r="Q217" s="62" t="str">
        <f>IFERROR(INDEX('[3]Controles de Corrupción,,'!$C$10:$AZ$251,MATCH(A217,'[3]Controles de Corrupción,,'!$B$10:$B$251,0),47),"")</f>
        <v/>
      </c>
    </row>
    <row r="218" spans="1:17" ht="51.75" customHeight="1" x14ac:dyDescent="0.25">
      <c r="A218" s="118" t="s">
        <v>750</v>
      </c>
      <c r="B218" s="897"/>
      <c r="C218" s="900"/>
      <c r="D218" s="783"/>
      <c r="E218" s="895"/>
      <c r="F218" s="785"/>
      <c r="G218" s="785"/>
      <c r="H218" s="889"/>
      <c r="I218" s="785"/>
      <c r="J218" s="785"/>
      <c r="K218" s="785"/>
      <c r="L218" s="785"/>
      <c r="M218" s="70" t="str">
        <f>IFERROR(INDEX('[3]Controles de Corrupción,,'!$C$10:$AZ$251,MATCH(A218,'[3]Controles de Corrupción,,'!$B$10:$B$251,0),4),"")</f>
        <v/>
      </c>
      <c r="N218" s="70" t="str">
        <f>IFERROR(INDEX('[3]Controles de Corrupción,,'!$C$10:$AZ$251,MATCH(A218,'[3]Controles de Corrupción,,'!$B$10:$B$251,0),40),"")</f>
        <v/>
      </c>
      <c r="O218" s="70" t="str">
        <f>IFERROR(INDEX('[3]Controles de Corrupción,,'!$C$10:$AZ$251,MATCH(A218,'[3]Controles de Corrupción,,'!$B$10:$B$251,0),41),"")</f>
        <v/>
      </c>
      <c r="P218" s="70" t="str">
        <f>IFERROR(INDEX('[3]Controles de Corrupción,,'!$C$10:$AZ$251,MATCH(A218,'[3]Controles de Corrupción,,'!$B$10:$B$251,0),42),"")</f>
        <v/>
      </c>
      <c r="Q218" s="62" t="str">
        <f>IFERROR(INDEX('[3]Controles de Corrupción,,'!$C$10:$AZ$251,MATCH(A218,'[3]Controles de Corrupción,,'!$B$10:$B$251,0),47),"")</f>
        <v/>
      </c>
    </row>
    <row r="219" spans="1:17" ht="51.75" customHeight="1" x14ac:dyDescent="0.25">
      <c r="A219" s="118" t="s">
        <v>751</v>
      </c>
      <c r="B219" s="897"/>
      <c r="C219" s="900"/>
      <c r="D219" s="783"/>
      <c r="E219" s="895"/>
      <c r="F219" s="785"/>
      <c r="G219" s="785"/>
      <c r="H219" s="889"/>
      <c r="I219" s="785"/>
      <c r="J219" s="785"/>
      <c r="K219" s="785"/>
      <c r="L219" s="785"/>
      <c r="M219" s="70" t="str">
        <f>IFERROR(INDEX('[3]Controles de Corrupción,,'!$C$10:$AZ$251,MATCH(A219,'[3]Controles de Corrupción,,'!$B$10:$B$251,0),4),"")</f>
        <v/>
      </c>
      <c r="N219" s="70" t="str">
        <f>IFERROR(INDEX('[3]Controles de Corrupción,,'!$C$10:$AZ$251,MATCH(A219,'[3]Controles de Corrupción,,'!$B$10:$B$251,0),40),"")</f>
        <v/>
      </c>
      <c r="O219" s="70" t="str">
        <f>IFERROR(INDEX('[3]Controles de Corrupción,,'!$C$10:$AZ$251,MATCH(A219,'[3]Controles de Corrupción,,'!$B$10:$B$251,0),41),"")</f>
        <v/>
      </c>
      <c r="P219" s="70" t="str">
        <f>IFERROR(INDEX('[3]Controles de Corrupción,,'!$C$10:$AZ$251,MATCH(A219,'[3]Controles de Corrupción,,'!$B$10:$B$251,0),42),"")</f>
        <v/>
      </c>
      <c r="Q219" s="62" t="str">
        <f>IFERROR(INDEX('[3]Controles de Corrupción,,'!$C$10:$AZ$251,MATCH(A219,'[3]Controles de Corrupción,,'!$B$10:$B$251,0),47),"")</f>
        <v/>
      </c>
    </row>
    <row r="220" spans="1:17" ht="51.75" customHeight="1" x14ac:dyDescent="0.25">
      <c r="A220" s="118" t="s">
        <v>752</v>
      </c>
      <c r="B220" s="897"/>
      <c r="C220" s="900"/>
      <c r="D220" s="783"/>
      <c r="E220" s="895"/>
      <c r="F220" s="785"/>
      <c r="G220" s="785"/>
      <c r="H220" s="889"/>
      <c r="I220" s="785"/>
      <c r="J220" s="785"/>
      <c r="K220" s="785"/>
      <c r="L220" s="785"/>
      <c r="M220" s="70" t="str">
        <f>IFERROR(INDEX('[3]Controles de Corrupción,,'!$C$10:$AZ$251,MATCH(A220,'[3]Controles de Corrupción,,'!$B$10:$B$251,0),4),"")</f>
        <v/>
      </c>
      <c r="N220" s="70" t="str">
        <f>IFERROR(INDEX('[3]Controles de Corrupción,,'!$C$10:$AZ$251,MATCH(A220,'[3]Controles de Corrupción,,'!$B$10:$B$251,0),40),"")</f>
        <v/>
      </c>
      <c r="O220" s="70" t="str">
        <f>IFERROR(INDEX('[3]Controles de Corrupción,,'!$C$10:$AZ$251,MATCH(A220,'[3]Controles de Corrupción,,'!$B$10:$B$251,0),41),"")</f>
        <v/>
      </c>
      <c r="P220" s="70" t="str">
        <f>IFERROR(INDEX('[3]Controles de Corrupción,,'!$C$10:$AZ$251,MATCH(A220,'[3]Controles de Corrupción,,'!$B$10:$B$251,0),42),"")</f>
        <v/>
      </c>
      <c r="Q220" s="62" t="str">
        <f>IFERROR(INDEX('[3]Controles de Corrupción,,'!$C$10:$AZ$251,MATCH(A220,'[3]Controles de Corrupción,,'!$B$10:$B$251,0),47),"")</f>
        <v/>
      </c>
    </row>
    <row r="221" spans="1:17" ht="51.75" customHeight="1" x14ac:dyDescent="0.25">
      <c r="A221" s="118" t="s">
        <v>753</v>
      </c>
      <c r="B221" s="897"/>
      <c r="C221" s="900"/>
      <c r="D221" s="783"/>
      <c r="E221" s="895"/>
      <c r="F221" s="785"/>
      <c r="G221" s="785"/>
      <c r="H221" s="889"/>
      <c r="I221" s="785"/>
      <c r="J221" s="785"/>
      <c r="K221" s="785"/>
      <c r="L221" s="785"/>
      <c r="M221" s="70" t="str">
        <f>IFERROR(INDEX('[3]Controles de Corrupción,,'!$C$10:$AZ$251,MATCH(A221,'[3]Controles de Corrupción,,'!$B$10:$B$251,0),4),"")</f>
        <v/>
      </c>
      <c r="N221" s="70" t="str">
        <f>IFERROR(INDEX('[3]Controles de Corrupción,,'!$C$10:$AZ$251,MATCH(A221,'[3]Controles de Corrupción,,'!$B$10:$B$251,0),40),"")</f>
        <v/>
      </c>
      <c r="O221" s="70" t="str">
        <f>IFERROR(INDEX('[3]Controles de Corrupción,,'!$C$10:$AZ$251,MATCH(A221,'[3]Controles de Corrupción,,'!$B$10:$B$251,0),41),"")</f>
        <v/>
      </c>
      <c r="P221" s="70" t="str">
        <f>IFERROR(INDEX('[3]Controles de Corrupción,,'!$C$10:$AZ$251,MATCH(A221,'[3]Controles de Corrupción,,'!$B$10:$B$251,0),42),"")</f>
        <v/>
      </c>
      <c r="Q221" s="62" t="str">
        <f>IFERROR(INDEX('[3]Controles de Corrupción,,'!$C$10:$AZ$251,MATCH(A221,'[3]Controles de Corrupción,,'!$B$10:$B$251,0),47),"")</f>
        <v/>
      </c>
    </row>
    <row r="222" spans="1:17" ht="51.75" customHeight="1" x14ac:dyDescent="0.25">
      <c r="A222" s="118" t="s">
        <v>754</v>
      </c>
      <c r="B222" s="898"/>
      <c r="C222" s="900"/>
      <c r="D222" s="783"/>
      <c r="E222" s="895"/>
      <c r="F222" s="785"/>
      <c r="G222" s="785"/>
      <c r="H222" s="786"/>
      <c r="I222" s="785"/>
      <c r="J222" s="785"/>
      <c r="K222" s="785"/>
      <c r="L222" s="785"/>
      <c r="M222" s="70" t="str">
        <f>IFERROR(INDEX('[3]Controles de Corrupción,,'!$C$10:$AZ$251,MATCH(A222,'[3]Controles de Corrupción,,'!$B$10:$B$251,0),4),"")</f>
        <v/>
      </c>
      <c r="N222" s="70" t="str">
        <f>IFERROR(INDEX('[3]Controles de Corrupción,,'!$C$10:$AZ$251,MATCH(A222,'[3]Controles de Corrupción,,'!$B$10:$B$251,0),40),"")</f>
        <v/>
      </c>
      <c r="O222" s="70" t="str">
        <f>IFERROR(INDEX('[3]Controles de Corrupción,,'!$C$10:$AZ$251,MATCH(A222,'[3]Controles de Corrupción,,'!$B$10:$B$251,0),41),"")</f>
        <v/>
      </c>
      <c r="P222" s="70" t="str">
        <f>IFERROR(INDEX('[3]Controles de Corrupción,,'!$C$10:$AZ$251,MATCH(A222,'[3]Controles de Corrupción,,'!$B$10:$B$251,0),42),"")</f>
        <v/>
      </c>
      <c r="Q222" s="62" t="str">
        <f>IFERROR(INDEX('[3]Controles de Corrupción,,'!$C$10:$AZ$251,MATCH(A222,'[3]Controles de Corrupción,,'!$B$10:$B$251,0),47),"")</f>
        <v/>
      </c>
    </row>
    <row r="223" spans="1:17" ht="51.75" customHeight="1" x14ac:dyDescent="0.25">
      <c r="A223" s="118" t="s">
        <v>755</v>
      </c>
      <c r="B223" s="896"/>
      <c r="C223" s="899" t="str">
        <f>IFERROR(INDEX('[3]Riesgos de Corrupción'!$B$11:$BN$100,MATCH('Mapa Riesgo Corrupción'!B223,'[3]Riesgos de Corrupción'!$B$11:$B$100,0),2),"")</f>
        <v/>
      </c>
      <c r="D223" s="791" t="str">
        <f>IFERROR(INDEX('[3]Riesgos de Corrupción'!$B$11:$BN$100,MATCH('Mapa Riesgo Corrupción'!B223,'[3]Riesgos de Corrupción'!$B$11:$B$100,0),4),"")</f>
        <v/>
      </c>
      <c r="E223" s="894" t="str">
        <f>IFERROR(INDEX('[3]Riesgos de Corrupción'!$B$11:$BN$100,MATCH('Mapa Riesgo Corrupción'!B223,'[3]Riesgos de Corrupción'!$B$11:$B$100,0),5),"")</f>
        <v/>
      </c>
      <c r="F223" s="784" t="str">
        <f>IFERROR(INDEX('[3]Riesgos de Corrupción'!$B$11:$BN$100,MATCH('Mapa Riesgo Corrupción'!B223,'[3]Riesgos de Corrupción'!$B$11:$B$100,0),18),"")</f>
        <v/>
      </c>
      <c r="G223" s="784" t="str">
        <f>IFERROR(INDEX('[3]Riesgos de Corrupción'!$B$11:$BN$100,MATCH('Mapa Riesgo Corrupción'!B223,'[3]Riesgos de Corrupción'!$B$11:$B$100,0),63),"")</f>
        <v/>
      </c>
      <c r="H223" s="891" t="str">
        <f>IFERROR(INDEX('[3]Riesgos de Corrupción'!$B$11:$BN$100,MATCH('Mapa Riesgo Corrupción'!B223,'[3]Riesgos de Corrupción'!$B$11:$B$100,0),64),"")</f>
        <v/>
      </c>
      <c r="I223" s="784" t="str">
        <f>IFERROR(INDEX('[3]Controles de Corrupción,,'!$C$10:$AZ$251,MATCH('Mapa Riesgo Corrupción'!B223,'[3]Controles de Corrupción,,'!$C$10:$C$251,0),33),"")</f>
        <v/>
      </c>
      <c r="J223" s="784" t="str">
        <f>IFERROR(INDEX('[3]Controles de Corrupción,,'!$C$10:$AZ$251,MATCH('Mapa Riesgo Corrupción'!B223,'[3]Controles de Corrupción,,'!$C$10:$C$251,0),36),"")</f>
        <v/>
      </c>
      <c r="K223" s="784" t="str">
        <f>IFERROR(INDEX('[3]Controles de Corrupción,,'!$C$10:$AZ$251,MATCH('Mapa Riesgo Corrupción'!B223,'[3]Controles de Corrupción,,'!$C$10:$C$251,0),37),"")</f>
        <v/>
      </c>
      <c r="L223" s="784" t="str">
        <f>IFERROR(INDEX('[3]Controles de Corrupción,,'!$C$10:$AZ$251,MATCH('Mapa Riesgo Corrupción'!B223,'[3]Controles de Corrupción,,'!$C$10:$C$251,0),38),"")</f>
        <v/>
      </c>
      <c r="M223" s="70" t="str">
        <f>IFERROR(INDEX('[3]Controles de Corrupción,,'!$C$10:$AZ$251,MATCH(A223,'[3]Controles de Corrupción,,'!$B$10:$B$251,0),4),"")</f>
        <v/>
      </c>
      <c r="N223" s="70" t="str">
        <f>IFERROR(INDEX('[3]Controles de Corrupción,,'!$C$10:$AZ$251,MATCH(A223,'[3]Controles de Corrupción,,'!$B$10:$B$251,0),40),"")</f>
        <v/>
      </c>
      <c r="O223" s="70" t="str">
        <f>IFERROR(INDEX('[3]Controles de Corrupción,,'!$C$10:$AZ$251,MATCH(A223,'[3]Controles de Corrupción,,'!$B$10:$B$251,0),41),"")</f>
        <v/>
      </c>
      <c r="P223" s="70" t="str">
        <f>IFERROR(INDEX('[3]Controles de Corrupción,,'!$C$10:$AZ$251,MATCH(A223,'[3]Controles de Corrupción,,'!$B$10:$B$251,0),42),"")</f>
        <v/>
      </c>
      <c r="Q223" s="62" t="str">
        <f>IFERROR(INDEX('[3]Controles de Corrupción,,'!$C$10:$AZ$251,MATCH(A223,'[3]Controles de Corrupción,,'!$B$10:$B$251,0),47),"")</f>
        <v/>
      </c>
    </row>
    <row r="224" spans="1:17" ht="51.75" customHeight="1" x14ac:dyDescent="0.25">
      <c r="A224" s="118" t="s">
        <v>756</v>
      </c>
      <c r="B224" s="897"/>
      <c r="C224" s="900"/>
      <c r="D224" s="783"/>
      <c r="E224" s="895"/>
      <c r="F224" s="785"/>
      <c r="G224" s="785"/>
      <c r="H224" s="889"/>
      <c r="I224" s="785"/>
      <c r="J224" s="785"/>
      <c r="K224" s="785"/>
      <c r="L224" s="785"/>
      <c r="M224" s="70" t="str">
        <f>IFERROR(INDEX('[3]Controles de Corrupción,,'!$C$10:$AZ$251,MATCH(A224,'[3]Controles de Corrupción,,'!$B$10:$B$251,0),4),"")</f>
        <v/>
      </c>
      <c r="N224" s="70" t="str">
        <f>IFERROR(INDEX('[3]Controles de Corrupción,,'!$C$10:$AZ$251,MATCH(A224,'[3]Controles de Corrupción,,'!$B$10:$B$251,0),40),"")</f>
        <v/>
      </c>
      <c r="O224" s="70" t="str">
        <f>IFERROR(INDEX('[3]Controles de Corrupción,,'!$C$10:$AZ$251,MATCH(A224,'[3]Controles de Corrupción,,'!$B$10:$B$251,0),41),"")</f>
        <v/>
      </c>
      <c r="P224" s="70" t="str">
        <f>IFERROR(INDEX('[3]Controles de Corrupción,,'!$C$10:$AZ$251,MATCH(A224,'[3]Controles de Corrupción,,'!$B$10:$B$251,0),42),"")</f>
        <v/>
      </c>
      <c r="Q224" s="62" t="str">
        <f>IFERROR(INDEX('[3]Controles de Corrupción,,'!$C$10:$AZ$251,MATCH(A224,'[3]Controles de Corrupción,,'!$B$10:$B$251,0),47),"")</f>
        <v/>
      </c>
    </row>
    <row r="225" spans="1:17" ht="51.75" customHeight="1" x14ac:dyDescent="0.25">
      <c r="A225" s="118" t="s">
        <v>757</v>
      </c>
      <c r="B225" s="897"/>
      <c r="C225" s="900"/>
      <c r="D225" s="783"/>
      <c r="E225" s="895"/>
      <c r="F225" s="785"/>
      <c r="G225" s="785"/>
      <c r="H225" s="889"/>
      <c r="I225" s="785"/>
      <c r="J225" s="785"/>
      <c r="K225" s="785"/>
      <c r="L225" s="785"/>
      <c r="M225" s="70" t="str">
        <f>IFERROR(INDEX('[3]Controles de Corrupción,,'!$C$10:$AZ$251,MATCH(A225,'[3]Controles de Corrupción,,'!$B$10:$B$251,0),4),"")</f>
        <v/>
      </c>
      <c r="N225" s="70" t="str">
        <f>IFERROR(INDEX('[3]Controles de Corrupción,,'!$C$10:$AZ$251,MATCH(A225,'[3]Controles de Corrupción,,'!$B$10:$B$251,0),40),"")</f>
        <v/>
      </c>
      <c r="O225" s="70" t="str">
        <f>IFERROR(INDEX('[3]Controles de Corrupción,,'!$C$10:$AZ$251,MATCH(A225,'[3]Controles de Corrupción,,'!$B$10:$B$251,0),41),"")</f>
        <v/>
      </c>
      <c r="P225" s="70" t="str">
        <f>IFERROR(INDEX('[3]Controles de Corrupción,,'!$C$10:$AZ$251,MATCH(A225,'[3]Controles de Corrupción,,'!$B$10:$B$251,0),42),"")</f>
        <v/>
      </c>
      <c r="Q225" s="62" t="str">
        <f>IFERROR(INDEX('[3]Controles de Corrupción,,'!$C$10:$AZ$251,MATCH(A225,'[3]Controles de Corrupción,,'!$B$10:$B$251,0),47),"")</f>
        <v/>
      </c>
    </row>
    <row r="226" spans="1:17" ht="51.75" customHeight="1" x14ac:dyDescent="0.25">
      <c r="A226" s="118" t="s">
        <v>758</v>
      </c>
      <c r="B226" s="897"/>
      <c r="C226" s="900"/>
      <c r="D226" s="783"/>
      <c r="E226" s="895"/>
      <c r="F226" s="785"/>
      <c r="G226" s="785"/>
      <c r="H226" s="889"/>
      <c r="I226" s="785"/>
      <c r="J226" s="785"/>
      <c r="K226" s="785"/>
      <c r="L226" s="785"/>
      <c r="M226" s="70" t="str">
        <f>IFERROR(INDEX('[3]Controles de Corrupción,,'!$C$10:$AZ$251,MATCH(A226,'[3]Controles de Corrupción,,'!$B$10:$B$251,0),4),"")</f>
        <v/>
      </c>
      <c r="N226" s="70" t="str">
        <f>IFERROR(INDEX('[3]Controles de Corrupción,,'!$C$10:$AZ$251,MATCH(A226,'[3]Controles de Corrupción,,'!$B$10:$B$251,0),40),"")</f>
        <v/>
      </c>
      <c r="O226" s="70" t="str">
        <f>IFERROR(INDEX('[3]Controles de Corrupción,,'!$C$10:$AZ$251,MATCH(A226,'[3]Controles de Corrupción,,'!$B$10:$B$251,0),41),"")</f>
        <v/>
      </c>
      <c r="P226" s="70" t="str">
        <f>IFERROR(INDEX('[3]Controles de Corrupción,,'!$C$10:$AZ$251,MATCH(A226,'[3]Controles de Corrupción,,'!$B$10:$B$251,0),42),"")</f>
        <v/>
      </c>
      <c r="Q226" s="62" t="str">
        <f>IFERROR(INDEX('[3]Controles de Corrupción,,'!$C$10:$AZ$251,MATCH(A226,'[3]Controles de Corrupción,,'!$B$10:$B$251,0),47),"")</f>
        <v/>
      </c>
    </row>
    <row r="227" spans="1:17" ht="51.75" customHeight="1" x14ac:dyDescent="0.25">
      <c r="A227" s="118" t="s">
        <v>759</v>
      </c>
      <c r="B227" s="897"/>
      <c r="C227" s="900"/>
      <c r="D227" s="783"/>
      <c r="E227" s="895"/>
      <c r="F227" s="785"/>
      <c r="G227" s="785"/>
      <c r="H227" s="889"/>
      <c r="I227" s="785"/>
      <c r="J227" s="785"/>
      <c r="K227" s="785"/>
      <c r="L227" s="785"/>
      <c r="M227" s="70" t="str">
        <f>IFERROR(INDEX('[3]Controles de Corrupción,,'!$C$10:$AZ$251,MATCH(A227,'[3]Controles de Corrupción,,'!$B$10:$B$251,0),4),"")</f>
        <v/>
      </c>
      <c r="N227" s="70" t="str">
        <f>IFERROR(INDEX('[3]Controles de Corrupción,,'!$C$10:$AZ$251,MATCH(A227,'[3]Controles de Corrupción,,'!$B$10:$B$251,0),40),"")</f>
        <v/>
      </c>
      <c r="O227" s="70" t="str">
        <f>IFERROR(INDEX('[3]Controles de Corrupción,,'!$C$10:$AZ$251,MATCH(A227,'[3]Controles de Corrupción,,'!$B$10:$B$251,0),41),"")</f>
        <v/>
      </c>
      <c r="P227" s="70" t="str">
        <f>IFERROR(INDEX('[3]Controles de Corrupción,,'!$C$10:$AZ$251,MATCH(A227,'[3]Controles de Corrupción,,'!$B$10:$B$251,0),42),"")</f>
        <v/>
      </c>
      <c r="Q227" s="62" t="str">
        <f>IFERROR(INDEX('[3]Controles de Corrupción,,'!$C$10:$AZ$251,MATCH(A227,'[3]Controles de Corrupción,,'!$B$10:$B$251,0),47),"")</f>
        <v/>
      </c>
    </row>
    <row r="228" spans="1:17" ht="51.75" customHeight="1" x14ac:dyDescent="0.25">
      <c r="A228" s="118" t="s">
        <v>760</v>
      </c>
      <c r="B228" s="898"/>
      <c r="C228" s="900"/>
      <c r="D228" s="783"/>
      <c r="E228" s="895"/>
      <c r="F228" s="785"/>
      <c r="G228" s="785"/>
      <c r="H228" s="786"/>
      <c r="I228" s="785"/>
      <c r="J228" s="785"/>
      <c r="K228" s="785"/>
      <c r="L228" s="785"/>
      <c r="M228" s="70" t="str">
        <f>IFERROR(INDEX('[3]Controles de Corrupción,,'!$C$10:$AZ$251,MATCH(A228,'[3]Controles de Corrupción,,'!$B$10:$B$251,0),4),"")</f>
        <v/>
      </c>
      <c r="N228" s="70" t="str">
        <f>IFERROR(INDEX('[3]Controles de Corrupción,,'!$C$10:$AZ$251,MATCH(A228,'[3]Controles de Corrupción,,'!$B$10:$B$251,0),40),"")</f>
        <v/>
      </c>
      <c r="O228" s="70" t="str">
        <f>IFERROR(INDEX('[3]Controles de Corrupción,,'!$C$10:$AZ$251,MATCH(A228,'[3]Controles de Corrupción,,'!$B$10:$B$251,0),41),"")</f>
        <v/>
      </c>
      <c r="P228" s="70" t="str">
        <f>IFERROR(INDEX('[3]Controles de Corrupción,,'!$C$10:$AZ$251,MATCH(A228,'[3]Controles de Corrupción,,'!$B$10:$B$251,0),42),"")</f>
        <v/>
      </c>
      <c r="Q228" s="62" t="str">
        <f>IFERROR(INDEX('[3]Controles de Corrupción,,'!$C$10:$AZ$251,MATCH(A228,'[3]Controles de Corrupción,,'!$B$10:$B$251,0),47),"")</f>
        <v/>
      </c>
    </row>
    <row r="229" spans="1:17" ht="51.75" customHeight="1" x14ac:dyDescent="0.25">
      <c r="A229" s="118" t="s">
        <v>761</v>
      </c>
      <c r="B229" s="896"/>
      <c r="C229" s="899" t="str">
        <f>IFERROR(INDEX('[3]Riesgos de Corrupción'!$B$11:$BN$100,MATCH('Mapa Riesgo Corrupción'!B229,'[3]Riesgos de Corrupción'!$B$11:$B$100,0),2),"")</f>
        <v/>
      </c>
      <c r="D229" s="791" t="str">
        <f>IFERROR(INDEX('[3]Riesgos de Corrupción'!$B$11:$BN$100,MATCH('Mapa Riesgo Corrupción'!B229,'[3]Riesgos de Corrupción'!$B$11:$B$100,0),4),"")</f>
        <v/>
      </c>
      <c r="E229" s="894" t="str">
        <f>IFERROR(INDEX('[3]Riesgos de Corrupción'!$B$11:$BN$100,MATCH('Mapa Riesgo Corrupción'!B229,'[3]Riesgos de Corrupción'!$B$11:$B$100,0),5),"")</f>
        <v/>
      </c>
      <c r="F229" s="784" t="str">
        <f>IFERROR(INDEX('[3]Riesgos de Corrupción'!$B$11:$BN$100,MATCH('Mapa Riesgo Corrupción'!B229,'[3]Riesgos de Corrupción'!$B$11:$B$100,0),18),"")</f>
        <v/>
      </c>
      <c r="G229" s="784" t="str">
        <f>IFERROR(INDEX('[3]Riesgos de Corrupción'!$B$11:$BN$100,MATCH('Mapa Riesgo Corrupción'!B229,'[3]Riesgos de Corrupción'!$B$11:$B$100,0),63),"")</f>
        <v/>
      </c>
      <c r="H229" s="891" t="str">
        <f>IFERROR(INDEX('[3]Riesgos de Corrupción'!$B$11:$BN$100,MATCH('Mapa Riesgo Corrupción'!B229,'[3]Riesgos de Corrupción'!$B$11:$B$100,0),64),"")</f>
        <v/>
      </c>
      <c r="I229" s="784" t="str">
        <f>IFERROR(INDEX('[3]Controles de Corrupción,,'!$C$10:$AZ$251,MATCH('Mapa Riesgo Corrupción'!B229,'[3]Controles de Corrupción,,'!$C$10:$C$251,0),33),"")</f>
        <v/>
      </c>
      <c r="J229" s="784" t="str">
        <f>IFERROR(INDEX('[3]Controles de Corrupción,,'!$C$10:$AZ$251,MATCH('Mapa Riesgo Corrupción'!B229,'[3]Controles de Corrupción,,'!$C$10:$C$251,0),36),"")</f>
        <v/>
      </c>
      <c r="K229" s="784" t="str">
        <f>IFERROR(INDEX('[3]Controles de Corrupción,,'!$C$10:$AZ$251,MATCH('Mapa Riesgo Corrupción'!B229,'[3]Controles de Corrupción,,'!$C$10:$C$251,0),37),"")</f>
        <v/>
      </c>
      <c r="L229" s="784" t="str">
        <f>IFERROR(INDEX('[3]Controles de Corrupción,,'!$C$10:$AZ$251,MATCH('Mapa Riesgo Corrupción'!B229,'[3]Controles de Corrupción,,'!$C$10:$C$251,0),38),"")</f>
        <v/>
      </c>
      <c r="M229" s="70" t="str">
        <f>IFERROR(INDEX('[3]Controles de Corrupción,,'!$C$10:$AZ$251,MATCH(A229,'[3]Controles de Corrupción,,'!$B$10:$B$251,0),4),"")</f>
        <v/>
      </c>
      <c r="N229" s="70" t="str">
        <f>IFERROR(INDEX('[3]Controles de Corrupción,,'!$C$10:$AZ$251,MATCH(A229,'[3]Controles de Corrupción,,'!$B$10:$B$251,0),40),"")</f>
        <v/>
      </c>
      <c r="O229" s="70" t="str">
        <f>IFERROR(INDEX('[3]Controles de Corrupción,,'!$C$10:$AZ$251,MATCH(A229,'[3]Controles de Corrupción,,'!$B$10:$B$251,0),41),"")</f>
        <v/>
      </c>
      <c r="P229" s="70" t="str">
        <f>IFERROR(INDEX('[3]Controles de Corrupción,,'!$C$10:$AZ$251,MATCH(A229,'[3]Controles de Corrupción,,'!$B$10:$B$251,0),42),"")</f>
        <v/>
      </c>
      <c r="Q229" s="62" t="str">
        <f>IFERROR(INDEX('[3]Controles de Corrupción,,'!$C$10:$AZ$251,MATCH(A229,'[3]Controles de Corrupción,,'!$B$10:$B$251,0),47),"")</f>
        <v/>
      </c>
    </row>
    <row r="230" spans="1:17" ht="51.75" customHeight="1" x14ac:dyDescent="0.25">
      <c r="A230" s="118" t="s">
        <v>762</v>
      </c>
      <c r="B230" s="897"/>
      <c r="C230" s="900"/>
      <c r="D230" s="783"/>
      <c r="E230" s="895"/>
      <c r="F230" s="785"/>
      <c r="G230" s="785"/>
      <c r="H230" s="889"/>
      <c r="I230" s="785"/>
      <c r="J230" s="785"/>
      <c r="K230" s="785"/>
      <c r="L230" s="785"/>
      <c r="M230" s="70" t="str">
        <f>IFERROR(INDEX('[3]Controles de Corrupción,,'!$C$10:$AZ$251,MATCH(A230,'[3]Controles de Corrupción,,'!$B$10:$B$251,0),4),"")</f>
        <v/>
      </c>
      <c r="N230" s="70" t="str">
        <f>IFERROR(INDEX('[3]Controles de Corrupción,,'!$C$10:$AZ$251,MATCH(A230,'[3]Controles de Corrupción,,'!$B$10:$B$251,0),40),"")</f>
        <v/>
      </c>
      <c r="O230" s="70" t="str">
        <f>IFERROR(INDEX('[3]Controles de Corrupción,,'!$C$10:$AZ$251,MATCH(A230,'[3]Controles de Corrupción,,'!$B$10:$B$251,0),41),"")</f>
        <v/>
      </c>
      <c r="P230" s="70" t="str">
        <f>IFERROR(INDEX('[3]Controles de Corrupción,,'!$C$10:$AZ$251,MATCH(A230,'[3]Controles de Corrupción,,'!$B$10:$B$251,0),42),"")</f>
        <v/>
      </c>
      <c r="Q230" s="62" t="str">
        <f>IFERROR(INDEX('[3]Controles de Corrupción,,'!$C$10:$AZ$251,MATCH(A230,'[3]Controles de Corrupción,,'!$B$10:$B$251,0),47),"")</f>
        <v/>
      </c>
    </row>
    <row r="231" spans="1:17" ht="51.75" customHeight="1" x14ac:dyDescent="0.25">
      <c r="A231" s="118" t="s">
        <v>763</v>
      </c>
      <c r="B231" s="897"/>
      <c r="C231" s="900"/>
      <c r="D231" s="783"/>
      <c r="E231" s="895"/>
      <c r="F231" s="785"/>
      <c r="G231" s="785"/>
      <c r="H231" s="889"/>
      <c r="I231" s="785"/>
      <c r="J231" s="785"/>
      <c r="K231" s="785"/>
      <c r="L231" s="785"/>
      <c r="M231" s="70" t="str">
        <f>IFERROR(INDEX('[3]Controles de Corrupción,,'!$C$10:$AZ$251,MATCH(A231,'[3]Controles de Corrupción,,'!$B$10:$B$251,0),4),"")</f>
        <v/>
      </c>
      <c r="N231" s="70" t="str">
        <f>IFERROR(INDEX('[3]Controles de Corrupción,,'!$C$10:$AZ$251,MATCH(A231,'[3]Controles de Corrupción,,'!$B$10:$B$251,0),40),"")</f>
        <v/>
      </c>
      <c r="O231" s="70" t="str">
        <f>IFERROR(INDEX('[3]Controles de Corrupción,,'!$C$10:$AZ$251,MATCH(A231,'[3]Controles de Corrupción,,'!$B$10:$B$251,0),41),"")</f>
        <v/>
      </c>
      <c r="P231" s="70" t="str">
        <f>IFERROR(INDEX('[3]Controles de Corrupción,,'!$C$10:$AZ$251,MATCH(A231,'[3]Controles de Corrupción,,'!$B$10:$B$251,0),42),"")</f>
        <v/>
      </c>
      <c r="Q231" s="62" t="str">
        <f>IFERROR(INDEX('[3]Controles de Corrupción,,'!$C$10:$AZ$251,MATCH(A231,'[3]Controles de Corrupción,,'!$B$10:$B$251,0),47),"")</f>
        <v/>
      </c>
    </row>
    <row r="232" spans="1:17" ht="51.75" customHeight="1" x14ac:dyDescent="0.25">
      <c r="A232" s="118" t="s">
        <v>764</v>
      </c>
      <c r="B232" s="897"/>
      <c r="C232" s="900"/>
      <c r="D232" s="783"/>
      <c r="E232" s="895"/>
      <c r="F232" s="785"/>
      <c r="G232" s="785"/>
      <c r="H232" s="889"/>
      <c r="I232" s="785"/>
      <c r="J232" s="785"/>
      <c r="K232" s="785"/>
      <c r="L232" s="785"/>
      <c r="M232" s="70" t="str">
        <f>IFERROR(INDEX('[3]Controles de Corrupción,,'!$C$10:$AZ$251,MATCH(A232,'[3]Controles de Corrupción,,'!$B$10:$B$251,0),4),"")</f>
        <v/>
      </c>
      <c r="N232" s="70" t="str">
        <f>IFERROR(INDEX('[3]Controles de Corrupción,,'!$C$10:$AZ$251,MATCH(A232,'[3]Controles de Corrupción,,'!$B$10:$B$251,0),40),"")</f>
        <v/>
      </c>
      <c r="O232" s="70" t="str">
        <f>IFERROR(INDEX('[3]Controles de Corrupción,,'!$C$10:$AZ$251,MATCH(A232,'[3]Controles de Corrupción,,'!$B$10:$B$251,0),41),"")</f>
        <v/>
      </c>
      <c r="P232" s="70" t="str">
        <f>IFERROR(INDEX('[3]Controles de Corrupción,,'!$C$10:$AZ$251,MATCH(A232,'[3]Controles de Corrupción,,'!$B$10:$B$251,0),42),"")</f>
        <v/>
      </c>
      <c r="Q232" s="62" t="str">
        <f>IFERROR(INDEX('[3]Controles de Corrupción,,'!$C$10:$AZ$251,MATCH(A232,'[3]Controles de Corrupción,,'!$B$10:$B$251,0),47),"")</f>
        <v/>
      </c>
    </row>
    <row r="233" spans="1:17" ht="51.75" customHeight="1" x14ac:dyDescent="0.25">
      <c r="A233" s="118" t="s">
        <v>765</v>
      </c>
      <c r="B233" s="897"/>
      <c r="C233" s="900"/>
      <c r="D233" s="783"/>
      <c r="E233" s="895"/>
      <c r="F233" s="785"/>
      <c r="G233" s="785"/>
      <c r="H233" s="889"/>
      <c r="I233" s="785"/>
      <c r="J233" s="785"/>
      <c r="K233" s="785"/>
      <c r="L233" s="785"/>
      <c r="M233" s="70" t="str">
        <f>IFERROR(INDEX('[3]Controles de Corrupción,,'!$C$10:$AZ$251,MATCH(A233,'[3]Controles de Corrupción,,'!$B$10:$B$251,0),4),"")</f>
        <v/>
      </c>
      <c r="N233" s="70" t="str">
        <f>IFERROR(INDEX('[3]Controles de Corrupción,,'!$C$10:$AZ$251,MATCH(A233,'[3]Controles de Corrupción,,'!$B$10:$B$251,0),40),"")</f>
        <v/>
      </c>
      <c r="O233" s="70" t="str">
        <f>IFERROR(INDEX('[3]Controles de Corrupción,,'!$C$10:$AZ$251,MATCH(A233,'[3]Controles de Corrupción,,'!$B$10:$B$251,0),41),"")</f>
        <v/>
      </c>
      <c r="P233" s="70" t="str">
        <f>IFERROR(INDEX('[3]Controles de Corrupción,,'!$C$10:$AZ$251,MATCH(A233,'[3]Controles de Corrupción,,'!$B$10:$B$251,0),42),"")</f>
        <v/>
      </c>
      <c r="Q233" s="62" t="str">
        <f>IFERROR(INDEX('[3]Controles de Corrupción,,'!$C$10:$AZ$251,MATCH(A233,'[3]Controles de Corrupción,,'!$B$10:$B$251,0),47),"")</f>
        <v/>
      </c>
    </row>
    <row r="234" spans="1:17" ht="51.75" customHeight="1" x14ac:dyDescent="0.25">
      <c r="A234" s="118" t="s">
        <v>766</v>
      </c>
      <c r="B234" s="898"/>
      <c r="C234" s="900"/>
      <c r="D234" s="783"/>
      <c r="E234" s="895"/>
      <c r="F234" s="785"/>
      <c r="G234" s="785"/>
      <c r="H234" s="786"/>
      <c r="I234" s="785"/>
      <c r="J234" s="785"/>
      <c r="K234" s="785"/>
      <c r="L234" s="785"/>
      <c r="M234" s="70" t="str">
        <f>IFERROR(INDEX('[3]Controles de Corrupción,,'!$C$10:$AZ$251,MATCH(A234,'[3]Controles de Corrupción,,'!$B$10:$B$251,0),4),"")</f>
        <v/>
      </c>
      <c r="N234" s="70" t="str">
        <f>IFERROR(INDEX('[3]Controles de Corrupción,,'!$C$10:$AZ$251,MATCH(A234,'[3]Controles de Corrupción,,'!$B$10:$B$251,0),40),"")</f>
        <v/>
      </c>
      <c r="O234" s="70" t="str">
        <f>IFERROR(INDEX('[3]Controles de Corrupción,,'!$C$10:$AZ$251,MATCH(A234,'[3]Controles de Corrupción,,'!$B$10:$B$251,0),41),"")</f>
        <v/>
      </c>
      <c r="P234" s="70" t="str">
        <f>IFERROR(INDEX('[3]Controles de Corrupción,,'!$C$10:$AZ$251,MATCH(A234,'[3]Controles de Corrupción,,'!$B$10:$B$251,0),42),"")</f>
        <v/>
      </c>
      <c r="Q234" s="62" t="str">
        <f>IFERROR(INDEX('[3]Controles de Corrupción,,'!$C$10:$AZ$251,MATCH(A234,'[3]Controles de Corrupción,,'!$B$10:$B$251,0),47),"")</f>
        <v/>
      </c>
    </row>
    <row r="235" spans="1:17" ht="51.75" customHeight="1" x14ac:dyDescent="0.25">
      <c r="A235" s="118" t="s">
        <v>767</v>
      </c>
      <c r="B235" s="896"/>
      <c r="C235" s="899" t="str">
        <f>IFERROR(INDEX('[3]Riesgos de Corrupción'!$B$11:$BN$100,MATCH('Mapa Riesgo Corrupción'!B235,'[3]Riesgos de Corrupción'!$B$11:$B$100,0),2),"")</f>
        <v/>
      </c>
      <c r="D235" s="791" t="str">
        <f>IFERROR(INDEX('[3]Riesgos de Corrupción'!$B$11:$BN$100,MATCH('Mapa Riesgo Corrupción'!B235,'[3]Riesgos de Corrupción'!$B$11:$B$100,0),4),"")</f>
        <v/>
      </c>
      <c r="E235" s="894" t="str">
        <f>IFERROR(INDEX('[3]Riesgos de Corrupción'!$B$11:$BN$100,MATCH('Mapa Riesgo Corrupción'!B235,'[3]Riesgos de Corrupción'!$B$11:$B$100,0),5),"")</f>
        <v/>
      </c>
      <c r="F235" s="784" t="str">
        <f>IFERROR(INDEX('[3]Riesgos de Corrupción'!$B$11:$BN$100,MATCH('Mapa Riesgo Corrupción'!B235,'[3]Riesgos de Corrupción'!$B$11:$B$100,0),18),"")</f>
        <v/>
      </c>
      <c r="G235" s="784" t="str">
        <f>IFERROR(INDEX('[3]Riesgos de Corrupción'!$B$11:$BN$100,MATCH('Mapa Riesgo Corrupción'!B235,'[3]Riesgos de Corrupción'!$B$11:$B$100,0),63),"")</f>
        <v/>
      </c>
      <c r="H235" s="891" t="str">
        <f>IFERROR(INDEX('[3]Riesgos de Corrupción'!$B$11:$BN$100,MATCH('Mapa Riesgo Corrupción'!B235,'[3]Riesgos de Corrupción'!$B$11:$B$100,0),64),"")</f>
        <v/>
      </c>
      <c r="I235" s="784" t="str">
        <f>IFERROR(INDEX('[3]Controles de Corrupción,,'!$C$10:$AZ$251,MATCH('Mapa Riesgo Corrupción'!B235,'[3]Controles de Corrupción,,'!$C$10:$C$251,0),33),"")</f>
        <v/>
      </c>
      <c r="J235" s="784" t="str">
        <f>IFERROR(INDEX('[3]Controles de Corrupción,,'!$C$10:$AZ$251,MATCH('Mapa Riesgo Corrupción'!B235,'[3]Controles de Corrupción,,'!$C$10:$C$251,0),36),"")</f>
        <v/>
      </c>
      <c r="K235" s="784" t="str">
        <f>IFERROR(INDEX('[3]Controles de Corrupción,,'!$C$10:$AZ$251,MATCH('Mapa Riesgo Corrupción'!B235,'[3]Controles de Corrupción,,'!$C$10:$C$251,0),37),"")</f>
        <v/>
      </c>
      <c r="L235" s="784" t="str">
        <f>IFERROR(INDEX('[3]Controles de Corrupción,,'!$C$10:$AZ$251,MATCH('Mapa Riesgo Corrupción'!B235,'[3]Controles de Corrupción,,'!$C$10:$C$251,0),38),"")</f>
        <v/>
      </c>
      <c r="M235" s="70" t="str">
        <f>IFERROR(INDEX('[3]Controles de Corrupción,,'!$C$10:$AZ$251,MATCH(A235,'[3]Controles de Corrupción,,'!$B$10:$B$251,0),4),"")</f>
        <v/>
      </c>
      <c r="N235" s="70" t="str">
        <f>IFERROR(INDEX('[3]Controles de Corrupción,,'!$C$10:$AZ$251,MATCH(A235,'[3]Controles de Corrupción,,'!$B$10:$B$251,0),40),"")</f>
        <v/>
      </c>
      <c r="O235" s="70" t="str">
        <f>IFERROR(INDEX('[3]Controles de Corrupción,,'!$C$10:$AZ$251,MATCH(A235,'[3]Controles de Corrupción,,'!$B$10:$B$251,0),41),"")</f>
        <v/>
      </c>
      <c r="P235" s="70" t="str">
        <f>IFERROR(INDEX('[3]Controles de Corrupción,,'!$C$10:$AZ$251,MATCH(A235,'[3]Controles de Corrupción,,'!$B$10:$B$251,0),42),"")</f>
        <v/>
      </c>
      <c r="Q235" s="62" t="str">
        <f>IFERROR(INDEX('[3]Controles de Corrupción,,'!$C$10:$AZ$251,MATCH(A235,'[3]Controles de Corrupción,,'!$B$10:$B$251,0),47),"")</f>
        <v/>
      </c>
    </row>
    <row r="236" spans="1:17" ht="51.75" customHeight="1" x14ac:dyDescent="0.25">
      <c r="A236" s="118" t="s">
        <v>768</v>
      </c>
      <c r="B236" s="897"/>
      <c r="C236" s="900"/>
      <c r="D236" s="783"/>
      <c r="E236" s="895"/>
      <c r="F236" s="785"/>
      <c r="G236" s="785"/>
      <c r="H236" s="889"/>
      <c r="I236" s="785"/>
      <c r="J236" s="785"/>
      <c r="K236" s="785"/>
      <c r="L236" s="785"/>
      <c r="M236" s="70" t="str">
        <f>IFERROR(INDEX('[3]Controles de Corrupción,,'!$C$10:$AZ$251,MATCH(A236,'[3]Controles de Corrupción,,'!$B$10:$B$251,0),4),"")</f>
        <v/>
      </c>
      <c r="N236" s="70" t="str">
        <f>IFERROR(INDEX('[3]Controles de Corrupción,,'!$C$10:$AZ$251,MATCH(A236,'[3]Controles de Corrupción,,'!$B$10:$B$251,0),40),"")</f>
        <v/>
      </c>
      <c r="O236" s="70" t="str">
        <f>IFERROR(INDEX('[3]Controles de Corrupción,,'!$C$10:$AZ$251,MATCH(A236,'[3]Controles de Corrupción,,'!$B$10:$B$251,0),41),"")</f>
        <v/>
      </c>
      <c r="P236" s="70" t="str">
        <f>IFERROR(INDEX('[3]Controles de Corrupción,,'!$C$10:$AZ$251,MATCH(A236,'[3]Controles de Corrupción,,'!$B$10:$B$251,0),42),"")</f>
        <v/>
      </c>
      <c r="Q236" s="62" t="str">
        <f>IFERROR(INDEX('[3]Controles de Corrupción,,'!$C$10:$AZ$251,MATCH(A236,'[3]Controles de Corrupción,,'!$B$10:$B$251,0),47),"")</f>
        <v/>
      </c>
    </row>
    <row r="237" spans="1:17" ht="51.75" customHeight="1" x14ac:dyDescent="0.25">
      <c r="A237" s="118" t="s">
        <v>769</v>
      </c>
      <c r="B237" s="897"/>
      <c r="C237" s="900"/>
      <c r="D237" s="783"/>
      <c r="E237" s="895"/>
      <c r="F237" s="785"/>
      <c r="G237" s="785"/>
      <c r="H237" s="889"/>
      <c r="I237" s="785"/>
      <c r="J237" s="785"/>
      <c r="K237" s="785"/>
      <c r="L237" s="785"/>
      <c r="M237" s="70" t="str">
        <f>IFERROR(INDEX('[3]Controles de Corrupción,,'!$C$10:$AZ$251,MATCH(A237,'[3]Controles de Corrupción,,'!$B$10:$B$251,0),4),"")</f>
        <v/>
      </c>
      <c r="N237" s="70" t="str">
        <f>IFERROR(INDEX('[3]Controles de Corrupción,,'!$C$10:$AZ$251,MATCH(A237,'[3]Controles de Corrupción,,'!$B$10:$B$251,0),40),"")</f>
        <v/>
      </c>
      <c r="O237" s="70" t="str">
        <f>IFERROR(INDEX('[3]Controles de Corrupción,,'!$C$10:$AZ$251,MATCH(A237,'[3]Controles de Corrupción,,'!$B$10:$B$251,0),41),"")</f>
        <v/>
      </c>
      <c r="P237" s="70" t="str">
        <f>IFERROR(INDEX('[3]Controles de Corrupción,,'!$C$10:$AZ$251,MATCH(A237,'[3]Controles de Corrupción,,'!$B$10:$B$251,0),42),"")</f>
        <v/>
      </c>
      <c r="Q237" s="62" t="str">
        <f>IFERROR(INDEX('[3]Controles de Corrupción,,'!$C$10:$AZ$251,MATCH(A237,'[3]Controles de Corrupción,,'!$B$10:$B$251,0),47),"")</f>
        <v/>
      </c>
    </row>
    <row r="238" spans="1:17" ht="51.75" customHeight="1" x14ac:dyDescent="0.25">
      <c r="A238" s="118" t="s">
        <v>770</v>
      </c>
      <c r="B238" s="897"/>
      <c r="C238" s="900"/>
      <c r="D238" s="783"/>
      <c r="E238" s="895"/>
      <c r="F238" s="785"/>
      <c r="G238" s="785"/>
      <c r="H238" s="889"/>
      <c r="I238" s="785"/>
      <c r="J238" s="785"/>
      <c r="K238" s="785"/>
      <c r="L238" s="785"/>
      <c r="M238" s="70" t="str">
        <f>IFERROR(INDEX('[3]Controles de Corrupción,,'!$C$10:$AZ$251,MATCH(A238,'[3]Controles de Corrupción,,'!$B$10:$B$251,0),4),"")</f>
        <v/>
      </c>
      <c r="N238" s="70" t="str">
        <f>IFERROR(INDEX('[3]Controles de Corrupción,,'!$C$10:$AZ$251,MATCH(A238,'[3]Controles de Corrupción,,'!$B$10:$B$251,0),40),"")</f>
        <v/>
      </c>
      <c r="O238" s="70" t="str">
        <f>IFERROR(INDEX('[3]Controles de Corrupción,,'!$C$10:$AZ$251,MATCH(A238,'[3]Controles de Corrupción,,'!$B$10:$B$251,0),41),"")</f>
        <v/>
      </c>
      <c r="P238" s="70" t="str">
        <f>IFERROR(INDEX('[3]Controles de Corrupción,,'!$C$10:$AZ$251,MATCH(A238,'[3]Controles de Corrupción,,'!$B$10:$B$251,0),42),"")</f>
        <v/>
      </c>
      <c r="Q238" s="62" t="str">
        <f>IFERROR(INDEX('[3]Controles de Corrupción,,'!$C$10:$AZ$251,MATCH(A238,'[3]Controles de Corrupción,,'!$B$10:$B$251,0),47),"")</f>
        <v/>
      </c>
    </row>
    <row r="239" spans="1:17" ht="51.75" customHeight="1" x14ac:dyDescent="0.25">
      <c r="A239" s="118" t="s">
        <v>771</v>
      </c>
      <c r="B239" s="897"/>
      <c r="C239" s="900"/>
      <c r="D239" s="783"/>
      <c r="E239" s="895"/>
      <c r="F239" s="785"/>
      <c r="G239" s="785"/>
      <c r="H239" s="889"/>
      <c r="I239" s="785"/>
      <c r="J239" s="785"/>
      <c r="K239" s="785"/>
      <c r="L239" s="785"/>
      <c r="M239" s="70" t="str">
        <f>IFERROR(INDEX('[3]Controles de Corrupción,,'!$C$10:$AZ$251,MATCH(A239,'[3]Controles de Corrupción,,'!$B$10:$B$251,0),4),"")</f>
        <v/>
      </c>
      <c r="N239" s="70" t="str">
        <f>IFERROR(INDEX('[3]Controles de Corrupción,,'!$C$10:$AZ$251,MATCH(A239,'[3]Controles de Corrupción,,'!$B$10:$B$251,0),40),"")</f>
        <v/>
      </c>
      <c r="O239" s="70" t="str">
        <f>IFERROR(INDEX('[3]Controles de Corrupción,,'!$C$10:$AZ$251,MATCH(A239,'[3]Controles de Corrupción,,'!$B$10:$B$251,0),41),"")</f>
        <v/>
      </c>
      <c r="P239" s="70" t="str">
        <f>IFERROR(INDEX('[3]Controles de Corrupción,,'!$C$10:$AZ$251,MATCH(A239,'[3]Controles de Corrupción,,'!$B$10:$B$251,0),42),"")</f>
        <v/>
      </c>
      <c r="Q239" s="62" t="str">
        <f>IFERROR(INDEX('[3]Controles de Corrupción,,'!$C$10:$AZ$251,MATCH(A239,'[3]Controles de Corrupción,,'!$B$10:$B$251,0),47),"")</f>
        <v/>
      </c>
    </row>
    <row r="240" spans="1:17" ht="51.75" customHeight="1" x14ac:dyDescent="0.25">
      <c r="A240" s="118" t="s">
        <v>772</v>
      </c>
      <c r="B240" s="898"/>
      <c r="C240" s="900"/>
      <c r="D240" s="783"/>
      <c r="E240" s="895"/>
      <c r="F240" s="785"/>
      <c r="G240" s="785"/>
      <c r="H240" s="786"/>
      <c r="I240" s="785"/>
      <c r="J240" s="785"/>
      <c r="K240" s="785"/>
      <c r="L240" s="785"/>
      <c r="M240" s="70" t="str">
        <f>IFERROR(INDEX('[3]Controles de Corrupción,,'!$C$10:$AZ$251,MATCH(A240,'[3]Controles de Corrupción,,'!$B$10:$B$251,0),4),"")</f>
        <v/>
      </c>
      <c r="N240" s="70" t="str">
        <f>IFERROR(INDEX('[3]Controles de Corrupción,,'!$C$10:$AZ$251,MATCH(A240,'[3]Controles de Corrupción,,'!$B$10:$B$251,0),40),"")</f>
        <v/>
      </c>
      <c r="O240" s="70" t="str">
        <f>IFERROR(INDEX('[3]Controles de Corrupción,,'!$C$10:$AZ$251,MATCH(A240,'[3]Controles de Corrupción,,'!$B$10:$B$251,0),41),"")</f>
        <v/>
      </c>
      <c r="P240" s="70" t="str">
        <f>IFERROR(INDEX('[3]Controles de Corrupción,,'!$C$10:$AZ$251,MATCH(A240,'[3]Controles de Corrupción,,'!$B$10:$B$251,0),42),"")</f>
        <v/>
      </c>
      <c r="Q240" s="62" t="str">
        <f>IFERROR(INDEX('[3]Controles de Corrupción,,'!$C$10:$AZ$251,MATCH(A240,'[3]Controles de Corrupción,,'!$B$10:$B$251,0),47),"")</f>
        <v/>
      </c>
    </row>
    <row r="241" spans="1:17" ht="51.75" customHeight="1" x14ac:dyDescent="0.25">
      <c r="A241" s="118" t="s">
        <v>773</v>
      </c>
      <c r="B241" s="896"/>
      <c r="C241" s="899" t="str">
        <f>IFERROR(INDEX('[3]Riesgos de Corrupción'!$B$11:$BN$100,MATCH('Mapa Riesgo Corrupción'!B241,'[3]Riesgos de Corrupción'!$B$11:$B$100,0),2),"")</f>
        <v/>
      </c>
      <c r="D241" s="791" t="str">
        <f>IFERROR(INDEX('[3]Riesgos de Corrupción'!$B$11:$BN$100,MATCH('Mapa Riesgo Corrupción'!B241,'[3]Riesgos de Corrupción'!$B$11:$B$100,0),4),"")</f>
        <v/>
      </c>
      <c r="E241" s="894" t="str">
        <f>IFERROR(INDEX('[3]Riesgos de Corrupción'!$B$11:$BN$100,MATCH('Mapa Riesgo Corrupción'!B241,'[3]Riesgos de Corrupción'!$B$11:$B$100,0),5),"")</f>
        <v/>
      </c>
      <c r="F241" s="784" t="str">
        <f>IFERROR(INDEX('[3]Riesgos de Corrupción'!$B$11:$BN$100,MATCH('Mapa Riesgo Corrupción'!B241,'[3]Riesgos de Corrupción'!$B$11:$B$100,0),18),"")</f>
        <v/>
      </c>
      <c r="G241" s="784" t="str">
        <f>IFERROR(INDEX('[3]Riesgos de Corrupción'!$B$11:$BN$100,MATCH('Mapa Riesgo Corrupción'!B241,'[3]Riesgos de Corrupción'!$B$11:$B$100,0),63),"")</f>
        <v/>
      </c>
      <c r="H241" s="891" t="str">
        <f>IFERROR(INDEX('[3]Riesgos de Corrupción'!$B$11:$BN$100,MATCH('Mapa Riesgo Corrupción'!B241,'[3]Riesgos de Corrupción'!$B$11:$B$100,0),64),"")</f>
        <v/>
      </c>
      <c r="I241" s="784" t="str">
        <f>IFERROR(INDEX('[3]Controles de Corrupción,,'!$C$10:$AZ$251,MATCH('Mapa Riesgo Corrupción'!B241,'[3]Controles de Corrupción,,'!$C$10:$C$251,0),33),"")</f>
        <v/>
      </c>
      <c r="J241" s="784" t="str">
        <f>IFERROR(INDEX('[3]Controles de Corrupción,,'!$C$10:$AZ$251,MATCH('Mapa Riesgo Corrupción'!B241,'[3]Controles de Corrupción,,'!$C$10:$C$251,0),36),"")</f>
        <v/>
      </c>
      <c r="K241" s="784" t="str">
        <f>IFERROR(INDEX('[3]Controles de Corrupción,,'!$C$10:$AZ$251,MATCH('Mapa Riesgo Corrupción'!B241,'[3]Controles de Corrupción,,'!$C$10:$C$251,0),37),"")</f>
        <v/>
      </c>
      <c r="L241" s="784" t="str">
        <f>IFERROR(INDEX('[3]Controles de Corrupción,,'!$C$10:$AZ$251,MATCH('Mapa Riesgo Corrupción'!B241,'[3]Controles de Corrupción,,'!$C$10:$C$251,0),38),"")</f>
        <v/>
      </c>
      <c r="M241" s="70" t="str">
        <f>IFERROR(INDEX('[3]Controles de Corrupción,,'!$C$10:$AZ$251,MATCH(A241,'[3]Controles de Corrupción,,'!$B$10:$B$251,0),4),"")</f>
        <v/>
      </c>
      <c r="N241" s="70" t="str">
        <f>IFERROR(INDEX('[3]Controles de Corrupción,,'!$C$10:$AZ$251,MATCH(A241,'[3]Controles de Corrupción,,'!$B$10:$B$251,0),40),"")</f>
        <v/>
      </c>
      <c r="O241" s="70" t="str">
        <f>IFERROR(INDEX('[3]Controles de Corrupción,,'!$C$10:$AZ$251,MATCH(A241,'[3]Controles de Corrupción,,'!$B$10:$B$251,0),41),"")</f>
        <v/>
      </c>
      <c r="P241" s="70" t="str">
        <f>IFERROR(INDEX('[3]Controles de Corrupción,,'!$C$10:$AZ$251,MATCH(A241,'[3]Controles de Corrupción,,'!$B$10:$B$251,0),42),"")</f>
        <v/>
      </c>
      <c r="Q241" s="62" t="str">
        <f>IFERROR(INDEX('[3]Controles de Corrupción,,'!$C$10:$AZ$251,MATCH(A241,'[3]Controles de Corrupción,,'!$B$10:$B$251,0),47),"")</f>
        <v/>
      </c>
    </row>
    <row r="242" spans="1:17" ht="51.75" customHeight="1" x14ac:dyDescent="0.25">
      <c r="A242" s="118" t="s">
        <v>774</v>
      </c>
      <c r="B242" s="897"/>
      <c r="C242" s="900"/>
      <c r="D242" s="783"/>
      <c r="E242" s="895"/>
      <c r="F242" s="785"/>
      <c r="G242" s="785"/>
      <c r="H242" s="889"/>
      <c r="I242" s="785"/>
      <c r="J242" s="785"/>
      <c r="K242" s="785"/>
      <c r="L242" s="785"/>
      <c r="M242" s="70" t="str">
        <f>IFERROR(INDEX('[3]Controles de Corrupción,,'!$C$10:$AZ$251,MATCH(A242,'[3]Controles de Corrupción,,'!$B$10:$B$251,0),4),"")</f>
        <v/>
      </c>
      <c r="N242" s="70" t="str">
        <f>IFERROR(INDEX('[3]Controles de Corrupción,,'!$C$10:$AZ$251,MATCH(A242,'[3]Controles de Corrupción,,'!$B$10:$B$251,0),40),"")</f>
        <v/>
      </c>
      <c r="O242" s="70" t="str">
        <f>IFERROR(INDEX('[3]Controles de Corrupción,,'!$C$10:$AZ$251,MATCH(A242,'[3]Controles de Corrupción,,'!$B$10:$B$251,0),41),"")</f>
        <v/>
      </c>
      <c r="P242" s="70" t="str">
        <f>IFERROR(INDEX('[3]Controles de Corrupción,,'!$C$10:$AZ$251,MATCH(A242,'[3]Controles de Corrupción,,'!$B$10:$B$251,0),42),"")</f>
        <v/>
      </c>
      <c r="Q242" s="62" t="str">
        <f>IFERROR(INDEX('[3]Controles de Corrupción,,'!$C$10:$AZ$251,MATCH(A242,'[3]Controles de Corrupción,,'!$B$10:$B$251,0),47),"")</f>
        <v/>
      </c>
    </row>
    <row r="243" spans="1:17" ht="51.75" customHeight="1" x14ac:dyDescent="0.25">
      <c r="A243" s="118" t="s">
        <v>775</v>
      </c>
      <c r="B243" s="897"/>
      <c r="C243" s="900"/>
      <c r="D243" s="783"/>
      <c r="E243" s="895"/>
      <c r="F243" s="785"/>
      <c r="G243" s="785"/>
      <c r="H243" s="889"/>
      <c r="I243" s="785"/>
      <c r="J243" s="785"/>
      <c r="K243" s="785"/>
      <c r="L243" s="785"/>
      <c r="M243" s="70" t="str">
        <f>IFERROR(INDEX('[3]Controles de Corrupción,,'!$C$10:$AZ$251,MATCH(A243,'[3]Controles de Corrupción,,'!$B$10:$B$251,0),4),"")</f>
        <v/>
      </c>
      <c r="N243" s="70" t="str">
        <f>IFERROR(INDEX('[3]Controles de Corrupción,,'!$C$10:$AZ$251,MATCH(A243,'[3]Controles de Corrupción,,'!$B$10:$B$251,0),40),"")</f>
        <v/>
      </c>
      <c r="O243" s="70" t="str">
        <f>IFERROR(INDEX('[3]Controles de Corrupción,,'!$C$10:$AZ$251,MATCH(A243,'[3]Controles de Corrupción,,'!$B$10:$B$251,0),41),"")</f>
        <v/>
      </c>
      <c r="P243" s="70" t="str">
        <f>IFERROR(INDEX('[3]Controles de Corrupción,,'!$C$10:$AZ$251,MATCH(A243,'[3]Controles de Corrupción,,'!$B$10:$B$251,0),42),"")</f>
        <v/>
      </c>
      <c r="Q243" s="62" t="str">
        <f>IFERROR(INDEX('[3]Controles de Corrupción,,'!$C$10:$AZ$251,MATCH(A243,'[3]Controles de Corrupción,,'!$B$10:$B$251,0),47),"")</f>
        <v/>
      </c>
    </row>
    <row r="244" spans="1:17" ht="51.75" customHeight="1" x14ac:dyDescent="0.25">
      <c r="A244" s="118" t="s">
        <v>776</v>
      </c>
      <c r="B244" s="897"/>
      <c r="C244" s="900"/>
      <c r="D244" s="783"/>
      <c r="E244" s="895"/>
      <c r="F244" s="785"/>
      <c r="G244" s="785"/>
      <c r="H244" s="889"/>
      <c r="I244" s="785"/>
      <c r="J244" s="785"/>
      <c r="K244" s="785"/>
      <c r="L244" s="785"/>
      <c r="M244" s="70" t="str">
        <f>IFERROR(INDEX('[3]Controles de Corrupción,,'!$C$10:$AZ$251,MATCH(A244,'[3]Controles de Corrupción,,'!$B$10:$B$251,0),4),"")</f>
        <v/>
      </c>
      <c r="N244" s="70" t="str">
        <f>IFERROR(INDEX('[3]Controles de Corrupción,,'!$C$10:$AZ$251,MATCH(A244,'[3]Controles de Corrupción,,'!$B$10:$B$251,0),40),"")</f>
        <v/>
      </c>
      <c r="O244" s="70" t="str">
        <f>IFERROR(INDEX('[3]Controles de Corrupción,,'!$C$10:$AZ$251,MATCH(A244,'[3]Controles de Corrupción,,'!$B$10:$B$251,0),41),"")</f>
        <v/>
      </c>
      <c r="P244" s="70" t="str">
        <f>IFERROR(INDEX('[3]Controles de Corrupción,,'!$C$10:$AZ$251,MATCH(A244,'[3]Controles de Corrupción,,'!$B$10:$B$251,0),42),"")</f>
        <v/>
      </c>
      <c r="Q244" s="62" t="str">
        <f>IFERROR(INDEX('[3]Controles de Corrupción,,'!$C$10:$AZ$251,MATCH(A244,'[3]Controles de Corrupción,,'!$B$10:$B$251,0),47),"")</f>
        <v/>
      </c>
    </row>
    <row r="245" spans="1:17" ht="51.75" customHeight="1" x14ac:dyDescent="0.25">
      <c r="A245" s="118" t="s">
        <v>777</v>
      </c>
      <c r="B245" s="897"/>
      <c r="C245" s="900"/>
      <c r="D245" s="783"/>
      <c r="E245" s="895"/>
      <c r="F245" s="785"/>
      <c r="G245" s="785"/>
      <c r="H245" s="889"/>
      <c r="I245" s="785"/>
      <c r="J245" s="785"/>
      <c r="K245" s="785"/>
      <c r="L245" s="785"/>
      <c r="M245" s="70" t="str">
        <f>IFERROR(INDEX('[3]Controles de Corrupción,,'!$C$10:$AZ$251,MATCH(A245,'[3]Controles de Corrupción,,'!$B$10:$B$251,0),4),"")</f>
        <v/>
      </c>
      <c r="N245" s="70" t="str">
        <f>IFERROR(INDEX('[3]Controles de Corrupción,,'!$C$10:$AZ$251,MATCH(A245,'[3]Controles de Corrupción,,'!$B$10:$B$251,0),40),"")</f>
        <v/>
      </c>
      <c r="O245" s="70" t="str">
        <f>IFERROR(INDEX('[3]Controles de Corrupción,,'!$C$10:$AZ$251,MATCH(A245,'[3]Controles de Corrupción,,'!$B$10:$B$251,0),41),"")</f>
        <v/>
      </c>
      <c r="P245" s="70" t="str">
        <f>IFERROR(INDEX('[3]Controles de Corrupción,,'!$C$10:$AZ$251,MATCH(A245,'[3]Controles de Corrupción,,'!$B$10:$B$251,0),42),"")</f>
        <v/>
      </c>
      <c r="Q245" s="62" t="str">
        <f>IFERROR(INDEX('[3]Controles de Corrupción,,'!$C$10:$AZ$251,MATCH(A245,'[3]Controles de Corrupción,,'!$B$10:$B$251,0),47),"")</f>
        <v/>
      </c>
    </row>
    <row r="246" spans="1:17" ht="51.75" customHeight="1" x14ac:dyDescent="0.25">
      <c r="A246" s="118" t="s">
        <v>778</v>
      </c>
      <c r="B246" s="898"/>
      <c r="C246" s="900"/>
      <c r="D246" s="783"/>
      <c r="E246" s="895"/>
      <c r="F246" s="785"/>
      <c r="G246" s="785"/>
      <c r="H246" s="786"/>
      <c r="I246" s="785"/>
      <c r="J246" s="785"/>
      <c r="K246" s="785"/>
      <c r="L246" s="785"/>
      <c r="M246" s="70" t="str">
        <f>IFERROR(INDEX('[3]Controles de Corrupción,,'!$C$10:$AZ$251,MATCH(A246,'[3]Controles de Corrupción,,'!$B$10:$B$251,0),4),"")</f>
        <v/>
      </c>
      <c r="N246" s="70" t="str">
        <f>IFERROR(INDEX('[3]Controles de Corrupción,,'!$C$10:$AZ$251,MATCH(A246,'[3]Controles de Corrupción,,'!$B$10:$B$251,0),40),"")</f>
        <v/>
      </c>
      <c r="O246" s="70" t="str">
        <f>IFERROR(INDEX('[3]Controles de Corrupción,,'!$C$10:$AZ$251,MATCH(A246,'[3]Controles de Corrupción,,'!$B$10:$B$251,0),41),"")</f>
        <v/>
      </c>
      <c r="P246" s="70" t="str">
        <f>IFERROR(INDEX('[3]Controles de Corrupción,,'!$C$10:$AZ$251,MATCH(A246,'[3]Controles de Corrupción,,'!$B$10:$B$251,0),42),"")</f>
        <v/>
      </c>
      <c r="Q246" s="62" t="str">
        <f>IFERROR(INDEX('[3]Controles de Corrupción,,'!$C$10:$AZ$251,MATCH(A246,'[3]Controles de Corrupción,,'!$B$10:$B$251,0),47),"")</f>
        <v/>
      </c>
    </row>
    <row r="247" spans="1:17" ht="51.75" customHeight="1" x14ac:dyDescent="0.25">
      <c r="A247" s="118" t="s">
        <v>779</v>
      </c>
      <c r="B247" s="896"/>
      <c r="C247" s="899" t="str">
        <f>IFERROR(INDEX('[3]Riesgos de Corrupción'!$B$11:$BN$100,MATCH('Mapa Riesgo Corrupción'!B247,'[3]Riesgos de Corrupción'!$B$11:$B$100,0),2),"")</f>
        <v/>
      </c>
      <c r="D247" s="791" t="str">
        <f>IFERROR(INDEX('[3]Riesgos de Corrupción'!$B$11:$BN$100,MATCH('Mapa Riesgo Corrupción'!B247,'[3]Riesgos de Corrupción'!$B$11:$B$100,0),4),"")</f>
        <v/>
      </c>
      <c r="E247" s="894" t="str">
        <f>IFERROR(INDEX('[3]Riesgos de Corrupción'!$B$11:$BN$100,MATCH('Mapa Riesgo Corrupción'!B247,'[3]Riesgos de Corrupción'!$B$11:$B$100,0),5),"")</f>
        <v/>
      </c>
      <c r="F247" s="784" t="str">
        <f>IFERROR(INDEX('[3]Riesgos de Corrupción'!$B$11:$BN$100,MATCH('Mapa Riesgo Corrupción'!B247,'[3]Riesgos de Corrupción'!$B$11:$B$100,0),18),"")</f>
        <v/>
      </c>
      <c r="G247" s="784" t="str">
        <f>IFERROR(INDEX('[3]Riesgos de Corrupción'!$B$11:$BN$100,MATCH('Mapa Riesgo Corrupción'!B247,'[3]Riesgos de Corrupción'!$B$11:$B$100,0),63),"")</f>
        <v/>
      </c>
      <c r="H247" s="891" t="str">
        <f>IFERROR(INDEX('[3]Riesgos de Corrupción'!$B$11:$BN$100,MATCH('Mapa Riesgo Corrupción'!B247,'[3]Riesgos de Corrupción'!$B$11:$B$100,0),64),"")</f>
        <v/>
      </c>
      <c r="I247" s="784" t="str">
        <f>IFERROR(INDEX('[3]Controles de Corrupción,,'!$C$10:$AZ$251,MATCH('Mapa Riesgo Corrupción'!B247,'[3]Controles de Corrupción,,'!$C$10:$C$251,0),33),"")</f>
        <v/>
      </c>
      <c r="J247" s="784" t="str">
        <f>IFERROR(INDEX('[3]Controles de Corrupción,,'!$C$10:$AZ$251,MATCH('Mapa Riesgo Corrupción'!B247,'[3]Controles de Corrupción,,'!$C$10:$C$251,0),36),"")</f>
        <v/>
      </c>
      <c r="K247" s="784" t="str">
        <f>IFERROR(INDEX('[3]Controles de Corrupción,,'!$C$10:$AZ$251,MATCH('Mapa Riesgo Corrupción'!B247,'[3]Controles de Corrupción,,'!$C$10:$C$251,0),37),"")</f>
        <v/>
      </c>
      <c r="L247" s="784" t="str">
        <f>IFERROR(INDEX('[3]Controles de Corrupción,,'!$C$10:$AZ$251,MATCH('Mapa Riesgo Corrupción'!B247,'[3]Controles de Corrupción,,'!$C$10:$C$251,0),38),"")</f>
        <v/>
      </c>
      <c r="M247" s="70" t="str">
        <f>IFERROR(INDEX('[3]Controles de Corrupción,,'!$C$10:$AZ$251,MATCH(A247,'[3]Controles de Corrupción,,'!$B$10:$B$251,0),4),"")</f>
        <v/>
      </c>
      <c r="N247" s="70" t="str">
        <f>IFERROR(INDEX('[3]Controles de Corrupción,,'!$C$10:$AZ$251,MATCH(A247,'[3]Controles de Corrupción,,'!$B$10:$B$251,0),40),"")</f>
        <v/>
      </c>
      <c r="O247" s="70" t="str">
        <f>IFERROR(INDEX('[3]Controles de Corrupción,,'!$C$10:$AZ$251,MATCH(A247,'[3]Controles de Corrupción,,'!$B$10:$B$251,0),41),"")</f>
        <v/>
      </c>
      <c r="P247" s="70" t="str">
        <f>IFERROR(INDEX('[3]Controles de Corrupción,,'!$C$10:$AZ$251,MATCH(A247,'[3]Controles de Corrupción,,'!$B$10:$B$251,0),42),"")</f>
        <v/>
      </c>
      <c r="Q247" s="62" t="str">
        <f>IFERROR(INDEX('[3]Controles de Corrupción,,'!$C$10:$AZ$251,MATCH(A247,'[3]Controles de Corrupción,,'!$B$10:$B$251,0),47),"")</f>
        <v/>
      </c>
    </row>
    <row r="248" spans="1:17" ht="51.75" customHeight="1" x14ac:dyDescent="0.25">
      <c r="A248" s="118" t="s">
        <v>780</v>
      </c>
      <c r="B248" s="897"/>
      <c r="C248" s="900"/>
      <c r="D248" s="783"/>
      <c r="E248" s="895"/>
      <c r="F248" s="785"/>
      <c r="G248" s="785"/>
      <c r="H248" s="889"/>
      <c r="I248" s="785"/>
      <c r="J248" s="785"/>
      <c r="K248" s="785"/>
      <c r="L248" s="785"/>
      <c r="M248" s="70" t="str">
        <f>IFERROR(INDEX('[3]Controles de Corrupción,,'!$C$10:$AZ$251,MATCH(A248,'[3]Controles de Corrupción,,'!$B$10:$B$251,0),4),"")</f>
        <v/>
      </c>
      <c r="N248" s="70" t="str">
        <f>IFERROR(INDEX('[3]Controles de Corrupción,,'!$C$10:$AZ$251,MATCH(A248,'[3]Controles de Corrupción,,'!$B$10:$B$251,0),40),"")</f>
        <v/>
      </c>
      <c r="O248" s="70" t="str">
        <f>IFERROR(INDEX('[3]Controles de Corrupción,,'!$C$10:$AZ$251,MATCH(A248,'[3]Controles de Corrupción,,'!$B$10:$B$251,0),41),"")</f>
        <v/>
      </c>
      <c r="P248" s="70" t="str">
        <f>IFERROR(INDEX('[3]Controles de Corrupción,,'!$C$10:$AZ$251,MATCH(A248,'[3]Controles de Corrupción,,'!$B$10:$B$251,0),42),"")</f>
        <v/>
      </c>
      <c r="Q248" s="62" t="str">
        <f>IFERROR(INDEX('[3]Controles de Corrupción,,'!$C$10:$AZ$251,MATCH(A248,'[3]Controles de Corrupción,,'!$B$10:$B$251,0),47),"")</f>
        <v/>
      </c>
    </row>
    <row r="249" spans="1:17" ht="51.75" customHeight="1" x14ac:dyDescent="0.25">
      <c r="A249" s="118" t="s">
        <v>781</v>
      </c>
      <c r="B249" s="897"/>
      <c r="C249" s="900"/>
      <c r="D249" s="783"/>
      <c r="E249" s="895"/>
      <c r="F249" s="785"/>
      <c r="G249" s="785"/>
      <c r="H249" s="889"/>
      <c r="I249" s="785"/>
      <c r="J249" s="785"/>
      <c r="K249" s="785"/>
      <c r="L249" s="785"/>
      <c r="M249" s="70" t="str">
        <f>IFERROR(INDEX('[3]Controles de Corrupción,,'!$C$10:$AZ$251,MATCH(A249,'[3]Controles de Corrupción,,'!$B$10:$B$251,0),4),"")</f>
        <v/>
      </c>
      <c r="N249" s="70" t="str">
        <f>IFERROR(INDEX('[3]Controles de Corrupción,,'!$C$10:$AZ$251,MATCH(A249,'[3]Controles de Corrupción,,'!$B$10:$B$251,0),40),"")</f>
        <v/>
      </c>
      <c r="O249" s="70" t="str">
        <f>IFERROR(INDEX('[3]Controles de Corrupción,,'!$C$10:$AZ$251,MATCH(A249,'[3]Controles de Corrupción,,'!$B$10:$B$251,0),41),"")</f>
        <v/>
      </c>
      <c r="P249" s="70" t="str">
        <f>IFERROR(INDEX('[3]Controles de Corrupción,,'!$C$10:$AZ$251,MATCH(A249,'[3]Controles de Corrupción,,'!$B$10:$B$251,0),42),"")</f>
        <v/>
      </c>
      <c r="Q249" s="62" t="str">
        <f>IFERROR(INDEX('[3]Controles de Corrupción,,'!$C$10:$AZ$251,MATCH(A249,'[3]Controles de Corrupción,,'!$B$10:$B$251,0),47),"")</f>
        <v/>
      </c>
    </row>
    <row r="250" spans="1:17" ht="51.75" customHeight="1" x14ac:dyDescent="0.25">
      <c r="A250" s="118" t="s">
        <v>782</v>
      </c>
      <c r="B250" s="897"/>
      <c r="C250" s="900"/>
      <c r="D250" s="783"/>
      <c r="E250" s="895"/>
      <c r="F250" s="785"/>
      <c r="G250" s="785"/>
      <c r="H250" s="889"/>
      <c r="I250" s="785"/>
      <c r="J250" s="785"/>
      <c r="K250" s="785"/>
      <c r="L250" s="785"/>
      <c r="M250" s="70" t="str">
        <f>IFERROR(INDEX('[3]Controles de Corrupción,,'!$C$10:$AZ$251,MATCH(A250,'[3]Controles de Corrupción,,'!$B$10:$B$251,0),4),"")</f>
        <v/>
      </c>
      <c r="N250" s="70" t="str">
        <f>IFERROR(INDEX('[3]Controles de Corrupción,,'!$C$10:$AZ$251,MATCH(A250,'[3]Controles de Corrupción,,'!$B$10:$B$251,0),40),"")</f>
        <v/>
      </c>
      <c r="O250" s="70" t="str">
        <f>IFERROR(INDEX('[3]Controles de Corrupción,,'!$C$10:$AZ$251,MATCH(A250,'[3]Controles de Corrupción,,'!$B$10:$B$251,0),41),"")</f>
        <v/>
      </c>
      <c r="P250" s="70" t="str">
        <f>IFERROR(INDEX('[3]Controles de Corrupción,,'!$C$10:$AZ$251,MATCH(A250,'[3]Controles de Corrupción,,'!$B$10:$B$251,0),42),"")</f>
        <v/>
      </c>
      <c r="Q250" s="62" t="str">
        <f>IFERROR(INDEX('[3]Controles de Corrupción,,'!$C$10:$AZ$251,MATCH(A250,'[3]Controles de Corrupción,,'!$B$10:$B$251,0),47),"")</f>
        <v/>
      </c>
    </row>
    <row r="251" spans="1:17" ht="51.75" customHeight="1" x14ac:dyDescent="0.25">
      <c r="A251" s="118" t="s">
        <v>783</v>
      </c>
      <c r="B251" s="897"/>
      <c r="C251" s="900"/>
      <c r="D251" s="783"/>
      <c r="E251" s="895"/>
      <c r="F251" s="785"/>
      <c r="G251" s="785"/>
      <c r="H251" s="889"/>
      <c r="I251" s="785"/>
      <c r="J251" s="785"/>
      <c r="K251" s="785"/>
      <c r="L251" s="785"/>
      <c r="M251" s="70" t="str">
        <f>IFERROR(INDEX('[3]Controles de Corrupción,,'!$C$10:$AZ$251,MATCH(A251,'[3]Controles de Corrupción,,'!$B$10:$B$251,0),4),"")</f>
        <v/>
      </c>
      <c r="N251" s="70" t="str">
        <f>IFERROR(INDEX('[3]Controles de Corrupción,,'!$C$10:$AZ$251,MATCH(A251,'[3]Controles de Corrupción,,'!$B$10:$B$251,0),40),"")</f>
        <v/>
      </c>
      <c r="O251" s="70" t="str">
        <f>IFERROR(INDEX('[3]Controles de Corrupción,,'!$C$10:$AZ$251,MATCH(A251,'[3]Controles de Corrupción,,'!$B$10:$B$251,0),41),"")</f>
        <v/>
      </c>
      <c r="P251" s="70" t="str">
        <f>IFERROR(INDEX('[3]Controles de Corrupción,,'!$C$10:$AZ$251,MATCH(A251,'[3]Controles de Corrupción,,'!$B$10:$B$251,0),42),"")</f>
        <v/>
      </c>
      <c r="Q251" s="62" t="str">
        <f>IFERROR(INDEX('[3]Controles de Corrupción,,'!$C$10:$AZ$251,MATCH(A251,'[3]Controles de Corrupción,,'!$B$10:$B$251,0),47),"")</f>
        <v/>
      </c>
    </row>
    <row r="252" spans="1:17" ht="51.75" customHeight="1" x14ac:dyDescent="0.25">
      <c r="A252" s="118" t="s">
        <v>784</v>
      </c>
      <c r="B252" s="898"/>
      <c r="C252" s="900"/>
      <c r="D252" s="783"/>
      <c r="E252" s="895"/>
      <c r="F252" s="785"/>
      <c r="G252" s="785"/>
      <c r="H252" s="786"/>
      <c r="I252" s="785"/>
      <c r="J252" s="785"/>
      <c r="K252" s="785"/>
      <c r="L252" s="785"/>
      <c r="M252" s="70" t="str">
        <f>IFERROR(INDEX('[3]Controles de Corrupción,,'!$C$10:$AZ$251,MATCH(A252,'[3]Controles de Corrupción,,'!$B$10:$B$251,0),4),"")</f>
        <v/>
      </c>
      <c r="N252" s="70" t="str">
        <f>IFERROR(INDEX('[3]Controles de Corrupción,,'!$C$10:$AZ$251,MATCH(A252,'[3]Controles de Corrupción,,'!$B$10:$B$251,0),40),"")</f>
        <v/>
      </c>
      <c r="O252" s="70" t="str">
        <f>IFERROR(INDEX('[3]Controles de Corrupción,,'!$C$10:$AZ$251,MATCH(A252,'[3]Controles de Corrupción,,'!$B$10:$B$251,0),41),"")</f>
        <v/>
      </c>
      <c r="P252" s="70" t="str">
        <f>IFERROR(INDEX('[3]Controles de Corrupción,,'!$C$10:$AZ$251,MATCH(A252,'[3]Controles de Corrupción,,'!$B$10:$B$251,0),42),"")</f>
        <v/>
      </c>
      <c r="Q252" s="62" t="str">
        <f>IFERROR(INDEX('[3]Controles de Corrupción,,'!$C$10:$AZ$251,MATCH(A252,'[3]Controles de Corrupción,,'!$B$10:$B$251,0),47),"")</f>
        <v/>
      </c>
    </row>
    <row r="253" spans="1:17" ht="51.75" customHeight="1" x14ac:dyDescent="0.25">
      <c r="A253" s="118" t="s">
        <v>785</v>
      </c>
      <c r="B253" s="896"/>
      <c r="C253" s="899" t="str">
        <f>IFERROR(INDEX('[3]Riesgos de Corrupción'!$B$11:$BN$100,MATCH('Mapa Riesgo Corrupción'!B253,'[3]Riesgos de Corrupción'!$B$11:$B$100,0),2),"")</f>
        <v/>
      </c>
      <c r="D253" s="791" t="str">
        <f>IFERROR(INDEX('[3]Riesgos de Corrupción'!$B$11:$BN$100,MATCH('Mapa Riesgo Corrupción'!B253,'[3]Riesgos de Corrupción'!$B$11:$B$100,0),4),"")</f>
        <v/>
      </c>
      <c r="E253" s="894" t="str">
        <f>IFERROR(INDEX('[3]Riesgos de Corrupción'!$B$11:$BN$100,MATCH('Mapa Riesgo Corrupción'!B253,'[3]Riesgos de Corrupción'!$B$11:$B$100,0),5),"")</f>
        <v/>
      </c>
      <c r="F253" s="784" t="str">
        <f>IFERROR(INDEX('[3]Riesgos de Corrupción'!$B$11:$BN$100,MATCH('Mapa Riesgo Corrupción'!B253,'[3]Riesgos de Corrupción'!$B$11:$B$100,0),18),"")</f>
        <v/>
      </c>
      <c r="G253" s="784" t="str">
        <f>IFERROR(INDEX('[3]Riesgos de Corrupción'!$B$11:$BN$100,MATCH('Mapa Riesgo Corrupción'!B253,'[3]Riesgos de Corrupción'!$B$11:$B$100,0),63),"")</f>
        <v/>
      </c>
      <c r="H253" s="891" t="str">
        <f>IFERROR(INDEX('[3]Riesgos de Corrupción'!$B$11:$BN$100,MATCH('Mapa Riesgo Corrupción'!B253,'[3]Riesgos de Corrupción'!$B$11:$B$100,0),64),"")</f>
        <v/>
      </c>
      <c r="I253" s="784" t="str">
        <f>IFERROR(INDEX('[3]Controles de Corrupción,,'!$C$10:$AZ$251,MATCH('Mapa Riesgo Corrupción'!B253,'[3]Controles de Corrupción,,'!$C$10:$C$251,0),33),"")</f>
        <v/>
      </c>
      <c r="J253" s="784" t="str">
        <f>IFERROR(INDEX('[3]Controles de Corrupción,,'!$C$10:$AZ$251,MATCH('Mapa Riesgo Corrupción'!B253,'[3]Controles de Corrupción,,'!$C$10:$C$251,0),36),"")</f>
        <v/>
      </c>
      <c r="K253" s="784" t="str">
        <f>IFERROR(INDEX('[3]Controles de Corrupción,,'!$C$10:$AZ$251,MATCH('Mapa Riesgo Corrupción'!B253,'[3]Controles de Corrupción,,'!$C$10:$C$251,0),37),"")</f>
        <v/>
      </c>
      <c r="L253" s="784" t="str">
        <f>IFERROR(INDEX('[3]Controles de Corrupción,,'!$C$10:$AZ$251,MATCH('Mapa Riesgo Corrupción'!B253,'[3]Controles de Corrupción,,'!$C$10:$C$251,0),38),"")</f>
        <v/>
      </c>
      <c r="M253" s="70" t="str">
        <f>IFERROR(INDEX('[3]Controles de Corrupción,,'!$C$10:$AZ$251,MATCH(A253,'[3]Controles de Corrupción,,'!$B$10:$B$251,0),4),"")</f>
        <v/>
      </c>
      <c r="N253" s="70" t="str">
        <f>IFERROR(INDEX('[3]Controles de Corrupción,,'!$C$10:$AZ$251,MATCH(A253,'[3]Controles de Corrupción,,'!$B$10:$B$251,0),40),"")</f>
        <v/>
      </c>
      <c r="O253" s="70" t="str">
        <f>IFERROR(INDEX('[3]Controles de Corrupción,,'!$C$10:$AZ$251,MATCH(A253,'[3]Controles de Corrupción,,'!$B$10:$B$251,0),41),"")</f>
        <v/>
      </c>
      <c r="P253" s="70" t="str">
        <f>IFERROR(INDEX('[3]Controles de Corrupción,,'!$C$10:$AZ$251,MATCH(A253,'[3]Controles de Corrupción,,'!$B$10:$B$251,0),42),"")</f>
        <v/>
      </c>
      <c r="Q253" s="62" t="str">
        <f>IFERROR(INDEX('[3]Controles de Corrupción,,'!$C$10:$AZ$251,MATCH(A253,'[3]Controles de Corrupción,,'!$B$10:$B$251,0),47),"")</f>
        <v/>
      </c>
    </row>
    <row r="254" spans="1:17" ht="51.75" customHeight="1" x14ac:dyDescent="0.25">
      <c r="A254" s="118" t="s">
        <v>786</v>
      </c>
      <c r="B254" s="897"/>
      <c r="C254" s="900"/>
      <c r="D254" s="783"/>
      <c r="E254" s="895"/>
      <c r="F254" s="785"/>
      <c r="G254" s="785"/>
      <c r="H254" s="889"/>
      <c r="I254" s="785"/>
      <c r="J254" s="785"/>
      <c r="K254" s="785"/>
      <c r="L254" s="785"/>
      <c r="M254" s="70" t="str">
        <f>IFERROR(INDEX('[3]Controles de Corrupción,,'!$C$10:$AZ$251,MATCH(A254,'[3]Controles de Corrupción,,'!$B$10:$B$251,0),4),"")</f>
        <v/>
      </c>
      <c r="N254" s="70" t="str">
        <f>IFERROR(INDEX('[3]Controles de Corrupción,,'!$C$10:$AZ$251,MATCH(A254,'[3]Controles de Corrupción,,'!$B$10:$B$251,0),40),"")</f>
        <v/>
      </c>
      <c r="O254" s="70" t="str">
        <f>IFERROR(INDEX('[3]Controles de Corrupción,,'!$C$10:$AZ$251,MATCH(A254,'[3]Controles de Corrupción,,'!$B$10:$B$251,0),41),"")</f>
        <v/>
      </c>
      <c r="P254" s="70" t="str">
        <f>IFERROR(INDEX('[3]Controles de Corrupción,,'!$C$10:$AZ$251,MATCH(A254,'[3]Controles de Corrupción,,'!$B$10:$B$251,0),42),"")</f>
        <v/>
      </c>
      <c r="Q254" s="62" t="str">
        <f>IFERROR(INDEX('[3]Controles de Corrupción,,'!$C$10:$AZ$251,MATCH(A254,'[3]Controles de Corrupción,,'!$B$10:$B$251,0),47),"")</f>
        <v/>
      </c>
    </row>
    <row r="255" spans="1:17" ht="51.75" customHeight="1" x14ac:dyDescent="0.25">
      <c r="A255" s="118" t="s">
        <v>787</v>
      </c>
      <c r="B255" s="897"/>
      <c r="C255" s="900"/>
      <c r="D255" s="783"/>
      <c r="E255" s="895"/>
      <c r="F255" s="785"/>
      <c r="G255" s="785"/>
      <c r="H255" s="889"/>
      <c r="I255" s="785"/>
      <c r="J255" s="785"/>
      <c r="K255" s="785"/>
      <c r="L255" s="785"/>
      <c r="M255" s="70" t="str">
        <f>IFERROR(INDEX('[3]Controles de Corrupción,,'!$C$10:$AZ$251,MATCH(A255,'[3]Controles de Corrupción,,'!$B$10:$B$251,0),4),"")</f>
        <v/>
      </c>
      <c r="N255" s="70" t="str">
        <f>IFERROR(INDEX('[3]Controles de Corrupción,,'!$C$10:$AZ$251,MATCH(A255,'[3]Controles de Corrupción,,'!$B$10:$B$251,0),40),"")</f>
        <v/>
      </c>
      <c r="O255" s="70" t="str">
        <f>IFERROR(INDEX('[3]Controles de Corrupción,,'!$C$10:$AZ$251,MATCH(A255,'[3]Controles de Corrupción,,'!$B$10:$B$251,0),41),"")</f>
        <v/>
      </c>
      <c r="P255" s="70" t="str">
        <f>IFERROR(INDEX('[3]Controles de Corrupción,,'!$C$10:$AZ$251,MATCH(A255,'[3]Controles de Corrupción,,'!$B$10:$B$251,0),42),"")</f>
        <v/>
      </c>
      <c r="Q255" s="62" t="str">
        <f>IFERROR(INDEX('[3]Controles de Corrupción,,'!$C$10:$AZ$251,MATCH(A255,'[3]Controles de Corrupción,,'!$B$10:$B$251,0),47),"")</f>
        <v/>
      </c>
    </row>
    <row r="256" spans="1:17" ht="51.75" customHeight="1" x14ac:dyDescent="0.25">
      <c r="A256" s="118" t="s">
        <v>788</v>
      </c>
      <c r="B256" s="897"/>
      <c r="C256" s="900"/>
      <c r="D256" s="783"/>
      <c r="E256" s="895"/>
      <c r="F256" s="785"/>
      <c r="G256" s="785"/>
      <c r="H256" s="889"/>
      <c r="I256" s="785"/>
      <c r="J256" s="785"/>
      <c r="K256" s="785"/>
      <c r="L256" s="785"/>
      <c r="M256" s="70" t="str">
        <f>IFERROR(INDEX('[3]Controles de Corrupción,,'!$C$10:$AZ$251,MATCH(A256,'[3]Controles de Corrupción,,'!$B$10:$B$251,0),4),"")</f>
        <v/>
      </c>
      <c r="N256" s="70" t="str">
        <f>IFERROR(INDEX('[3]Controles de Corrupción,,'!$C$10:$AZ$251,MATCH(A256,'[3]Controles de Corrupción,,'!$B$10:$B$251,0),40),"")</f>
        <v/>
      </c>
      <c r="O256" s="70" t="str">
        <f>IFERROR(INDEX('[3]Controles de Corrupción,,'!$C$10:$AZ$251,MATCH(A256,'[3]Controles de Corrupción,,'!$B$10:$B$251,0),41),"")</f>
        <v/>
      </c>
      <c r="P256" s="70" t="str">
        <f>IFERROR(INDEX('[3]Controles de Corrupción,,'!$C$10:$AZ$251,MATCH(A256,'[3]Controles de Corrupción,,'!$B$10:$B$251,0),42),"")</f>
        <v/>
      </c>
      <c r="Q256" s="62" t="str">
        <f>IFERROR(INDEX('[3]Controles de Corrupción,,'!$C$10:$AZ$251,MATCH(A256,'[3]Controles de Corrupción,,'!$B$10:$B$251,0),47),"")</f>
        <v/>
      </c>
    </row>
    <row r="257" spans="1:17" ht="51.75" customHeight="1" x14ac:dyDescent="0.25">
      <c r="A257" s="118" t="s">
        <v>789</v>
      </c>
      <c r="B257" s="897"/>
      <c r="C257" s="900"/>
      <c r="D257" s="783"/>
      <c r="E257" s="895"/>
      <c r="F257" s="785"/>
      <c r="G257" s="785"/>
      <c r="H257" s="889"/>
      <c r="I257" s="785"/>
      <c r="J257" s="785"/>
      <c r="K257" s="785"/>
      <c r="L257" s="785"/>
      <c r="M257" s="70" t="str">
        <f>IFERROR(INDEX('[3]Controles de Corrupción,,'!$C$10:$AZ$251,MATCH(A257,'[3]Controles de Corrupción,,'!$B$10:$B$251,0),4),"")</f>
        <v/>
      </c>
      <c r="N257" s="70" t="str">
        <f>IFERROR(INDEX('[3]Controles de Corrupción,,'!$C$10:$AZ$251,MATCH(A257,'[3]Controles de Corrupción,,'!$B$10:$B$251,0),40),"")</f>
        <v/>
      </c>
      <c r="O257" s="70" t="str">
        <f>IFERROR(INDEX('[3]Controles de Corrupción,,'!$C$10:$AZ$251,MATCH(A257,'[3]Controles de Corrupción,,'!$B$10:$B$251,0),41),"")</f>
        <v/>
      </c>
      <c r="P257" s="70" t="str">
        <f>IFERROR(INDEX('[3]Controles de Corrupción,,'!$C$10:$AZ$251,MATCH(A257,'[3]Controles de Corrupción,,'!$B$10:$B$251,0),42),"")</f>
        <v/>
      </c>
      <c r="Q257" s="62" t="str">
        <f>IFERROR(INDEX('[3]Controles de Corrupción,,'!$C$10:$AZ$251,MATCH(A257,'[3]Controles de Corrupción,,'!$B$10:$B$251,0),47),"")</f>
        <v/>
      </c>
    </row>
    <row r="258" spans="1:17" ht="51.75" customHeight="1" x14ac:dyDescent="0.25">
      <c r="A258" s="118" t="s">
        <v>790</v>
      </c>
      <c r="B258" s="898"/>
      <c r="C258" s="900"/>
      <c r="D258" s="783"/>
      <c r="E258" s="895"/>
      <c r="F258" s="785"/>
      <c r="G258" s="785"/>
      <c r="H258" s="786"/>
      <c r="I258" s="785"/>
      <c r="J258" s="785"/>
      <c r="K258" s="785"/>
      <c r="L258" s="785"/>
      <c r="M258" s="70" t="str">
        <f>IFERROR(INDEX('[3]Controles de Corrupción,,'!$C$10:$AZ$251,MATCH(A258,'[3]Controles de Corrupción,,'!$B$10:$B$251,0),4),"")</f>
        <v/>
      </c>
      <c r="N258" s="70" t="str">
        <f>IFERROR(INDEX('[3]Controles de Corrupción,,'!$C$10:$AZ$251,MATCH(A258,'[3]Controles de Corrupción,,'!$B$10:$B$251,0),40),"")</f>
        <v/>
      </c>
      <c r="O258" s="70" t="str">
        <f>IFERROR(INDEX('[3]Controles de Corrupción,,'!$C$10:$AZ$251,MATCH(A258,'[3]Controles de Corrupción,,'!$B$10:$B$251,0),41),"")</f>
        <v/>
      </c>
      <c r="P258" s="70" t="str">
        <f>IFERROR(INDEX('[3]Controles de Corrupción,,'!$C$10:$AZ$251,MATCH(A258,'[3]Controles de Corrupción,,'!$B$10:$B$251,0),42),"")</f>
        <v/>
      </c>
      <c r="Q258" s="62" t="str">
        <f>IFERROR(INDEX('[3]Controles de Corrupción,,'!$C$10:$AZ$251,MATCH(A258,'[3]Controles de Corrupción,,'!$B$10:$B$251,0),47),"")</f>
        <v/>
      </c>
    </row>
    <row r="259" spans="1:17" ht="51.75" customHeight="1" x14ac:dyDescent="0.25">
      <c r="A259" s="118" t="s">
        <v>791</v>
      </c>
      <c r="B259" s="896"/>
      <c r="C259" s="899" t="str">
        <f>IFERROR(INDEX('[3]Riesgos de Corrupción'!$B$11:$BN$100,MATCH('Mapa Riesgo Corrupción'!B259,'[3]Riesgos de Corrupción'!$B$11:$B$100,0),2),"")</f>
        <v/>
      </c>
      <c r="D259" s="791" t="str">
        <f>IFERROR(INDEX('[3]Riesgos de Corrupción'!$B$11:$BN$100,MATCH('Mapa Riesgo Corrupción'!B259,'[3]Riesgos de Corrupción'!$B$11:$B$100,0),4),"")</f>
        <v/>
      </c>
      <c r="E259" s="894" t="str">
        <f>IFERROR(INDEX('[3]Riesgos de Corrupción'!$B$11:$BN$100,MATCH('Mapa Riesgo Corrupción'!B259,'[3]Riesgos de Corrupción'!$B$11:$B$100,0),5),"")</f>
        <v/>
      </c>
      <c r="F259" s="784" t="str">
        <f>IFERROR(INDEX('[3]Riesgos de Corrupción'!$B$11:$BN$100,MATCH('Mapa Riesgo Corrupción'!B259,'[3]Riesgos de Corrupción'!$B$11:$B$100,0),18),"")</f>
        <v/>
      </c>
      <c r="G259" s="784" t="str">
        <f>IFERROR(INDEX('[3]Riesgos de Corrupción'!$B$11:$BN$100,MATCH('Mapa Riesgo Corrupción'!B259,'[3]Riesgos de Corrupción'!$B$11:$B$100,0),63),"")</f>
        <v/>
      </c>
      <c r="H259" s="891" t="str">
        <f>IFERROR(INDEX('[3]Riesgos de Corrupción'!$B$11:$BN$100,MATCH('Mapa Riesgo Corrupción'!B259,'[3]Riesgos de Corrupción'!$B$11:$B$100,0),64),"")</f>
        <v/>
      </c>
      <c r="I259" s="784" t="str">
        <f>IFERROR(INDEX('[3]Controles de Corrupción,,'!$C$10:$AZ$251,MATCH('Mapa Riesgo Corrupción'!B259,'[3]Controles de Corrupción,,'!$C$10:$C$251,0),33),"")</f>
        <v/>
      </c>
      <c r="J259" s="784" t="str">
        <f>IFERROR(INDEX('[3]Controles de Corrupción,,'!$C$10:$AZ$251,MATCH('Mapa Riesgo Corrupción'!B259,'[3]Controles de Corrupción,,'!$C$10:$C$251,0),36),"")</f>
        <v/>
      </c>
      <c r="K259" s="784" t="str">
        <f>IFERROR(INDEX('[3]Controles de Corrupción,,'!$C$10:$AZ$251,MATCH('Mapa Riesgo Corrupción'!B259,'[3]Controles de Corrupción,,'!$C$10:$C$251,0),37),"")</f>
        <v/>
      </c>
      <c r="L259" s="784" t="str">
        <f>IFERROR(INDEX('[3]Controles de Corrupción,,'!$C$10:$AZ$251,MATCH('Mapa Riesgo Corrupción'!B259,'[3]Controles de Corrupción,,'!$C$10:$C$251,0),38),"")</f>
        <v/>
      </c>
      <c r="M259" s="70" t="str">
        <f>IFERROR(INDEX('[3]Controles de Corrupción,,'!$C$10:$AZ$251,MATCH(A259,'[3]Controles de Corrupción,,'!$B$10:$B$251,0),4),"")</f>
        <v/>
      </c>
      <c r="N259" s="70" t="str">
        <f>IFERROR(INDEX('[3]Controles de Corrupción,,'!$C$10:$AZ$251,MATCH(A259,'[3]Controles de Corrupción,,'!$B$10:$B$251,0),40),"")</f>
        <v/>
      </c>
      <c r="O259" s="70" t="str">
        <f>IFERROR(INDEX('[3]Controles de Corrupción,,'!$C$10:$AZ$251,MATCH(A259,'[3]Controles de Corrupción,,'!$B$10:$B$251,0),41),"")</f>
        <v/>
      </c>
      <c r="P259" s="70" t="str">
        <f>IFERROR(INDEX('[3]Controles de Corrupción,,'!$C$10:$AZ$251,MATCH(A259,'[3]Controles de Corrupción,,'!$B$10:$B$251,0),42),"")</f>
        <v/>
      </c>
      <c r="Q259" s="62" t="str">
        <f>IFERROR(INDEX('[3]Controles de Corrupción,,'!$C$10:$AZ$251,MATCH(A259,'[3]Controles de Corrupción,,'!$B$10:$B$251,0),47),"")</f>
        <v/>
      </c>
    </row>
    <row r="260" spans="1:17" ht="51.75" customHeight="1" x14ac:dyDescent="0.25">
      <c r="A260" s="118" t="s">
        <v>792</v>
      </c>
      <c r="B260" s="897"/>
      <c r="C260" s="900"/>
      <c r="D260" s="783"/>
      <c r="E260" s="895"/>
      <c r="F260" s="785"/>
      <c r="G260" s="785"/>
      <c r="H260" s="889"/>
      <c r="I260" s="785"/>
      <c r="J260" s="785"/>
      <c r="K260" s="785"/>
      <c r="L260" s="785"/>
      <c r="M260" s="70" t="str">
        <f>IFERROR(INDEX('[3]Controles de Corrupción,,'!$C$10:$AZ$251,MATCH(A260,'[3]Controles de Corrupción,,'!$B$10:$B$251,0),4),"")</f>
        <v/>
      </c>
      <c r="N260" s="70" t="str">
        <f>IFERROR(INDEX('[3]Controles de Corrupción,,'!$C$10:$AZ$251,MATCH(A260,'[3]Controles de Corrupción,,'!$B$10:$B$251,0),40),"")</f>
        <v/>
      </c>
      <c r="O260" s="70" t="str">
        <f>IFERROR(INDEX('[3]Controles de Corrupción,,'!$C$10:$AZ$251,MATCH(A260,'[3]Controles de Corrupción,,'!$B$10:$B$251,0),41),"")</f>
        <v/>
      </c>
      <c r="P260" s="70" t="str">
        <f>IFERROR(INDEX('[3]Controles de Corrupción,,'!$C$10:$AZ$251,MATCH(A260,'[3]Controles de Corrupción,,'!$B$10:$B$251,0),42),"")</f>
        <v/>
      </c>
      <c r="Q260" s="62" t="str">
        <f>IFERROR(INDEX('[3]Controles de Corrupción,,'!$C$10:$AZ$251,MATCH(A260,'[3]Controles de Corrupción,,'!$B$10:$B$251,0),47),"")</f>
        <v/>
      </c>
    </row>
    <row r="261" spans="1:17" ht="51.75" customHeight="1" x14ac:dyDescent="0.25">
      <c r="A261" s="118" t="s">
        <v>793</v>
      </c>
      <c r="B261" s="897"/>
      <c r="C261" s="900"/>
      <c r="D261" s="783"/>
      <c r="E261" s="895"/>
      <c r="F261" s="785"/>
      <c r="G261" s="785"/>
      <c r="H261" s="889"/>
      <c r="I261" s="785"/>
      <c r="J261" s="785"/>
      <c r="K261" s="785"/>
      <c r="L261" s="785"/>
      <c r="M261" s="70" t="str">
        <f>IFERROR(INDEX('[3]Controles de Corrupción,,'!$C$10:$AZ$251,MATCH(A261,'[3]Controles de Corrupción,,'!$B$10:$B$251,0),4),"")</f>
        <v/>
      </c>
      <c r="N261" s="70" t="str">
        <f>IFERROR(INDEX('[3]Controles de Corrupción,,'!$C$10:$AZ$251,MATCH(A261,'[3]Controles de Corrupción,,'!$B$10:$B$251,0),40),"")</f>
        <v/>
      </c>
      <c r="O261" s="70" t="str">
        <f>IFERROR(INDEX('[3]Controles de Corrupción,,'!$C$10:$AZ$251,MATCH(A261,'[3]Controles de Corrupción,,'!$B$10:$B$251,0),41),"")</f>
        <v/>
      </c>
      <c r="P261" s="70" t="str">
        <f>IFERROR(INDEX('[3]Controles de Corrupción,,'!$C$10:$AZ$251,MATCH(A261,'[3]Controles de Corrupción,,'!$B$10:$B$251,0),42),"")</f>
        <v/>
      </c>
      <c r="Q261" s="62" t="str">
        <f>IFERROR(INDEX('[3]Controles de Corrupción,,'!$C$10:$AZ$251,MATCH(A261,'[3]Controles de Corrupción,,'!$B$10:$B$251,0),47),"")</f>
        <v/>
      </c>
    </row>
    <row r="262" spans="1:17" ht="51.75" customHeight="1" x14ac:dyDescent="0.25">
      <c r="A262" s="118" t="s">
        <v>794</v>
      </c>
      <c r="B262" s="897"/>
      <c r="C262" s="900"/>
      <c r="D262" s="783"/>
      <c r="E262" s="895"/>
      <c r="F262" s="785"/>
      <c r="G262" s="785"/>
      <c r="H262" s="889"/>
      <c r="I262" s="785"/>
      <c r="J262" s="785"/>
      <c r="K262" s="785"/>
      <c r="L262" s="785"/>
      <c r="M262" s="70" t="str">
        <f>IFERROR(INDEX('[3]Controles de Corrupción,,'!$C$10:$AZ$251,MATCH(A262,'[3]Controles de Corrupción,,'!$B$10:$B$251,0),4),"")</f>
        <v/>
      </c>
      <c r="N262" s="70" t="str">
        <f>IFERROR(INDEX('[3]Controles de Corrupción,,'!$C$10:$AZ$251,MATCH(A262,'[3]Controles de Corrupción,,'!$B$10:$B$251,0),40),"")</f>
        <v/>
      </c>
      <c r="O262" s="70" t="str">
        <f>IFERROR(INDEX('[3]Controles de Corrupción,,'!$C$10:$AZ$251,MATCH(A262,'[3]Controles de Corrupción,,'!$B$10:$B$251,0),41),"")</f>
        <v/>
      </c>
      <c r="P262" s="70" t="str">
        <f>IFERROR(INDEX('[3]Controles de Corrupción,,'!$C$10:$AZ$251,MATCH(A262,'[3]Controles de Corrupción,,'!$B$10:$B$251,0),42),"")</f>
        <v/>
      </c>
      <c r="Q262" s="62" t="str">
        <f>IFERROR(INDEX('[3]Controles de Corrupción,,'!$C$10:$AZ$251,MATCH(A262,'[3]Controles de Corrupción,,'!$B$10:$B$251,0),47),"")</f>
        <v/>
      </c>
    </row>
    <row r="263" spans="1:17" ht="51.75" customHeight="1" x14ac:dyDescent="0.25">
      <c r="A263" s="118" t="s">
        <v>795</v>
      </c>
      <c r="B263" s="897"/>
      <c r="C263" s="900"/>
      <c r="D263" s="783"/>
      <c r="E263" s="895"/>
      <c r="F263" s="785"/>
      <c r="G263" s="785"/>
      <c r="H263" s="889"/>
      <c r="I263" s="785"/>
      <c r="J263" s="785"/>
      <c r="K263" s="785"/>
      <c r="L263" s="785"/>
      <c r="M263" s="70" t="str">
        <f>IFERROR(INDEX('[3]Controles de Corrupción,,'!$C$10:$AZ$251,MATCH(A263,'[3]Controles de Corrupción,,'!$B$10:$B$251,0),4),"")</f>
        <v/>
      </c>
      <c r="N263" s="70" t="str">
        <f>IFERROR(INDEX('[3]Controles de Corrupción,,'!$C$10:$AZ$251,MATCH(A263,'[3]Controles de Corrupción,,'!$B$10:$B$251,0),40),"")</f>
        <v/>
      </c>
      <c r="O263" s="70" t="str">
        <f>IFERROR(INDEX('[3]Controles de Corrupción,,'!$C$10:$AZ$251,MATCH(A263,'[3]Controles de Corrupción,,'!$B$10:$B$251,0),41),"")</f>
        <v/>
      </c>
      <c r="P263" s="70" t="str">
        <f>IFERROR(INDEX('[3]Controles de Corrupción,,'!$C$10:$AZ$251,MATCH(A263,'[3]Controles de Corrupción,,'!$B$10:$B$251,0),42),"")</f>
        <v/>
      </c>
      <c r="Q263" s="62" t="str">
        <f>IFERROR(INDEX('[3]Controles de Corrupción,,'!$C$10:$AZ$251,MATCH(A263,'[3]Controles de Corrupción,,'!$B$10:$B$251,0),47),"")</f>
        <v/>
      </c>
    </row>
    <row r="264" spans="1:17" ht="51.75" customHeight="1" x14ac:dyDescent="0.25">
      <c r="A264" s="118" t="s">
        <v>796</v>
      </c>
      <c r="B264" s="898"/>
      <c r="C264" s="900"/>
      <c r="D264" s="783"/>
      <c r="E264" s="895"/>
      <c r="F264" s="785"/>
      <c r="G264" s="785"/>
      <c r="H264" s="786"/>
      <c r="I264" s="785"/>
      <c r="J264" s="785"/>
      <c r="K264" s="785"/>
      <c r="L264" s="785"/>
      <c r="M264" s="70" t="str">
        <f>IFERROR(INDEX('[3]Controles de Corrupción,,'!$C$10:$AZ$251,MATCH(A264,'[3]Controles de Corrupción,,'!$B$10:$B$251,0),4),"")</f>
        <v/>
      </c>
      <c r="N264" s="70" t="str">
        <f>IFERROR(INDEX('[3]Controles de Corrupción,,'!$C$10:$AZ$251,MATCH(A264,'[3]Controles de Corrupción,,'!$B$10:$B$251,0),40),"")</f>
        <v/>
      </c>
      <c r="O264" s="70" t="str">
        <f>IFERROR(INDEX('[3]Controles de Corrupción,,'!$C$10:$AZ$251,MATCH(A264,'[3]Controles de Corrupción,,'!$B$10:$B$251,0),41),"")</f>
        <v/>
      </c>
      <c r="P264" s="70" t="str">
        <f>IFERROR(INDEX('[3]Controles de Corrupción,,'!$C$10:$AZ$251,MATCH(A264,'[3]Controles de Corrupción,,'!$B$10:$B$251,0),42),"")</f>
        <v/>
      </c>
      <c r="Q264" s="62" t="str">
        <f>IFERROR(INDEX('[3]Controles de Corrupción,,'!$C$10:$AZ$251,MATCH(A264,'[3]Controles de Corrupción,,'!$B$10:$B$251,0),47),"")</f>
        <v/>
      </c>
    </row>
    <row r="265" spans="1:17" ht="51.75" customHeight="1" x14ac:dyDescent="0.25">
      <c r="A265" s="118" t="s">
        <v>797</v>
      </c>
      <c r="B265" s="896"/>
      <c r="C265" s="899" t="str">
        <f>IFERROR(INDEX('[3]Riesgos de Corrupción'!$B$11:$BN$100,MATCH('Mapa Riesgo Corrupción'!B265,'[3]Riesgos de Corrupción'!$B$11:$B$100,0),2),"")</f>
        <v/>
      </c>
      <c r="D265" s="791" t="str">
        <f>IFERROR(INDEX('[3]Riesgos de Corrupción'!$B$11:$BN$100,MATCH('Mapa Riesgo Corrupción'!B265,'[3]Riesgos de Corrupción'!$B$11:$B$100,0),4),"")</f>
        <v/>
      </c>
      <c r="E265" s="894" t="str">
        <f>IFERROR(INDEX('[3]Riesgos de Corrupción'!$B$11:$BN$100,MATCH('Mapa Riesgo Corrupción'!B265,'[3]Riesgos de Corrupción'!$B$11:$B$100,0),5),"")</f>
        <v/>
      </c>
      <c r="F265" s="784" t="str">
        <f>IFERROR(INDEX('[3]Riesgos de Corrupción'!$B$11:$BN$100,MATCH('Mapa Riesgo Corrupción'!B265,'[3]Riesgos de Corrupción'!$B$11:$B$100,0),18),"")</f>
        <v/>
      </c>
      <c r="G265" s="784" t="str">
        <f>IFERROR(INDEX('[3]Riesgos de Corrupción'!$B$11:$BN$100,MATCH('Mapa Riesgo Corrupción'!B265,'[3]Riesgos de Corrupción'!$B$11:$B$100,0),63),"")</f>
        <v/>
      </c>
      <c r="H265" s="891" t="str">
        <f>IFERROR(INDEX('[3]Riesgos de Corrupción'!$B$11:$BN$100,MATCH('Mapa Riesgo Corrupción'!B265,'[3]Riesgos de Corrupción'!$B$11:$B$100,0),64),"")</f>
        <v/>
      </c>
      <c r="I265" s="784" t="str">
        <f>IFERROR(INDEX('[3]Controles de Corrupción,,'!$C$10:$AZ$251,MATCH('Mapa Riesgo Corrupción'!B265,'[3]Controles de Corrupción,,'!$C$10:$C$251,0),33),"")</f>
        <v/>
      </c>
      <c r="J265" s="784" t="str">
        <f>IFERROR(INDEX('[3]Controles de Corrupción,,'!$C$10:$AZ$251,MATCH('Mapa Riesgo Corrupción'!B265,'[3]Controles de Corrupción,,'!$C$10:$C$251,0),36),"")</f>
        <v/>
      </c>
      <c r="K265" s="784" t="str">
        <f>IFERROR(INDEX('[3]Controles de Corrupción,,'!$C$10:$AZ$251,MATCH('Mapa Riesgo Corrupción'!B265,'[3]Controles de Corrupción,,'!$C$10:$C$251,0),37),"")</f>
        <v/>
      </c>
      <c r="L265" s="784" t="str">
        <f>IFERROR(INDEX('[3]Controles de Corrupción,,'!$C$10:$AZ$251,MATCH('Mapa Riesgo Corrupción'!B265,'[3]Controles de Corrupción,,'!$C$10:$C$251,0),38),"")</f>
        <v/>
      </c>
      <c r="M265" s="70" t="str">
        <f>IFERROR(INDEX('[3]Controles de Corrupción,,'!$C$10:$AZ$251,MATCH(A265,'[3]Controles de Corrupción,,'!$B$10:$B$251,0),4),"")</f>
        <v/>
      </c>
      <c r="N265" s="70" t="str">
        <f>IFERROR(INDEX('[3]Controles de Corrupción,,'!$C$10:$AZ$251,MATCH(A265,'[3]Controles de Corrupción,,'!$B$10:$B$251,0),40),"")</f>
        <v/>
      </c>
      <c r="O265" s="70" t="str">
        <f>IFERROR(INDEX('[3]Controles de Corrupción,,'!$C$10:$AZ$251,MATCH(A265,'[3]Controles de Corrupción,,'!$B$10:$B$251,0),41),"")</f>
        <v/>
      </c>
      <c r="P265" s="70" t="str">
        <f>IFERROR(INDEX('[3]Controles de Corrupción,,'!$C$10:$AZ$251,MATCH(A265,'[3]Controles de Corrupción,,'!$B$10:$B$251,0),42),"")</f>
        <v/>
      </c>
      <c r="Q265" s="62" t="str">
        <f>IFERROR(INDEX('[3]Controles de Corrupción,,'!$C$10:$AZ$251,MATCH(A265,'[3]Controles de Corrupción,,'!$B$10:$B$251,0),47),"")</f>
        <v/>
      </c>
    </row>
    <row r="266" spans="1:17" ht="51.75" customHeight="1" x14ac:dyDescent="0.25">
      <c r="A266" s="118" t="s">
        <v>798</v>
      </c>
      <c r="B266" s="897"/>
      <c r="C266" s="900"/>
      <c r="D266" s="783"/>
      <c r="E266" s="895"/>
      <c r="F266" s="785"/>
      <c r="G266" s="785"/>
      <c r="H266" s="889"/>
      <c r="I266" s="785"/>
      <c r="J266" s="785"/>
      <c r="K266" s="785"/>
      <c r="L266" s="785"/>
      <c r="M266" s="70" t="str">
        <f>IFERROR(INDEX('[3]Controles de Corrupción,,'!$C$10:$AZ$251,MATCH(A266,'[3]Controles de Corrupción,,'!$B$10:$B$251,0),4),"")</f>
        <v/>
      </c>
      <c r="N266" s="70" t="str">
        <f>IFERROR(INDEX('[3]Controles de Corrupción,,'!$C$10:$AZ$251,MATCH(A266,'[3]Controles de Corrupción,,'!$B$10:$B$251,0),40),"")</f>
        <v/>
      </c>
      <c r="O266" s="70" t="str">
        <f>IFERROR(INDEX('[3]Controles de Corrupción,,'!$C$10:$AZ$251,MATCH(A266,'[3]Controles de Corrupción,,'!$B$10:$B$251,0),41),"")</f>
        <v/>
      </c>
      <c r="P266" s="70" t="str">
        <f>IFERROR(INDEX('[3]Controles de Corrupción,,'!$C$10:$AZ$251,MATCH(A266,'[3]Controles de Corrupción,,'!$B$10:$B$251,0),42),"")</f>
        <v/>
      </c>
      <c r="Q266" s="62" t="str">
        <f>IFERROR(INDEX('[3]Controles de Corrupción,,'!$C$10:$AZ$251,MATCH(A266,'[3]Controles de Corrupción,,'!$B$10:$B$251,0),47),"")</f>
        <v/>
      </c>
    </row>
    <row r="267" spans="1:17" ht="51.75" customHeight="1" x14ac:dyDescent="0.25">
      <c r="A267" s="118" t="s">
        <v>799</v>
      </c>
      <c r="B267" s="897"/>
      <c r="C267" s="900"/>
      <c r="D267" s="783"/>
      <c r="E267" s="895"/>
      <c r="F267" s="785"/>
      <c r="G267" s="785"/>
      <c r="H267" s="889"/>
      <c r="I267" s="785"/>
      <c r="J267" s="785"/>
      <c r="K267" s="785"/>
      <c r="L267" s="785"/>
      <c r="M267" s="70" t="str">
        <f>IFERROR(INDEX('[3]Controles de Corrupción,,'!$C$10:$AZ$251,MATCH(A267,'[3]Controles de Corrupción,,'!$B$10:$B$251,0),4),"")</f>
        <v/>
      </c>
      <c r="N267" s="70" t="str">
        <f>IFERROR(INDEX('[3]Controles de Corrupción,,'!$C$10:$AZ$251,MATCH(A267,'[3]Controles de Corrupción,,'!$B$10:$B$251,0),40),"")</f>
        <v/>
      </c>
      <c r="O267" s="70" t="str">
        <f>IFERROR(INDEX('[3]Controles de Corrupción,,'!$C$10:$AZ$251,MATCH(A267,'[3]Controles de Corrupción,,'!$B$10:$B$251,0),41),"")</f>
        <v/>
      </c>
      <c r="P267" s="70" t="str">
        <f>IFERROR(INDEX('[3]Controles de Corrupción,,'!$C$10:$AZ$251,MATCH(A267,'[3]Controles de Corrupción,,'!$B$10:$B$251,0),42),"")</f>
        <v/>
      </c>
      <c r="Q267" s="62" t="str">
        <f>IFERROR(INDEX('[3]Controles de Corrupción,,'!$C$10:$AZ$251,MATCH(A267,'[3]Controles de Corrupción,,'!$B$10:$B$251,0),47),"")</f>
        <v/>
      </c>
    </row>
    <row r="268" spans="1:17" ht="51.75" customHeight="1" x14ac:dyDescent="0.25">
      <c r="A268" s="118" t="s">
        <v>800</v>
      </c>
      <c r="B268" s="897"/>
      <c r="C268" s="900"/>
      <c r="D268" s="783"/>
      <c r="E268" s="895"/>
      <c r="F268" s="785"/>
      <c r="G268" s="785"/>
      <c r="H268" s="889"/>
      <c r="I268" s="785"/>
      <c r="J268" s="785"/>
      <c r="K268" s="785"/>
      <c r="L268" s="785"/>
      <c r="M268" s="70" t="str">
        <f>IFERROR(INDEX('[3]Controles de Corrupción,,'!$C$10:$AZ$251,MATCH(A268,'[3]Controles de Corrupción,,'!$B$10:$B$251,0),4),"")</f>
        <v/>
      </c>
      <c r="N268" s="70" t="str">
        <f>IFERROR(INDEX('[3]Controles de Corrupción,,'!$C$10:$AZ$251,MATCH(A268,'[3]Controles de Corrupción,,'!$B$10:$B$251,0),40),"")</f>
        <v/>
      </c>
      <c r="O268" s="70" t="str">
        <f>IFERROR(INDEX('[3]Controles de Corrupción,,'!$C$10:$AZ$251,MATCH(A268,'[3]Controles de Corrupción,,'!$B$10:$B$251,0),41),"")</f>
        <v/>
      </c>
      <c r="P268" s="70" t="str">
        <f>IFERROR(INDEX('[3]Controles de Corrupción,,'!$C$10:$AZ$251,MATCH(A268,'[3]Controles de Corrupción,,'!$B$10:$B$251,0),42),"")</f>
        <v/>
      </c>
      <c r="Q268" s="62" t="str">
        <f>IFERROR(INDEX('[3]Controles de Corrupción,,'!$C$10:$AZ$251,MATCH(A268,'[3]Controles de Corrupción,,'!$B$10:$B$251,0),47),"")</f>
        <v/>
      </c>
    </row>
    <row r="269" spans="1:17" ht="51.75" customHeight="1" x14ac:dyDescent="0.25">
      <c r="A269" s="118" t="s">
        <v>801</v>
      </c>
      <c r="B269" s="897"/>
      <c r="C269" s="900"/>
      <c r="D269" s="783"/>
      <c r="E269" s="895"/>
      <c r="F269" s="785"/>
      <c r="G269" s="785"/>
      <c r="H269" s="889"/>
      <c r="I269" s="785"/>
      <c r="J269" s="785"/>
      <c r="K269" s="785"/>
      <c r="L269" s="785"/>
      <c r="M269" s="70" t="str">
        <f>IFERROR(INDEX('[3]Controles de Corrupción,,'!$C$10:$AZ$251,MATCH(A269,'[3]Controles de Corrupción,,'!$B$10:$B$251,0),4),"")</f>
        <v/>
      </c>
      <c r="N269" s="70" t="str">
        <f>IFERROR(INDEX('[3]Controles de Corrupción,,'!$C$10:$AZ$251,MATCH(A269,'[3]Controles de Corrupción,,'!$B$10:$B$251,0),40),"")</f>
        <v/>
      </c>
      <c r="O269" s="70" t="str">
        <f>IFERROR(INDEX('[3]Controles de Corrupción,,'!$C$10:$AZ$251,MATCH(A269,'[3]Controles de Corrupción,,'!$B$10:$B$251,0),41),"")</f>
        <v/>
      </c>
      <c r="P269" s="70" t="str">
        <f>IFERROR(INDEX('[3]Controles de Corrupción,,'!$C$10:$AZ$251,MATCH(A269,'[3]Controles de Corrupción,,'!$B$10:$B$251,0),42),"")</f>
        <v/>
      </c>
      <c r="Q269" s="62" t="str">
        <f>IFERROR(INDEX('[3]Controles de Corrupción,,'!$C$10:$AZ$251,MATCH(A269,'[3]Controles de Corrupción,,'!$B$10:$B$251,0),47),"")</f>
        <v/>
      </c>
    </row>
    <row r="270" spans="1:17" ht="51.75" customHeight="1" x14ac:dyDescent="0.25">
      <c r="A270" s="118" t="s">
        <v>802</v>
      </c>
      <c r="B270" s="898"/>
      <c r="C270" s="900"/>
      <c r="D270" s="783"/>
      <c r="E270" s="895"/>
      <c r="F270" s="785"/>
      <c r="G270" s="785"/>
      <c r="H270" s="786"/>
      <c r="I270" s="785"/>
      <c r="J270" s="785"/>
      <c r="K270" s="785"/>
      <c r="L270" s="785"/>
      <c r="M270" s="70" t="str">
        <f>IFERROR(INDEX('[3]Controles de Corrupción,,'!$C$10:$AZ$251,MATCH(A270,'[3]Controles de Corrupción,,'!$B$10:$B$251,0),4),"")</f>
        <v/>
      </c>
      <c r="N270" s="70" t="str">
        <f>IFERROR(INDEX('[3]Controles de Corrupción,,'!$C$10:$AZ$251,MATCH(A270,'[3]Controles de Corrupción,,'!$B$10:$B$251,0),40),"")</f>
        <v/>
      </c>
      <c r="O270" s="70" t="str">
        <f>IFERROR(INDEX('[3]Controles de Corrupción,,'!$C$10:$AZ$251,MATCH(A270,'[3]Controles de Corrupción,,'!$B$10:$B$251,0),41),"")</f>
        <v/>
      </c>
      <c r="P270" s="70" t="str">
        <f>IFERROR(INDEX('[3]Controles de Corrupción,,'!$C$10:$AZ$251,MATCH(A270,'[3]Controles de Corrupción,,'!$B$10:$B$251,0),42),"")</f>
        <v/>
      </c>
      <c r="Q270" s="62" t="str">
        <f>IFERROR(INDEX('[3]Controles de Corrupción,,'!$C$10:$AZ$251,MATCH(A270,'[3]Controles de Corrupción,,'!$B$10:$B$251,0),47),"")</f>
        <v/>
      </c>
    </row>
    <row r="271" spans="1:17" ht="51.75" customHeight="1" x14ac:dyDescent="0.25">
      <c r="A271" s="118" t="s">
        <v>803</v>
      </c>
      <c r="B271" s="896"/>
      <c r="C271" s="899" t="str">
        <f>IFERROR(INDEX('[3]Riesgos de Corrupción'!$B$11:$BN$100,MATCH('Mapa Riesgo Corrupción'!B271,'[3]Riesgos de Corrupción'!$B$11:$B$100,0),2),"")</f>
        <v/>
      </c>
      <c r="D271" s="791" t="str">
        <f>IFERROR(INDEX('[3]Riesgos de Corrupción'!$B$11:$BN$100,MATCH('Mapa Riesgo Corrupción'!B271,'[3]Riesgos de Corrupción'!$B$11:$B$100,0),4),"")</f>
        <v/>
      </c>
      <c r="E271" s="894" t="str">
        <f>IFERROR(INDEX('[3]Riesgos de Corrupción'!$B$11:$BN$100,MATCH('Mapa Riesgo Corrupción'!B271,'[3]Riesgos de Corrupción'!$B$11:$B$100,0),5),"")</f>
        <v/>
      </c>
      <c r="F271" s="784" t="str">
        <f>IFERROR(INDEX('[3]Riesgos de Corrupción'!$B$11:$BN$100,MATCH('Mapa Riesgo Corrupción'!B271,'[3]Riesgos de Corrupción'!$B$11:$B$100,0),18),"")</f>
        <v/>
      </c>
      <c r="G271" s="784" t="str">
        <f>IFERROR(INDEX('[3]Riesgos de Corrupción'!$B$11:$BN$100,MATCH('Mapa Riesgo Corrupción'!B271,'[3]Riesgos de Corrupción'!$B$11:$B$100,0),63),"")</f>
        <v/>
      </c>
      <c r="H271" s="891" t="str">
        <f>IFERROR(INDEX('[3]Riesgos de Corrupción'!$B$11:$BN$100,MATCH('Mapa Riesgo Corrupción'!B271,'[3]Riesgos de Corrupción'!$B$11:$B$100,0),64),"")</f>
        <v/>
      </c>
      <c r="I271" s="784" t="str">
        <f>IFERROR(INDEX('[3]Controles de Corrupción,,'!$C$10:$AZ$251,MATCH('Mapa Riesgo Corrupción'!B271,'[3]Controles de Corrupción,,'!$C$10:$C$251,0),33),"")</f>
        <v/>
      </c>
      <c r="J271" s="784" t="str">
        <f>IFERROR(INDEX('[3]Controles de Corrupción,,'!$C$10:$AZ$251,MATCH('Mapa Riesgo Corrupción'!B271,'[3]Controles de Corrupción,,'!$C$10:$C$251,0),36),"")</f>
        <v/>
      </c>
      <c r="K271" s="784" t="str">
        <f>IFERROR(INDEX('[3]Controles de Corrupción,,'!$C$10:$AZ$251,MATCH('Mapa Riesgo Corrupción'!B271,'[3]Controles de Corrupción,,'!$C$10:$C$251,0),37),"")</f>
        <v/>
      </c>
      <c r="L271" s="784" t="str">
        <f>IFERROR(INDEX('[3]Controles de Corrupción,,'!$C$10:$AZ$251,MATCH('Mapa Riesgo Corrupción'!B271,'[3]Controles de Corrupción,,'!$C$10:$C$251,0),38),"")</f>
        <v/>
      </c>
      <c r="M271" s="70" t="str">
        <f>IFERROR(INDEX('[3]Controles de Corrupción,,'!$C$10:$AZ$251,MATCH(A271,'[3]Controles de Corrupción,,'!$B$10:$B$251,0),4),"")</f>
        <v/>
      </c>
      <c r="N271" s="70" t="str">
        <f>IFERROR(INDEX('[3]Controles de Corrupción,,'!$C$10:$AZ$251,MATCH(A271,'[3]Controles de Corrupción,,'!$B$10:$B$251,0),40),"")</f>
        <v/>
      </c>
      <c r="O271" s="70" t="str">
        <f>IFERROR(INDEX('[3]Controles de Corrupción,,'!$C$10:$AZ$251,MATCH(A271,'[3]Controles de Corrupción,,'!$B$10:$B$251,0),41),"")</f>
        <v/>
      </c>
      <c r="P271" s="70" t="str">
        <f>IFERROR(INDEX('[3]Controles de Corrupción,,'!$C$10:$AZ$251,MATCH(A271,'[3]Controles de Corrupción,,'!$B$10:$B$251,0),42),"")</f>
        <v/>
      </c>
      <c r="Q271" s="62" t="str">
        <f>IFERROR(INDEX('[3]Controles de Corrupción,,'!$C$10:$AZ$251,MATCH(A271,'[3]Controles de Corrupción,,'!$B$10:$B$251,0),47),"")</f>
        <v/>
      </c>
    </row>
    <row r="272" spans="1:17" ht="51.75" customHeight="1" x14ac:dyDescent="0.25">
      <c r="A272" s="118" t="s">
        <v>804</v>
      </c>
      <c r="B272" s="897"/>
      <c r="C272" s="900"/>
      <c r="D272" s="783"/>
      <c r="E272" s="895"/>
      <c r="F272" s="785"/>
      <c r="G272" s="785"/>
      <c r="H272" s="889"/>
      <c r="I272" s="785"/>
      <c r="J272" s="785"/>
      <c r="K272" s="785"/>
      <c r="L272" s="785"/>
      <c r="M272" s="70" t="str">
        <f>IFERROR(INDEX('[3]Controles de Corrupción,,'!$C$10:$AZ$251,MATCH(A272,'[3]Controles de Corrupción,,'!$B$10:$B$251,0),4),"")</f>
        <v/>
      </c>
      <c r="N272" s="70" t="str">
        <f>IFERROR(INDEX('[3]Controles de Corrupción,,'!$C$10:$AZ$251,MATCH(A272,'[3]Controles de Corrupción,,'!$B$10:$B$251,0),40),"")</f>
        <v/>
      </c>
      <c r="O272" s="70" t="str">
        <f>IFERROR(INDEX('[3]Controles de Corrupción,,'!$C$10:$AZ$251,MATCH(A272,'[3]Controles de Corrupción,,'!$B$10:$B$251,0),41),"")</f>
        <v/>
      </c>
      <c r="P272" s="70" t="str">
        <f>IFERROR(INDEX('[3]Controles de Corrupción,,'!$C$10:$AZ$251,MATCH(A272,'[3]Controles de Corrupción,,'!$B$10:$B$251,0),42),"")</f>
        <v/>
      </c>
      <c r="Q272" s="62" t="str">
        <f>IFERROR(INDEX('[3]Controles de Corrupción,,'!$C$10:$AZ$251,MATCH(A272,'[3]Controles de Corrupción,,'!$B$10:$B$251,0),47),"")</f>
        <v/>
      </c>
    </row>
    <row r="273" spans="1:17" ht="51.75" customHeight="1" x14ac:dyDescent="0.25">
      <c r="A273" s="118" t="s">
        <v>805</v>
      </c>
      <c r="B273" s="897"/>
      <c r="C273" s="900"/>
      <c r="D273" s="783"/>
      <c r="E273" s="895"/>
      <c r="F273" s="785"/>
      <c r="G273" s="785"/>
      <c r="H273" s="889"/>
      <c r="I273" s="785"/>
      <c r="J273" s="785"/>
      <c r="K273" s="785"/>
      <c r="L273" s="785"/>
      <c r="M273" s="70" t="str">
        <f>IFERROR(INDEX('[3]Controles de Corrupción,,'!$C$10:$AZ$251,MATCH(A273,'[3]Controles de Corrupción,,'!$B$10:$B$251,0),4),"")</f>
        <v/>
      </c>
      <c r="N273" s="70" t="str">
        <f>IFERROR(INDEX('[3]Controles de Corrupción,,'!$C$10:$AZ$251,MATCH(A273,'[3]Controles de Corrupción,,'!$B$10:$B$251,0),40),"")</f>
        <v/>
      </c>
      <c r="O273" s="70" t="str">
        <f>IFERROR(INDEX('[3]Controles de Corrupción,,'!$C$10:$AZ$251,MATCH(A273,'[3]Controles de Corrupción,,'!$B$10:$B$251,0),41),"")</f>
        <v/>
      </c>
      <c r="P273" s="70" t="str">
        <f>IFERROR(INDEX('[3]Controles de Corrupción,,'!$C$10:$AZ$251,MATCH(A273,'[3]Controles de Corrupción,,'!$B$10:$B$251,0),42),"")</f>
        <v/>
      </c>
      <c r="Q273" s="62" t="str">
        <f>IFERROR(INDEX('[3]Controles de Corrupción,,'!$C$10:$AZ$251,MATCH(A273,'[3]Controles de Corrupción,,'!$B$10:$B$251,0),47),"")</f>
        <v/>
      </c>
    </row>
    <row r="274" spans="1:17" ht="51.75" customHeight="1" x14ac:dyDescent="0.25">
      <c r="A274" s="118" t="s">
        <v>806</v>
      </c>
      <c r="B274" s="897"/>
      <c r="C274" s="900"/>
      <c r="D274" s="783"/>
      <c r="E274" s="895"/>
      <c r="F274" s="785"/>
      <c r="G274" s="785"/>
      <c r="H274" s="889"/>
      <c r="I274" s="785"/>
      <c r="J274" s="785"/>
      <c r="K274" s="785"/>
      <c r="L274" s="785"/>
      <c r="M274" s="70" t="str">
        <f>IFERROR(INDEX('[3]Controles de Corrupción,,'!$C$10:$AZ$251,MATCH(A274,'[3]Controles de Corrupción,,'!$B$10:$B$251,0),4),"")</f>
        <v/>
      </c>
      <c r="N274" s="70" t="str">
        <f>IFERROR(INDEX('[3]Controles de Corrupción,,'!$C$10:$AZ$251,MATCH(A274,'[3]Controles de Corrupción,,'!$B$10:$B$251,0),40),"")</f>
        <v/>
      </c>
      <c r="O274" s="70" t="str">
        <f>IFERROR(INDEX('[3]Controles de Corrupción,,'!$C$10:$AZ$251,MATCH(A274,'[3]Controles de Corrupción,,'!$B$10:$B$251,0),41),"")</f>
        <v/>
      </c>
      <c r="P274" s="70" t="str">
        <f>IFERROR(INDEX('[3]Controles de Corrupción,,'!$C$10:$AZ$251,MATCH(A274,'[3]Controles de Corrupción,,'!$B$10:$B$251,0),42),"")</f>
        <v/>
      </c>
      <c r="Q274" s="62" t="str">
        <f>IFERROR(INDEX('[3]Controles de Corrupción,,'!$C$10:$AZ$251,MATCH(A274,'[3]Controles de Corrupción,,'!$B$10:$B$251,0),47),"")</f>
        <v/>
      </c>
    </row>
    <row r="275" spans="1:17" ht="51.75" customHeight="1" x14ac:dyDescent="0.25">
      <c r="A275" s="118" t="s">
        <v>807</v>
      </c>
      <c r="B275" s="897"/>
      <c r="C275" s="900"/>
      <c r="D275" s="783"/>
      <c r="E275" s="895"/>
      <c r="F275" s="785"/>
      <c r="G275" s="785"/>
      <c r="H275" s="889"/>
      <c r="I275" s="785"/>
      <c r="J275" s="785"/>
      <c r="K275" s="785"/>
      <c r="L275" s="785"/>
      <c r="M275" s="70" t="str">
        <f>IFERROR(INDEX('[3]Controles de Corrupción,,'!$C$10:$AZ$251,MATCH(A275,'[3]Controles de Corrupción,,'!$B$10:$B$251,0),4),"")</f>
        <v/>
      </c>
      <c r="N275" s="70" t="str">
        <f>IFERROR(INDEX('[3]Controles de Corrupción,,'!$C$10:$AZ$251,MATCH(A275,'[3]Controles de Corrupción,,'!$B$10:$B$251,0),40),"")</f>
        <v/>
      </c>
      <c r="O275" s="70" t="str">
        <f>IFERROR(INDEX('[3]Controles de Corrupción,,'!$C$10:$AZ$251,MATCH(A275,'[3]Controles de Corrupción,,'!$B$10:$B$251,0),41),"")</f>
        <v/>
      </c>
      <c r="P275" s="70" t="str">
        <f>IFERROR(INDEX('[3]Controles de Corrupción,,'!$C$10:$AZ$251,MATCH(A275,'[3]Controles de Corrupción,,'!$B$10:$B$251,0),42),"")</f>
        <v/>
      </c>
      <c r="Q275" s="62" t="str">
        <f>IFERROR(INDEX('[3]Controles de Corrupción,,'!$C$10:$AZ$251,MATCH(A275,'[3]Controles de Corrupción,,'!$B$10:$B$251,0),47),"")</f>
        <v/>
      </c>
    </row>
    <row r="276" spans="1:17" ht="51.75" customHeight="1" x14ac:dyDescent="0.25">
      <c r="A276" s="118" t="s">
        <v>808</v>
      </c>
      <c r="B276" s="898"/>
      <c r="C276" s="900"/>
      <c r="D276" s="783"/>
      <c r="E276" s="895"/>
      <c r="F276" s="785"/>
      <c r="G276" s="785"/>
      <c r="H276" s="786"/>
      <c r="I276" s="785"/>
      <c r="J276" s="785"/>
      <c r="K276" s="785"/>
      <c r="L276" s="785"/>
      <c r="M276" s="70" t="str">
        <f>IFERROR(INDEX('[3]Controles de Corrupción,,'!$C$10:$AZ$251,MATCH(A276,'[3]Controles de Corrupción,,'!$B$10:$B$251,0),4),"")</f>
        <v/>
      </c>
      <c r="N276" s="70" t="str">
        <f>IFERROR(INDEX('[3]Controles de Corrupción,,'!$C$10:$AZ$251,MATCH(A276,'[3]Controles de Corrupción,,'!$B$10:$B$251,0),40),"")</f>
        <v/>
      </c>
      <c r="O276" s="70" t="str">
        <f>IFERROR(INDEX('[3]Controles de Corrupción,,'!$C$10:$AZ$251,MATCH(A276,'[3]Controles de Corrupción,,'!$B$10:$B$251,0),41),"")</f>
        <v/>
      </c>
      <c r="P276" s="70" t="str">
        <f>IFERROR(INDEX('[3]Controles de Corrupción,,'!$C$10:$AZ$251,MATCH(A276,'[3]Controles de Corrupción,,'!$B$10:$B$251,0),42),"")</f>
        <v/>
      </c>
      <c r="Q276" s="62" t="str">
        <f>IFERROR(INDEX('[3]Controles de Corrupción,,'!$C$10:$AZ$251,MATCH(A276,'[3]Controles de Corrupción,,'!$B$10:$B$251,0),47),"")</f>
        <v/>
      </c>
    </row>
    <row r="277" spans="1:17" ht="51.75" customHeight="1" x14ac:dyDescent="0.25">
      <c r="A277" s="118" t="s">
        <v>809</v>
      </c>
      <c r="B277" s="896"/>
      <c r="C277" s="899" t="str">
        <f>IFERROR(INDEX('[3]Riesgos de Corrupción'!$B$11:$BN$100,MATCH('Mapa Riesgo Corrupción'!B277,'[3]Riesgos de Corrupción'!$B$11:$B$100,0),2),"")</f>
        <v/>
      </c>
      <c r="D277" s="791" t="str">
        <f>IFERROR(INDEX('[3]Riesgos de Corrupción'!$B$11:$BN$100,MATCH('Mapa Riesgo Corrupción'!B277,'[3]Riesgos de Corrupción'!$B$11:$B$100,0),4),"")</f>
        <v/>
      </c>
      <c r="E277" s="894" t="str">
        <f>IFERROR(INDEX('[3]Riesgos de Corrupción'!$B$11:$BN$100,MATCH('Mapa Riesgo Corrupción'!B277,'[3]Riesgos de Corrupción'!$B$11:$B$100,0),5),"")</f>
        <v/>
      </c>
      <c r="F277" s="784" t="str">
        <f>IFERROR(INDEX('[3]Riesgos de Corrupción'!$B$11:$BN$100,MATCH('Mapa Riesgo Corrupción'!B277,'[3]Riesgos de Corrupción'!$B$11:$B$100,0),18),"")</f>
        <v/>
      </c>
      <c r="G277" s="784" t="str">
        <f>IFERROR(INDEX('[3]Riesgos de Corrupción'!$B$11:$BN$100,MATCH('Mapa Riesgo Corrupción'!B277,'[3]Riesgos de Corrupción'!$B$11:$B$100,0),63),"")</f>
        <v/>
      </c>
      <c r="H277" s="891" t="str">
        <f>IFERROR(INDEX('[3]Riesgos de Corrupción'!$B$11:$BN$100,MATCH('Mapa Riesgo Corrupción'!B277,'[3]Riesgos de Corrupción'!$B$11:$B$100,0),64),"")</f>
        <v/>
      </c>
      <c r="I277" s="784" t="str">
        <f>IFERROR(INDEX('[3]Controles de Corrupción,,'!$C$10:$AZ$251,MATCH('Mapa Riesgo Corrupción'!B277,'[3]Controles de Corrupción,,'!$C$10:$C$251,0),33),"")</f>
        <v/>
      </c>
      <c r="J277" s="784" t="str">
        <f>IFERROR(INDEX('[3]Controles de Corrupción,,'!$C$10:$AZ$251,MATCH('Mapa Riesgo Corrupción'!B277,'[3]Controles de Corrupción,,'!$C$10:$C$251,0),36),"")</f>
        <v/>
      </c>
      <c r="K277" s="784" t="str">
        <f>IFERROR(INDEX('[3]Controles de Corrupción,,'!$C$10:$AZ$251,MATCH('Mapa Riesgo Corrupción'!B277,'[3]Controles de Corrupción,,'!$C$10:$C$251,0),37),"")</f>
        <v/>
      </c>
      <c r="L277" s="784" t="str">
        <f>IFERROR(INDEX('[3]Controles de Corrupción,,'!$C$10:$AZ$251,MATCH('Mapa Riesgo Corrupción'!B277,'[3]Controles de Corrupción,,'!$C$10:$C$251,0),38),"")</f>
        <v/>
      </c>
      <c r="M277" s="70" t="str">
        <f>IFERROR(INDEX('[3]Controles de Corrupción,,'!$C$10:$AZ$251,MATCH(A277,'[3]Controles de Corrupción,,'!$B$10:$B$251,0),4),"")</f>
        <v/>
      </c>
      <c r="N277" s="70" t="str">
        <f>IFERROR(INDEX('[3]Controles de Corrupción,,'!$C$10:$AZ$251,MATCH(A277,'[3]Controles de Corrupción,,'!$B$10:$B$251,0),40),"")</f>
        <v/>
      </c>
      <c r="O277" s="70" t="str">
        <f>IFERROR(INDEX('[3]Controles de Corrupción,,'!$C$10:$AZ$251,MATCH(A277,'[3]Controles de Corrupción,,'!$B$10:$B$251,0),41),"")</f>
        <v/>
      </c>
      <c r="P277" s="70" t="str">
        <f>IFERROR(INDEX('[3]Controles de Corrupción,,'!$C$10:$AZ$251,MATCH(A277,'[3]Controles de Corrupción,,'!$B$10:$B$251,0),42),"")</f>
        <v/>
      </c>
      <c r="Q277" s="62" t="str">
        <f>IFERROR(INDEX('[3]Controles de Corrupción,,'!$C$10:$AZ$251,MATCH(A277,'[3]Controles de Corrupción,,'!$B$10:$B$251,0),47),"")</f>
        <v/>
      </c>
    </row>
    <row r="278" spans="1:17" ht="51.75" customHeight="1" x14ac:dyDescent="0.25">
      <c r="A278" s="118" t="s">
        <v>810</v>
      </c>
      <c r="B278" s="897"/>
      <c r="C278" s="900"/>
      <c r="D278" s="783"/>
      <c r="E278" s="895"/>
      <c r="F278" s="785"/>
      <c r="G278" s="785"/>
      <c r="H278" s="889"/>
      <c r="I278" s="785"/>
      <c r="J278" s="785"/>
      <c r="K278" s="785"/>
      <c r="L278" s="785"/>
      <c r="M278" s="70" t="str">
        <f>IFERROR(INDEX('[3]Controles de Corrupción,,'!$C$10:$AZ$251,MATCH(A278,'[3]Controles de Corrupción,,'!$B$10:$B$251,0),4),"")</f>
        <v/>
      </c>
      <c r="N278" s="70" t="str">
        <f>IFERROR(INDEX('[3]Controles de Corrupción,,'!$C$10:$AZ$251,MATCH(A278,'[3]Controles de Corrupción,,'!$B$10:$B$251,0),40),"")</f>
        <v/>
      </c>
      <c r="O278" s="70" t="str">
        <f>IFERROR(INDEX('[3]Controles de Corrupción,,'!$C$10:$AZ$251,MATCH(A278,'[3]Controles de Corrupción,,'!$B$10:$B$251,0),41),"")</f>
        <v/>
      </c>
      <c r="P278" s="70" t="str">
        <f>IFERROR(INDEX('[3]Controles de Corrupción,,'!$C$10:$AZ$251,MATCH(A278,'[3]Controles de Corrupción,,'!$B$10:$B$251,0),42),"")</f>
        <v/>
      </c>
      <c r="Q278" s="62" t="str">
        <f>IFERROR(INDEX('[3]Controles de Corrupción,,'!$C$10:$AZ$251,MATCH(A278,'[3]Controles de Corrupción,,'!$B$10:$B$251,0),47),"")</f>
        <v/>
      </c>
    </row>
    <row r="279" spans="1:17" ht="51.75" customHeight="1" x14ac:dyDescent="0.25">
      <c r="A279" s="118" t="s">
        <v>811</v>
      </c>
      <c r="B279" s="897"/>
      <c r="C279" s="900"/>
      <c r="D279" s="783"/>
      <c r="E279" s="895"/>
      <c r="F279" s="785"/>
      <c r="G279" s="785"/>
      <c r="H279" s="889"/>
      <c r="I279" s="785"/>
      <c r="J279" s="785"/>
      <c r="K279" s="785"/>
      <c r="L279" s="785"/>
      <c r="M279" s="70" t="str">
        <f>IFERROR(INDEX('[3]Controles de Corrupción,,'!$C$10:$AZ$251,MATCH(A279,'[3]Controles de Corrupción,,'!$B$10:$B$251,0),4),"")</f>
        <v/>
      </c>
      <c r="N279" s="70" t="str">
        <f>IFERROR(INDEX('[3]Controles de Corrupción,,'!$C$10:$AZ$251,MATCH(A279,'[3]Controles de Corrupción,,'!$B$10:$B$251,0),40),"")</f>
        <v/>
      </c>
      <c r="O279" s="70" t="str">
        <f>IFERROR(INDEX('[3]Controles de Corrupción,,'!$C$10:$AZ$251,MATCH(A279,'[3]Controles de Corrupción,,'!$B$10:$B$251,0),41),"")</f>
        <v/>
      </c>
      <c r="P279" s="70" t="str">
        <f>IFERROR(INDEX('[3]Controles de Corrupción,,'!$C$10:$AZ$251,MATCH(A279,'[3]Controles de Corrupción,,'!$B$10:$B$251,0),42),"")</f>
        <v/>
      </c>
      <c r="Q279" s="62" t="str">
        <f>IFERROR(INDEX('[3]Controles de Corrupción,,'!$C$10:$AZ$251,MATCH(A279,'[3]Controles de Corrupción,,'!$B$10:$B$251,0),47),"")</f>
        <v/>
      </c>
    </row>
    <row r="280" spans="1:17" ht="51.75" customHeight="1" x14ac:dyDescent="0.25">
      <c r="A280" s="118" t="s">
        <v>812</v>
      </c>
      <c r="B280" s="897"/>
      <c r="C280" s="900"/>
      <c r="D280" s="783"/>
      <c r="E280" s="895"/>
      <c r="F280" s="785"/>
      <c r="G280" s="785"/>
      <c r="H280" s="889"/>
      <c r="I280" s="785"/>
      <c r="J280" s="785"/>
      <c r="K280" s="785"/>
      <c r="L280" s="785"/>
      <c r="M280" s="70" t="str">
        <f>IFERROR(INDEX('[3]Controles de Corrupción,,'!$C$10:$AZ$251,MATCH(A280,'[3]Controles de Corrupción,,'!$B$10:$B$251,0),4),"")</f>
        <v/>
      </c>
      <c r="N280" s="70" t="str">
        <f>IFERROR(INDEX('[3]Controles de Corrupción,,'!$C$10:$AZ$251,MATCH(A280,'[3]Controles de Corrupción,,'!$B$10:$B$251,0),40),"")</f>
        <v/>
      </c>
      <c r="O280" s="70" t="str">
        <f>IFERROR(INDEX('[3]Controles de Corrupción,,'!$C$10:$AZ$251,MATCH(A280,'[3]Controles de Corrupción,,'!$B$10:$B$251,0),41),"")</f>
        <v/>
      </c>
      <c r="P280" s="70" t="str">
        <f>IFERROR(INDEX('[3]Controles de Corrupción,,'!$C$10:$AZ$251,MATCH(A280,'[3]Controles de Corrupción,,'!$B$10:$B$251,0),42),"")</f>
        <v/>
      </c>
      <c r="Q280" s="62" t="str">
        <f>IFERROR(INDEX('[3]Controles de Corrupción,,'!$C$10:$AZ$251,MATCH(A280,'[3]Controles de Corrupción,,'!$B$10:$B$251,0),47),"")</f>
        <v/>
      </c>
    </row>
    <row r="281" spans="1:17" ht="51.75" customHeight="1" x14ac:dyDescent="0.25">
      <c r="A281" s="118" t="s">
        <v>813</v>
      </c>
      <c r="B281" s="897"/>
      <c r="C281" s="900"/>
      <c r="D281" s="783"/>
      <c r="E281" s="895"/>
      <c r="F281" s="785"/>
      <c r="G281" s="785"/>
      <c r="H281" s="889"/>
      <c r="I281" s="785"/>
      <c r="J281" s="785"/>
      <c r="K281" s="785"/>
      <c r="L281" s="785"/>
      <c r="M281" s="70" t="str">
        <f>IFERROR(INDEX('[3]Controles de Corrupción,,'!$C$10:$AZ$251,MATCH(A281,'[3]Controles de Corrupción,,'!$B$10:$B$251,0),4),"")</f>
        <v/>
      </c>
      <c r="N281" s="70" t="str">
        <f>IFERROR(INDEX('[3]Controles de Corrupción,,'!$C$10:$AZ$251,MATCH(A281,'[3]Controles de Corrupción,,'!$B$10:$B$251,0),40),"")</f>
        <v/>
      </c>
      <c r="O281" s="70" t="str">
        <f>IFERROR(INDEX('[3]Controles de Corrupción,,'!$C$10:$AZ$251,MATCH(A281,'[3]Controles de Corrupción,,'!$B$10:$B$251,0),41),"")</f>
        <v/>
      </c>
      <c r="P281" s="70" t="str">
        <f>IFERROR(INDEX('[3]Controles de Corrupción,,'!$C$10:$AZ$251,MATCH(A281,'[3]Controles de Corrupción,,'!$B$10:$B$251,0),42),"")</f>
        <v/>
      </c>
      <c r="Q281" s="62" t="str">
        <f>IFERROR(INDEX('[3]Controles de Corrupción,,'!$C$10:$AZ$251,MATCH(A281,'[3]Controles de Corrupción,,'!$B$10:$B$251,0),47),"")</f>
        <v/>
      </c>
    </row>
    <row r="282" spans="1:17" ht="51.75" customHeight="1" x14ac:dyDescent="0.25">
      <c r="A282" s="118" t="s">
        <v>814</v>
      </c>
      <c r="B282" s="898"/>
      <c r="C282" s="900"/>
      <c r="D282" s="783"/>
      <c r="E282" s="895"/>
      <c r="F282" s="785"/>
      <c r="G282" s="785"/>
      <c r="H282" s="786"/>
      <c r="I282" s="785"/>
      <c r="J282" s="785"/>
      <c r="K282" s="785"/>
      <c r="L282" s="785"/>
      <c r="M282" s="70" t="str">
        <f>IFERROR(INDEX('[3]Controles de Corrupción,,'!$C$10:$AZ$251,MATCH(A282,'[3]Controles de Corrupción,,'!$B$10:$B$251,0),4),"")</f>
        <v/>
      </c>
      <c r="N282" s="70" t="str">
        <f>IFERROR(INDEX('[3]Controles de Corrupción,,'!$C$10:$AZ$251,MATCH(A282,'[3]Controles de Corrupción,,'!$B$10:$B$251,0),40),"")</f>
        <v/>
      </c>
      <c r="O282" s="70" t="str">
        <f>IFERROR(INDEX('[3]Controles de Corrupción,,'!$C$10:$AZ$251,MATCH(A282,'[3]Controles de Corrupción,,'!$B$10:$B$251,0),41),"")</f>
        <v/>
      </c>
      <c r="P282" s="70" t="str">
        <f>IFERROR(INDEX('[3]Controles de Corrupción,,'!$C$10:$AZ$251,MATCH(A282,'[3]Controles de Corrupción,,'!$B$10:$B$251,0),42),"")</f>
        <v/>
      </c>
      <c r="Q282" s="62" t="str">
        <f>IFERROR(INDEX('[3]Controles de Corrupción,,'!$C$10:$AZ$251,MATCH(A282,'[3]Controles de Corrupción,,'!$B$10:$B$251,0),47),"")</f>
        <v/>
      </c>
    </row>
    <row r="283" spans="1:17" ht="51.75" customHeight="1" x14ac:dyDescent="0.25">
      <c r="A283" s="118" t="s">
        <v>815</v>
      </c>
      <c r="B283" s="896"/>
      <c r="C283" s="899" t="str">
        <f>IFERROR(INDEX('[3]Riesgos de Corrupción'!$B$11:$BN$100,MATCH('Mapa Riesgo Corrupción'!B283,'[3]Riesgos de Corrupción'!$B$11:$B$100,0),2),"")</f>
        <v/>
      </c>
      <c r="D283" s="791" t="str">
        <f>IFERROR(INDEX('[3]Riesgos de Corrupción'!$B$11:$BN$100,MATCH('Mapa Riesgo Corrupción'!B283,'[3]Riesgos de Corrupción'!$B$11:$B$100,0),4),"")</f>
        <v/>
      </c>
      <c r="E283" s="894" t="str">
        <f>IFERROR(INDEX('[3]Riesgos de Corrupción'!$B$11:$BN$100,MATCH('Mapa Riesgo Corrupción'!B283,'[3]Riesgos de Corrupción'!$B$11:$B$100,0),5),"")</f>
        <v/>
      </c>
      <c r="F283" s="784" t="str">
        <f>IFERROR(INDEX('[3]Riesgos de Corrupción'!$B$11:$BN$100,MATCH('Mapa Riesgo Corrupción'!B283,'[3]Riesgos de Corrupción'!$B$11:$B$100,0),18),"")</f>
        <v/>
      </c>
      <c r="G283" s="784" t="str">
        <f>IFERROR(INDEX('[3]Riesgos de Corrupción'!$B$11:$BN$100,MATCH('Mapa Riesgo Corrupción'!B283,'[3]Riesgos de Corrupción'!$B$11:$B$100,0),63),"")</f>
        <v/>
      </c>
      <c r="H283" s="891" t="str">
        <f>IFERROR(INDEX('[3]Riesgos de Corrupción'!$B$11:$BN$100,MATCH('Mapa Riesgo Corrupción'!B283,'[3]Riesgos de Corrupción'!$B$11:$B$100,0),64),"")</f>
        <v/>
      </c>
      <c r="I283" s="784" t="str">
        <f>IFERROR(INDEX('[3]Controles de Corrupción,,'!$C$10:$AZ$251,MATCH('Mapa Riesgo Corrupción'!B283,'[3]Controles de Corrupción,,'!$C$10:$C$251,0),33),"")</f>
        <v/>
      </c>
      <c r="J283" s="784" t="str">
        <f>IFERROR(INDEX('[3]Controles de Corrupción,,'!$C$10:$AZ$251,MATCH('Mapa Riesgo Corrupción'!B283,'[3]Controles de Corrupción,,'!$C$10:$C$251,0),36),"")</f>
        <v/>
      </c>
      <c r="K283" s="784" t="str">
        <f>IFERROR(INDEX('[3]Controles de Corrupción,,'!$C$10:$AZ$251,MATCH('Mapa Riesgo Corrupción'!B283,'[3]Controles de Corrupción,,'!$C$10:$C$251,0),37),"")</f>
        <v/>
      </c>
      <c r="L283" s="784" t="str">
        <f>IFERROR(INDEX('[3]Controles de Corrupción,,'!$C$10:$AZ$251,MATCH('Mapa Riesgo Corrupción'!B283,'[3]Controles de Corrupción,,'!$C$10:$C$251,0),38),"")</f>
        <v/>
      </c>
      <c r="M283" s="70" t="str">
        <f>IFERROR(INDEX('[3]Controles de Corrupción,,'!$C$10:$AZ$251,MATCH(A283,'[3]Controles de Corrupción,,'!$B$10:$B$251,0),4),"")</f>
        <v/>
      </c>
      <c r="N283" s="70" t="str">
        <f>IFERROR(INDEX('[3]Controles de Corrupción,,'!$C$10:$AZ$251,MATCH(A283,'[3]Controles de Corrupción,,'!$B$10:$B$251,0),40),"")</f>
        <v/>
      </c>
      <c r="O283" s="70" t="str">
        <f>IFERROR(INDEX('[3]Controles de Corrupción,,'!$C$10:$AZ$251,MATCH(A283,'[3]Controles de Corrupción,,'!$B$10:$B$251,0),41),"")</f>
        <v/>
      </c>
      <c r="P283" s="70" t="str">
        <f>IFERROR(INDEX('[3]Controles de Corrupción,,'!$C$10:$AZ$251,MATCH(A283,'[3]Controles de Corrupción,,'!$B$10:$B$251,0),42),"")</f>
        <v/>
      </c>
      <c r="Q283" s="62" t="str">
        <f>IFERROR(INDEX('[3]Controles de Corrupción,,'!$C$10:$AZ$251,MATCH(A283,'[3]Controles de Corrupción,,'!$B$10:$B$251,0),47),"")</f>
        <v/>
      </c>
    </row>
    <row r="284" spans="1:17" ht="51.75" customHeight="1" x14ac:dyDescent="0.25">
      <c r="A284" s="118" t="s">
        <v>816</v>
      </c>
      <c r="B284" s="897"/>
      <c r="C284" s="900"/>
      <c r="D284" s="783"/>
      <c r="E284" s="895"/>
      <c r="F284" s="785"/>
      <c r="G284" s="785"/>
      <c r="H284" s="889"/>
      <c r="I284" s="785"/>
      <c r="J284" s="785"/>
      <c r="K284" s="785"/>
      <c r="L284" s="785"/>
      <c r="M284" s="70" t="str">
        <f>IFERROR(INDEX('[3]Controles de Corrupción,,'!$C$10:$AZ$251,MATCH(A284,'[3]Controles de Corrupción,,'!$B$10:$B$251,0),4),"")</f>
        <v/>
      </c>
      <c r="N284" s="70" t="str">
        <f>IFERROR(INDEX('[3]Controles de Corrupción,,'!$C$10:$AZ$251,MATCH(A284,'[3]Controles de Corrupción,,'!$B$10:$B$251,0),40),"")</f>
        <v/>
      </c>
      <c r="O284" s="70" t="str">
        <f>IFERROR(INDEX('[3]Controles de Corrupción,,'!$C$10:$AZ$251,MATCH(A284,'[3]Controles de Corrupción,,'!$B$10:$B$251,0),41),"")</f>
        <v/>
      </c>
      <c r="P284" s="70" t="str">
        <f>IFERROR(INDEX('[3]Controles de Corrupción,,'!$C$10:$AZ$251,MATCH(A284,'[3]Controles de Corrupción,,'!$B$10:$B$251,0),42),"")</f>
        <v/>
      </c>
      <c r="Q284" s="62" t="str">
        <f>IFERROR(INDEX('[3]Controles de Corrupción,,'!$C$10:$AZ$251,MATCH(A284,'[3]Controles de Corrupción,,'!$B$10:$B$251,0),47),"")</f>
        <v/>
      </c>
    </row>
    <row r="285" spans="1:17" ht="51.75" customHeight="1" x14ac:dyDescent="0.25">
      <c r="A285" s="118" t="s">
        <v>817</v>
      </c>
      <c r="B285" s="897"/>
      <c r="C285" s="900"/>
      <c r="D285" s="783"/>
      <c r="E285" s="895"/>
      <c r="F285" s="785"/>
      <c r="G285" s="785"/>
      <c r="H285" s="889"/>
      <c r="I285" s="785"/>
      <c r="J285" s="785"/>
      <c r="K285" s="785"/>
      <c r="L285" s="785"/>
      <c r="M285" s="70" t="str">
        <f>IFERROR(INDEX('[3]Controles de Corrupción,,'!$C$10:$AZ$251,MATCH(A285,'[3]Controles de Corrupción,,'!$B$10:$B$251,0),4),"")</f>
        <v/>
      </c>
      <c r="N285" s="70" t="str">
        <f>IFERROR(INDEX('[3]Controles de Corrupción,,'!$C$10:$AZ$251,MATCH(A285,'[3]Controles de Corrupción,,'!$B$10:$B$251,0),40),"")</f>
        <v/>
      </c>
      <c r="O285" s="70" t="str">
        <f>IFERROR(INDEX('[3]Controles de Corrupción,,'!$C$10:$AZ$251,MATCH(A285,'[3]Controles de Corrupción,,'!$B$10:$B$251,0),41),"")</f>
        <v/>
      </c>
      <c r="P285" s="70" t="str">
        <f>IFERROR(INDEX('[3]Controles de Corrupción,,'!$C$10:$AZ$251,MATCH(A285,'[3]Controles de Corrupción,,'!$B$10:$B$251,0),42),"")</f>
        <v/>
      </c>
      <c r="Q285" s="62" t="str">
        <f>IFERROR(INDEX('[3]Controles de Corrupción,,'!$C$10:$AZ$251,MATCH(A285,'[3]Controles de Corrupción,,'!$B$10:$B$251,0),47),"")</f>
        <v/>
      </c>
    </row>
    <row r="286" spans="1:17" ht="51.75" customHeight="1" x14ac:dyDescent="0.25">
      <c r="A286" s="118" t="s">
        <v>818</v>
      </c>
      <c r="B286" s="897"/>
      <c r="C286" s="900"/>
      <c r="D286" s="783"/>
      <c r="E286" s="895"/>
      <c r="F286" s="785"/>
      <c r="G286" s="785"/>
      <c r="H286" s="889"/>
      <c r="I286" s="785"/>
      <c r="J286" s="785"/>
      <c r="K286" s="785"/>
      <c r="L286" s="785"/>
      <c r="M286" s="70" t="str">
        <f>IFERROR(INDEX('[3]Controles de Corrupción,,'!$C$10:$AZ$251,MATCH(A286,'[3]Controles de Corrupción,,'!$B$10:$B$251,0),4),"")</f>
        <v/>
      </c>
      <c r="N286" s="70" t="str">
        <f>IFERROR(INDEX('[3]Controles de Corrupción,,'!$C$10:$AZ$251,MATCH(A286,'[3]Controles de Corrupción,,'!$B$10:$B$251,0),40),"")</f>
        <v/>
      </c>
      <c r="O286" s="70" t="str">
        <f>IFERROR(INDEX('[3]Controles de Corrupción,,'!$C$10:$AZ$251,MATCH(A286,'[3]Controles de Corrupción,,'!$B$10:$B$251,0),41),"")</f>
        <v/>
      </c>
      <c r="P286" s="70" t="str">
        <f>IFERROR(INDEX('[3]Controles de Corrupción,,'!$C$10:$AZ$251,MATCH(A286,'[3]Controles de Corrupción,,'!$B$10:$B$251,0),42),"")</f>
        <v/>
      </c>
      <c r="Q286" s="62" t="str">
        <f>IFERROR(INDEX('[3]Controles de Corrupción,,'!$C$10:$AZ$251,MATCH(A286,'[3]Controles de Corrupción,,'!$B$10:$B$251,0),47),"")</f>
        <v/>
      </c>
    </row>
    <row r="287" spans="1:17" ht="51.75" customHeight="1" x14ac:dyDescent="0.25">
      <c r="A287" s="118" t="s">
        <v>819</v>
      </c>
      <c r="B287" s="897"/>
      <c r="C287" s="900"/>
      <c r="D287" s="783"/>
      <c r="E287" s="895"/>
      <c r="F287" s="785"/>
      <c r="G287" s="785"/>
      <c r="H287" s="889"/>
      <c r="I287" s="785"/>
      <c r="J287" s="785"/>
      <c r="K287" s="785"/>
      <c r="L287" s="785"/>
      <c r="M287" s="70" t="str">
        <f>IFERROR(INDEX('[3]Controles de Corrupción,,'!$C$10:$AZ$251,MATCH(A287,'[3]Controles de Corrupción,,'!$B$10:$B$251,0),4),"")</f>
        <v/>
      </c>
      <c r="N287" s="70" t="str">
        <f>IFERROR(INDEX('[3]Controles de Corrupción,,'!$C$10:$AZ$251,MATCH(A287,'[3]Controles de Corrupción,,'!$B$10:$B$251,0),40),"")</f>
        <v/>
      </c>
      <c r="O287" s="70" t="str">
        <f>IFERROR(INDEX('[3]Controles de Corrupción,,'!$C$10:$AZ$251,MATCH(A287,'[3]Controles de Corrupción,,'!$B$10:$B$251,0),41),"")</f>
        <v/>
      </c>
      <c r="P287" s="70" t="str">
        <f>IFERROR(INDEX('[3]Controles de Corrupción,,'!$C$10:$AZ$251,MATCH(A287,'[3]Controles de Corrupción,,'!$B$10:$B$251,0),42),"")</f>
        <v/>
      </c>
      <c r="Q287" s="62" t="str">
        <f>IFERROR(INDEX('[3]Controles de Corrupción,,'!$C$10:$AZ$251,MATCH(A287,'[3]Controles de Corrupción,,'!$B$10:$B$251,0),47),"")</f>
        <v/>
      </c>
    </row>
    <row r="288" spans="1:17" ht="51.75" customHeight="1" x14ac:dyDescent="0.25">
      <c r="A288" s="118" t="s">
        <v>820</v>
      </c>
      <c r="B288" s="898"/>
      <c r="C288" s="900"/>
      <c r="D288" s="783"/>
      <c r="E288" s="895"/>
      <c r="F288" s="785"/>
      <c r="G288" s="785"/>
      <c r="H288" s="786"/>
      <c r="I288" s="785"/>
      <c r="J288" s="785"/>
      <c r="K288" s="785"/>
      <c r="L288" s="785"/>
      <c r="M288" s="70" t="str">
        <f>IFERROR(INDEX('[3]Controles de Corrupción,,'!$C$10:$AZ$251,MATCH(A288,'[3]Controles de Corrupción,,'!$B$10:$B$251,0),4),"")</f>
        <v/>
      </c>
      <c r="N288" s="70" t="str">
        <f>IFERROR(INDEX('[3]Controles de Corrupción,,'!$C$10:$AZ$251,MATCH(A288,'[3]Controles de Corrupción,,'!$B$10:$B$251,0),40),"")</f>
        <v/>
      </c>
      <c r="O288" s="70" t="str">
        <f>IFERROR(INDEX('[3]Controles de Corrupción,,'!$C$10:$AZ$251,MATCH(A288,'[3]Controles de Corrupción,,'!$B$10:$B$251,0),41),"")</f>
        <v/>
      </c>
      <c r="P288" s="70" t="str">
        <f>IFERROR(INDEX('[3]Controles de Corrupción,,'!$C$10:$AZ$251,MATCH(A288,'[3]Controles de Corrupción,,'!$B$10:$B$251,0),42),"")</f>
        <v/>
      </c>
      <c r="Q288" s="62" t="str">
        <f>IFERROR(INDEX('[3]Controles de Corrupción,,'!$C$10:$AZ$251,MATCH(A288,'[3]Controles de Corrupción,,'!$B$10:$B$251,0),47),"")</f>
        <v/>
      </c>
    </row>
    <row r="289" spans="1:17" ht="51.75" customHeight="1" x14ac:dyDescent="0.25">
      <c r="A289" s="118" t="s">
        <v>821</v>
      </c>
      <c r="B289" s="896"/>
      <c r="C289" s="899" t="str">
        <f>IFERROR(INDEX('[3]Riesgos de Corrupción'!$B$11:$BN$100,MATCH('Mapa Riesgo Corrupción'!B289,'[3]Riesgos de Corrupción'!$B$11:$B$100,0),2),"")</f>
        <v/>
      </c>
      <c r="D289" s="791" t="str">
        <f>IFERROR(INDEX('[3]Riesgos de Corrupción'!$B$11:$BN$100,MATCH('Mapa Riesgo Corrupción'!B289,'[3]Riesgos de Corrupción'!$B$11:$B$100,0),4),"")</f>
        <v/>
      </c>
      <c r="E289" s="894" t="str">
        <f>IFERROR(INDEX('[3]Riesgos de Corrupción'!$B$11:$BN$100,MATCH('Mapa Riesgo Corrupción'!B289,'[3]Riesgos de Corrupción'!$B$11:$B$100,0),5),"")</f>
        <v/>
      </c>
      <c r="F289" s="784" t="str">
        <f>IFERROR(INDEX('[3]Riesgos de Corrupción'!$B$11:$BN$100,MATCH('Mapa Riesgo Corrupción'!B289,'[3]Riesgos de Corrupción'!$B$11:$B$100,0),18),"")</f>
        <v/>
      </c>
      <c r="G289" s="784" t="str">
        <f>IFERROR(INDEX('[3]Riesgos de Corrupción'!$B$11:$BN$100,MATCH('Mapa Riesgo Corrupción'!B289,'[3]Riesgos de Corrupción'!$B$11:$B$100,0),63),"")</f>
        <v/>
      </c>
      <c r="H289" s="891" t="str">
        <f>IFERROR(INDEX('[3]Riesgos de Corrupción'!$B$11:$BN$100,MATCH('Mapa Riesgo Corrupción'!B289,'[3]Riesgos de Corrupción'!$B$11:$B$100,0),64),"")</f>
        <v/>
      </c>
      <c r="I289" s="784" t="str">
        <f>IFERROR(INDEX('[3]Controles de Corrupción,,'!$C$10:$AZ$251,MATCH('Mapa Riesgo Corrupción'!B289,'[3]Controles de Corrupción,,'!$C$10:$C$251,0),33),"")</f>
        <v/>
      </c>
      <c r="J289" s="784" t="str">
        <f>IFERROR(INDEX('[3]Controles de Corrupción,,'!$C$10:$AZ$251,MATCH('Mapa Riesgo Corrupción'!B289,'[3]Controles de Corrupción,,'!$C$10:$C$251,0),36),"")</f>
        <v/>
      </c>
      <c r="K289" s="784" t="str">
        <f>IFERROR(INDEX('[3]Controles de Corrupción,,'!$C$10:$AZ$251,MATCH('Mapa Riesgo Corrupción'!B289,'[3]Controles de Corrupción,,'!$C$10:$C$251,0),37),"")</f>
        <v/>
      </c>
      <c r="L289" s="784" t="str">
        <f>IFERROR(INDEX('[3]Controles de Corrupción,,'!$C$10:$AZ$251,MATCH('Mapa Riesgo Corrupción'!B289,'[3]Controles de Corrupción,,'!$C$10:$C$251,0),38),"")</f>
        <v/>
      </c>
      <c r="M289" s="70" t="str">
        <f>IFERROR(INDEX('[3]Controles de Corrupción,,'!$C$10:$AZ$251,MATCH(A289,'[3]Controles de Corrupción,,'!$B$10:$B$251,0),4),"")</f>
        <v/>
      </c>
      <c r="N289" s="70" t="str">
        <f>IFERROR(INDEX('[3]Controles de Corrupción,,'!$C$10:$AZ$251,MATCH(A289,'[3]Controles de Corrupción,,'!$B$10:$B$251,0),40),"")</f>
        <v/>
      </c>
      <c r="O289" s="70" t="str">
        <f>IFERROR(INDEX('[3]Controles de Corrupción,,'!$C$10:$AZ$251,MATCH(A289,'[3]Controles de Corrupción,,'!$B$10:$B$251,0),41),"")</f>
        <v/>
      </c>
      <c r="P289" s="70" t="str">
        <f>IFERROR(INDEX('[3]Controles de Corrupción,,'!$C$10:$AZ$251,MATCH(A289,'[3]Controles de Corrupción,,'!$B$10:$B$251,0),42),"")</f>
        <v/>
      </c>
      <c r="Q289" s="62" t="str">
        <f>IFERROR(INDEX('[3]Controles de Corrupción,,'!$C$10:$AZ$251,MATCH(A289,'[3]Controles de Corrupción,,'!$B$10:$B$251,0),47),"")</f>
        <v/>
      </c>
    </row>
    <row r="290" spans="1:17" ht="51.75" customHeight="1" x14ac:dyDescent="0.25">
      <c r="A290" s="118" t="s">
        <v>822</v>
      </c>
      <c r="B290" s="897"/>
      <c r="C290" s="900"/>
      <c r="D290" s="783"/>
      <c r="E290" s="895"/>
      <c r="F290" s="785"/>
      <c r="G290" s="785"/>
      <c r="H290" s="889"/>
      <c r="I290" s="785"/>
      <c r="J290" s="785"/>
      <c r="K290" s="785"/>
      <c r="L290" s="785"/>
      <c r="M290" s="70" t="str">
        <f>IFERROR(INDEX('[3]Controles de Corrupción,,'!$C$10:$AZ$251,MATCH(A290,'[3]Controles de Corrupción,,'!$B$10:$B$251,0),4),"")</f>
        <v/>
      </c>
      <c r="N290" s="70" t="str">
        <f>IFERROR(INDEX('[3]Controles de Corrupción,,'!$C$10:$AZ$251,MATCH(A290,'[3]Controles de Corrupción,,'!$B$10:$B$251,0),40),"")</f>
        <v/>
      </c>
      <c r="O290" s="70" t="str">
        <f>IFERROR(INDEX('[3]Controles de Corrupción,,'!$C$10:$AZ$251,MATCH(A290,'[3]Controles de Corrupción,,'!$B$10:$B$251,0),41),"")</f>
        <v/>
      </c>
      <c r="P290" s="70" t="str">
        <f>IFERROR(INDEX('[3]Controles de Corrupción,,'!$C$10:$AZ$251,MATCH(A290,'[3]Controles de Corrupción,,'!$B$10:$B$251,0),42),"")</f>
        <v/>
      </c>
      <c r="Q290" s="62" t="str">
        <f>IFERROR(INDEX('[3]Controles de Corrupción,,'!$C$10:$AZ$251,MATCH(A290,'[3]Controles de Corrupción,,'!$B$10:$B$251,0),47),"")</f>
        <v/>
      </c>
    </row>
    <row r="291" spans="1:17" ht="51.75" customHeight="1" x14ac:dyDescent="0.25">
      <c r="A291" s="118" t="s">
        <v>823</v>
      </c>
      <c r="B291" s="897"/>
      <c r="C291" s="900"/>
      <c r="D291" s="783"/>
      <c r="E291" s="895"/>
      <c r="F291" s="785"/>
      <c r="G291" s="785"/>
      <c r="H291" s="889"/>
      <c r="I291" s="785"/>
      <c r="J291" s="785"/>
      <c r="K291" s="785"/>
      <c r="L291" s="785"/>
      <c r="M291" s="70" t="str">
        <f>IFERROR(INDEX('[3]Controles de Corrupción,,'!$C$10:$AZ$251,MATCH(A291,'[3]Controles de Corrupción,,'!$B$10:$B$251,0),4),"")</f>
        <v/>
      </c>
      <c r="N291" s="70" t="str">
        <f>IFERROR(INDEX('[3]Controles de Corrupción,,'!$C$10:$AZ$251,MATCH(A291,'[3]Controles de Corrupción,,'!$B$10:$B$251,0),40),"")</f>
        <v/>
      </c>
      <c r="O291" s="70" t="str">
        <f>IFERROR(INDEX('[3]Controles de Corrupción,,'!$C$10:$AZ$251,MATCH(A291,'[3]Controles de Corrupción,,'!$B$10:$B$251,0),41),"")</f>
        <v/>
      </c>
      <c r="P291" s="70" t="str">
        <f>IFERROR(INDEX('[3]Controles de Corrupción,,'!$C$10:$AZ$251,MATCH(A291,'[3]Controles de Corrupción,,'!$B$10:$B$251,0),42),"")</f>
        <v/>
      </c>
      <c r="Q291" s="62" t="str">
        <f>IFERROR(INDEX('[3]Controles de Corrupción,,'!$C$10:$AZ$251,MATCH(A291,'[3]Controles de Corrupción,,'!$B$10:$B$251,0),47),"")</f>
        <v/>
      </c>
    </row>
    <row r="292" spans="1:17" ht="51.75" customHeight="1" x14ac:dyDescent="0.25">
      <c r="A292" s="118" t="s">
        <v>824</v>
      </c>
      <c r="B292" s="897"/>
      <c r="C292" s="900"/>
      <c r="D292" s="783"/>
      <c r="E292" s="895"/>
      <c r="F292" s="785"/>
      <c r="G292" s="785"/>
      <c r="H292" s="889"/>
      <c r="I292" s="785"/>
      <c r="J292" s="785"/>
      <c r="K292" s="785"/>
      <c r="L292" s="785"/>
      <c r="M292" s="70" t="str">
        <f>IFERROR(INDEX('[3]Controles de Corrupción,,'!$C$10:$AZ$251,MATCH(A292,'[3]Controles de Corrupción,,'!$B$10:$B$251,0),4),"")</f>
        <v/>
      </c>
      <c r="N292" s="70" t="str">
        <f>IFERROR(INDEX('[3]Controles de Corrupción,,'!$C$10:$AZ$251,MATCH(A292,'[3]Controles de Corrupción,,'!$B$10:$B$251,0),40),"")</f>
        <v/>
      </c>
      <c r="O292" s="70" t="str">
        <f>IFERROR(INDEX('[3]Controles de Corrupción,,'!$C$10:$AZ$251,MATCH(A292,'[3]Controles de Corrupción,,'!$B$10:$B$251,0),41),"")</f>
        <v/>
      </c>
      <c r="P292" s="70" t="str">
        <f>IFERROR(INDEX('[3]Controles de Corrupción,,'!$C$10:$AZ$251,MATCH(A292,'[3]Controles de Corrupción,,'!$B$10:$B$251,0),42),"")</f>
        <v/>
      </c>
      <c r="Q292" s="62" t="str">
        <f>IFERROR(INDEX('[3]Controles de Corrupción,,'!$C$10:$AZ$251,MATCH(A292,'[3]Controles de Corrupción,,'!$B$10:$B$251,0),47),"")</f>
        <v/>
      </c>
    </row>
    <row r="293" spans="1:17" ht="51.75" customHeight="1" x14ac:dyDescent="0.25">
      <c r="A293" s="118" t="s">
        <v>825</v>
      </c>
      <c r="B293" s="897"/>
      <c r="C293" s="900"/>
      <c r="D293" s="783"/>
      <c r="E293" s="895"/>
      <c r="F293" s="785"/>
      <c r="G293" s="785"/>
      <c r="H293" s="889"/>
      <c r="I293" s="785"/>
      <c r="J293" s="785"/>
      <c r="K293" s="785"/>
      <c r="L293" s="785"/>
      <c r="M293" s="70" t="str">
        <f>IFERROR(INDEX('[3]Controles de Corrupción,,'!$C$10:$AZ$251,MATCH(A293,'[3]Controles de Corrupción,,'!$B$10:$B$251,0),4),"")</f>
        <v/>
      </c>
      <c r="N293" s="70" t="str">
        <f>IFERROR(INDEX('[3]Controles de Corrupción,,'!$C$10:$AZ$251,MATCH(A293,'[3]Controles de Corrupción,,'!$B$10:$B$251,0),40),"")</f>
        <v/>
      </c>
      <c r="O293" s="70" t="str">
        <f>IFERROR(INDEX('[3]Controles de Corrupción,,'!$C$10:$AZ$251,MATCH(A293,'[3]Controles de Corrupción,,'!$B$10:$B$251,0),41),"")</f>
        <v/>
      </c>
      <c r="P293" s="70" t="str">
        <f>IFERROR(INDEX('[3]Controles de Corrupción,,'!$C$10:$AZ$251,MATCH(A293,'[3]Controles de Corrupción,,'!$B$10:$B$251,0),42),"")</f>
        <v/>
      </c>
      <c r="Q293" s="62" t="str">
        <f>IFERROR(INDEX('[3]Controles de Corrupción,,'!$C$10:$AZ$251,MATCH(A293,'[3]Controles de Corrupción,,'!$B$10:$B$251,0),47),"")</f>
        <v/>
      </c>
    </row>
    <row r="294" spans="1:17" ht="51.75" customHeight="1" x14ac:dyDescent="0.25">
      <c r="A294" s="118" t="s">
        <v>826</v>
      </c>
      <c r="B294" s="898"/>
      <c r="C294" s="900"/>
      <c r="D294" s="783"/>
      <c r="E294" s="895"/>
      <c r="F294" s="785"/>
      <c r="G294" s="785"/>
      <c r="H294" s="786"/>
      <c r="I294" s="785"/>
      <c r="J294" s="785"/>
      <c r="K294" s="785"/>
      <c r="L294" s="785"/>
      <c r="M294" s="70" t="str">
        <f>IFERROR(INDEX('[3]Controles de Corrupción,,'!$C$10:$AZ$251,MATCH(A294,'[3]Controles de Corrupción,,'!$B$10:$B$251,0),4),"")</f>
        <v/>
      </c>
      <c r="N294" s="70" t="str">
        <f>IFERROR(INDEX('[3]Controles de Corrupción,,'!$C$10:$AZ$251,MATCH(A294,'[3]Controles de Corrupción,,'!$B$10:$B$251,0),40),"")</f>
        <v/>
      </c>
      <c r="O294" s="70" t="str">
        <f>IFERROR(INDEX('[3]Controles de Corrupción,,'!$C$10:$AZ$251,MATCH(A294,'[3]Controles de Corrupción,,'!$B$10:$B$251,0),41),"")</f>
        <v/>
      </c>
      <c r="P294" s="70" t="str">
        <f>IFERROR(INDEX('[3]Controles de Corrupción,,'!$C$10:$AZ$251,MATCH(A294,'[3]Controles de Corrupción,,'!$B$10:$B$251,0),42),"")</f>
        <v/>
      </c>
      <c r="Q294" s="62" t="str">
        <f>IFERROR(INDEX('[3]Controles de Corrupción,,'!$C$10:$AZ$251,MATCH(A294,'[3]Controles de Corrupción,,'!$B$10:$B$251,0),47),"")</f>
        <v/>
      </c>
    </row>
    <row r="295" spans="1:17" ht="51.75" customHeight="1" x14ac:dyDescent="0.25">
      <c r="A295" s="118" t="s">
        <v>827</v>
      </c>
      <c r="B295" s="896"/>
      <c r="C295" s="899" t="str">
        <f>IFERROR(INDEX('[3]Riesgos de Corrupción'!$B$11:$BN$100,MATCH('Mapa Riesgo Corrupción'!B295,'[3]Riesgos de Corrupción'!$B$11:$B$100,0),2),"")</f>
        <v/>
      </c>
      <c r="D295" s="791" t="str">
        <f>IFERROR(INDEX('[3]Riesgos de Corrupción'!$B$11:$BN$100,MATCH('Mapa Riesgo Corrupción'!B295,'[3]Riesgos de Corrupción'!$B$11:$B$100,0),4),"")</f>
        <v/>
      </c>
      <c r="E295" s="894" t="str">
        <f>IFERROR(INDEX('[3]Riesgos de Corrupción'!$B$11:$BN$100,MATCH('Mapa Riesgo Corrupción'!B295,'[3]Riesgos de Corrupción'!$B$11:$B$100,0),5),"")</f>
        <v/>
      </c>
      <c r="F295" s="784" t="str">
        <f>IFERROR(INDEX('[3]Riesgos de Corrupción'!$B$11:$BN$100,MATCH('Mapa Riesgo Corrupción'!B295,'[3]Riesgos de Corrupción'!$B$11:$B$100,0),18),"")</f>
        <v/>
      </c>
      <c r="G295" s="784" t="str">
        <f>IFERROR(INDEX('[3]Riesgos de Corrupción'!$B$11:$BN$100,MATCH('Mapa Riesgo Corrupción'!B295,'[3]Riesgos de Corrupción'!$B$11:$B$100,0),63),"")</f>
        <v/>
      </c>
      <c r="H295" s="891" t="str">
        <f>IFERROR(INDEX('[3]Riesgos de Corrupción'!$B$11:$BN$100,MATCH('Mapa Riesgo Corrupción'!B295,'[3]Riesgos de Corrupción'!$B$11:$B$100,0),64),"")</f>
        <v/>
      </c>
      <c r="I295" s="784" t="str">
        <f>IFERROR(INDEX('[3]Controles de Corrupción,,'!$C$10:$AZ$251,MATCH('Mapa Riesgo Corrupción'!B295,'[3]Controles de Corrupción,,'!$C$10:$C$251,0),33),"")</f>
        <v/>
      </c>
      <c r="J295" s="784" t="str">
        <f>IFERROR(INDEX('[3]Controles de Corrupción,,'!$C$10:$AZ$251,MATCH('Mapa Riesgo Corrupción'!B295,'[3]Controles de Corrupción,,'!$C$10:$C$251,0),36),"")</f>
        <v/>
      </c>
      <c r="K295" s="784" t="str">
        <f>IFERROR(INDEX('[3]Controles de Corrupción,,'!$C$10:$AZ$251,MATCH('Mapa Riesgo Corrupción'!B295,'[3]Controles de Corrupción,,'!$C$10:$C$251,0),37),"")</f>
        <v/>
      </c>
      <c r="L295" s="784" t="str">
        <f>IFERROR(INDEX('[3]Controles de Corrupción,,'!$C$10:$AZ$251,MATCH('Mapa Riesgo Corrupción'!B295,'[3]Controles de Corrupción,,'!$C$10:$C$251,0),38),"")</f>
        <v/>
      </c>
      <c r="M295" s="70" t="str">
        <f>IFERROR(INDEX('[3]Controles de Corrupción,,'!$C$10:$AZ$251,MATCH(A295,'[3]Controles de Corrupción,,'!$B$10:$B$251,0),4),"")</f>
        <v/>
      </c>
      <c r="N295" s="70" t="str">
        <f>IFERROR(INDEX('[3]Controles de Corrupción,,'!$C$10:$AZ$251,MATCH(A295,'[3]Controles de Corrupción,,'!$B$10:$B$251,0),40),"")</f>
        <v/>
      </c>
      <c r="O295" s="70" t="str">
        <f>IFERROR(INDEX('[3]Controles de Corrupción,,'!$C$10:$AZ$251,MATCH(A295,'[3]Controles de Corrupción,,'!$B$10:$B$251,0),41),"")</f>
        <v/>
      </c>
      <c r="P295" s="70" t="str">
        <f>IFERROR(INDEX('[3]Controles de Corrupción,,'!$C$10:$AZ$251,MATCH(A295,'[3]Controles de Corrupción,,'!$B$10:$B$251,0),42),"")</f>
        <v/>
      </c>
      <c r="Q295" s="62" t="str">
        <f>IFERROR(INDEX('[3]Controles de Corrupción,,'!$C$10:$AZ$251,MATCH(A295,'[3]Controles de Corrupción,,'!$B$10:$B$251,0),47),"")</f>
        <v/>
      </c>
    </row>
    <row r="296" spans="1:17" ht="51.75" customHeight="1" x14ac:dyDescent="0.25">
      <c r="A296" s="118" t="s">
        <v>828</v>
      </c>
      <c r="B296" s="897"/>
      <c r="C296" s="900"/>
      <c r="D296" s="783"/>
      <c r="E296" s="895"/>
      <c r="F296" s="785"/>
      <c r="G296" s="785"/>
      <c r="H296" s="889"/>
      <c r="I296" s="785"/>
      <c r="J296" s="785"/>
      <c r="K296" s="785"/>
      <c r="L296" s="785"/>
      <c r="M296" s="70" t="str">
        <f>IFERROR(INDEX('[3]Controles de Corrupción,,'!$C$10:$AZ$251,MATCH(A296,'[3]Controles de Corrupción,,'!$B$10:$B$251,0),4),"")</f>
        <v/>
      </c>
      <c r="N296" s="70" t="str">
        <f>IFERROR(INDEX('[3]Controles de Corrupción,,'!$C$10:$AZ$251,MATCH(A296,'[3]Controles de Corrupción,,'!$B$10:$B$251,0),40),"")</f>
        <v/>
      </c>
      <c r="O296" s="70" t="str">
        <f>IFERROR(INDEX('[3]Controles de Corrupción,,'!$C$10:$AZ$251,MATCH(A296,'[3]Controles de Corrupción,,'!$B$10:$B$251,0),41),"")</f>
        <v/>
      </c>
      <c r="P296" s="70" t="str">
        <f>IFERROR(INDEX('[3]Controles de Corrupción,,'!$C$10:$AZ$251,MATCH(A296,'[3]Controles de Corrupción,,'!$B$10:$B$251,0),42),"")</f>
        <v/>
      </c>
      <c r="Q296" s="62" t="str">
        <f>IFERROR(INDEX('[3]Controles de Corrupción,,'!$C$10:$AZ$251,MATCH(A296,'[3]Controles de Corrupción,,'!$B$10:$B$251,0),47),"")</f>
        <v/>
      </c>
    </row>
    <row r="297" spans="1:17" ht="51.75" customHeight="1" x14ac:dyDescent="0.25">
      <c r="A297" s="118" t="s">
        <v>829</v>
      </c>
      <c r="B297" s="897"/>
      <c r="C297" s="900"/>
      <c r="D297" s="783"/>
      <c r="E297" s="895"/>
      <c r="F297" s="785"/>
      <c r="G297" s="785"/>
      <c r="H297" s="889"/>
      <c r="I297" s="785"/>
      <c r="J297" s="785"/>
      <c r="K297" s="785"/>
      <c r="L297" s="785"/>
      <c r="M297" s="70" t="str">
        <f>IFERROR(INDEX('[3]Controles de Corrupción,,'!$C$10:$AZ$251,MATCH(A297,'[3]Controles de Corrupción,,'!$B$10:$B$251,0),4),"")</f>
        <v/>
      </c>
      <c r="N297" s="70" t="str">
        <f>IFERROR(INDEX('[3]Controles de Corrupción,,'!$C$10:$AZ$251,MATCH(A297,'[3]Controles de Corrupción,,'!$B$10:$B$251,0),40),"")</f>
        <v/>
      </c>
      <c r="O297" s="70" t="str">
        <f>IFERROR(INDEX('[3]Controles de Corrupción,,'!$C$10:$AZ$251,MATCH(A297,'[3]Controles de Corrupción,,'!$B$10:$B$251,0),41),"")</f>
        <v/>
      </c>
      <c r="P297" s="70" t="str">
        <f>IFERROR(INDEX('[3]Controles de Corrupción,,'!$C$10:$AZ$251,MATCH(A297,'[3]Controles de Corrupción,,'!$B$10:$B$251,0),42),"")</f>
        <v/>
      </c>
      <c r="Q297" s="62" t="str">
        <f>IFERROR(INDEX('[3]Controles de Corrupción,,'!$C$10:$AZ$251,MATCH(A297,'[3]Controles de Corrupción,,'!$B$10:$B$251,0),47),"")</f>
        <v/>
      </c>
    </row>
    <row r="298" spans="1:17" ht="51.75" customHeight="1" x14ac:dyDescent="0.25">
      <c r="A298" s="118" t="s">
        <v>830</v>
      </c>
      <c r="B298" s="897"/>
      <c r="C298" s="900"/>
      <c r="D298" s="783"/>
      <c r="E298" s="895"/>
      <c r="F298" s="785"/>
      <c r="G298" s="785"/>
      <c r="H298" s="889"/>
      <c r="I298" s="785"/>
      <c r="J298" s="785"/>
      <c r="K298" s="785"/>
      <c r="L298" s="785"/>
      <c r="M298" s="70" t="str">
        <f>IFERROR(INDEX('[3]Controles de Corrupción,,'!$C$10:$AZ$251,MATCH(A298,'[3]Controles de Corrupción,,'!$B$10:$B$251,0),4),"")</f>
        <v/>
      </c>
      <c r="N298" s="70" t="str">
        <f>IFERROR(INDEX('[3]Controles de Corrupción,,'!$C$10:$AZ$251,MATCH(A298,'[3]Controles de Corrupción,,'!$B$10:$B$251,0),40),"")</f>
        <v/>
      </c>
      <c r="O298" s="70" t="str">
        <f>IFERROR(INDEX('[3]Controles de Corrupción,,'!$C$10:$AZ$251,MATCH(A298,'[3]Controles de Corrupción,,'!$B$10:$B$251,0),41),"")</f>
        <v/>
      </c>
      <c r="P298" s="70" t="str">
        <f>IFERROR(INDEX('[3]Controles de Corrupción,,'!$C$10:$AZ$251,MATCH(A298,'[3]Controles de Corrupción,,'!$B$10:$B$251,0),42),"")</f>
        <v/>
      </c>
      <c r="Q298" s="62" t="str">
        <f>IFERROR(INDEX('[3]Controles de Corrupción,,'!$C$10:$AZ$251,MATCH(A298,'[3]Controles de Corrupción,,'!$B$10:$B$251,0),47),"")</f>
        <v/>
      </c>
    </row>
    <row r="299" spans="1:17" ht="51.75" customHeight="1" x14ac:dyDescent="0.25">
      <c r="A299" s="118" t="s">
        <v>831</v>
      </c>
      <c r="B299" s="897"/>
      <c r="C299" s="900"/>
      <c r="D299" s="783"/>
      <c r="E299" s="895"/>
      <c r="F299" s="785"/>
      <c r="G299" s="785"/>
      <c r="H299" s="889"/>
      <c r="I299" s="785"/>
      <c r="J299" s="785"/>
      <c r="K299" s="785"/>
      <c r="L299" s="785"/>
      <c r="M299" s="70" t="str">
        <f>IFERROR(INDEX('[3]Controles de Corrupción,,'!$C$10:$AZ$251,MATCH(A299,'[3]Controles de Corrupción,,'!$B$10:$B$251,0),4),"")</f>
        <v/>
      </c>
      <c r="N299" s="70" t="str">
        <f>IFERROR(INDEX('[3]Controles de Corrupción,,'!$C$10:$AZ$251,MATCH(A299,'[3]Controles de Corrupción,,'!$B$10:$B$251,0),40),"")</f>
        <v/>
      </c>
      <c r="O299" s="70" t="str">
        <f>IFERROR(INDEX('[3]Controles de Corrupción,,'!$C$10:$AZ$251,MATCH(A299,'[3]Controles de Corrupción,,'!$B$10:$B$251,0),41),"")</f>
        <v/>
      </c>
      <c r="P299" s="70" t="str">
        <f>IFERROR(INDEX('[3]Controles de Corrupción,,'!$C$10:$AZ$251,MATCH(A299,'[3]Controles de Corrupción,,'!$B$10:$B$251,0),42),"")</f>
        <v/>
      </c>
      <c r="Q299" s="62" t="str">
        <f>IFERROR(INDEX('[3]Controles de Corrupción,,'!$C$10:$AZ$251,MATCH(A299,'[3]Controles de Corrupción,,'!$B$10:$B$251,0),47),"")</f>
        <v/>
      </c>
    </row>
    <row r="300" spans="1:17" ht="51.75" customHeight="1" x14ac:dyDescent="0.25">
      <c r="A300" s="118" t="s">
        <v>832</v>
      </c>
      <c r="B300" s="898"/>
      <c r="C300" s="900"/>
      <c r="D300" s="783"/>
      <c r="E300" s="895"/>
      <c r="F300" s="785"/>
      <c r="G300" s="785"/>
      <c r="H300" s="786"/>
      <c r="I300" s="785"/>
      <c r="J300" s="785"/>
      <c r="K300" s="785"/>
      <c r="L300" s="785"/>
      <c r="M300" s="70" t="str">
        <f>IFERROR(INDEX('[3]Controles de Corrupción,,'!$C$10:$AZ$251,MATCH(A300,'[3]Controles de Corrupción,,'!$B$10:$B$251,0),4),"")</f>
        <v/>
      </c>
      <c r="N300" s="70" t="str">
        <f>IFERROR(INDEX('[3]Controles de Corrupción,,'!$C$10:$AZ$251,MATCH(A300,'[3]Controles de Corrupción,,'!$B$10:$B$251,0),40),"")</f>
        <v/>
      </c>
      <c r="O300" s="70" t="str">
        <f>IFERROR(INDEX('[3]Controles de Corrupción,,'!$C$10:$AZ$251,MATCH(A300,'[3]Controles de Corrupción,,'!$B$10:$B$251,0),41),"")</f>
        <v/>
      </c>
      <c r="P300" s="70" t="str">
        <f>IFERROR(INDEX('[3]Controles de Corrupción,,'!$C$10:$AZ$251,MATCH(A300,'[3]Controles de Corrupción,,'!$B$10:$B$251,0),42),"")</f>
        <v/>
      </c>
      <c r="Q300" s="62" t="str">
        <f>IFERROR(INDEX('[3]Controles de Corrupción,,'!$C$10:$AZ$251,MATCH(A300,'[3]Controles de Corrupción,,'!$B$10:$B$251,0),47),"")</f>
        <v/>
      </c>
    </row>
    <row r="301" spans="1:17" ht="51.75" customHeight="1" x14ac:dyDescent="0.25">
      <c r="A301" s="118" t="s">
        <v>833</v>
      </c>
      <c r="B301" s="896"/>
      <c r="C301" s="899" t="str">
        <f>IFERROR(INDEX('[3]Riesgos de Corrupción'!$B$11:$BN$100,MATCH('Mapa Riesgo Corrupción'!B301,'[3]Riesgos de Corrupción'!$B$11:$B$100,0),2),"")</f>
        <v/>
      </c>
      <c r="D301" s="791" t="str">
        <f>IFERROR(INDEX('[3]Riesgos de Corrupción'!$B$11:$BN$100,MATCH('Mapa Riesgo Corrupción'!B301,'[3]Riesgos de Corrupción'!$B$11:$B$100,0),4),"")</f>
        <v/>
      </c>
      <c r="E301" s="894" t="str">
        <f>IFERROR(INDEX('[3]Riesgos de Corrupción'!$B$11:$BN$100,MATCH('Mapa Riesgo Corrupción'!B301,'[3]Riesgos de Corrupción'!$B$11:$B$100,0),5),"")</f>
        <v/>
      </c>
      <c r="F301" s="784" t="str">
        <f>IFERROR(INDEX('[3]Riesgos de Corrupción'!$B$11:$BN$100,MATCH('Mapa Riesgo Corrupción'!B301,'[3]Riesgos de Corrupción'!$B$11:$B$100,0),18),"")</f>
        <v/>
      </c>
      <c r="G301" s="784" t="str">
        <f>IFERROR(INDEX('[3]Riesgos de Corrupción'!$B$11:$BN$100,MATCH('Mapa Riesgo Corrupción'!B301,'[3]Riesgos de Corrupción'!$B$11:$B$100,0),63),"")</f>
        <v/>
      </c>
      <c r="H301" s="891" t="str">
        <f>IFERROR(INDEX('[3]Riesgos de Corrupción'!$B$11:$BN$100,MATCH('Mapa Riesgo Corrupción'!B301,'[3]Riesgos de Corrupción'!$B$11:$B$100,0),64),"")</f>
        <v/>
      </c>
      <c r="I301" s="784" t="str">
        <f>IFERROR(INDEX('[3]Controles de Corrupción,,'!$C$10:$AZ$251,MATCH('Mapa Riesgo Corrupción'!B301,'[3]Controles de Corrupción,,'!$C$10:$C$251,0),33),"")</f>
        <v/>
      </c>
      <c r="J301" s="784" t="str">
        <f>IFERROR(INDEX('[3]Controles de Corrupción,,'!$C$10:$AZ$251,MATCH('Mapa Riesgo Corrupción'!B301,'[3]Controles de Corrupción,,'!$C$10:$C$251,0),36),"")</f>
        <v/>
      </c>
      <c r="K301" s="784" t="str">
        <f>IFERROR(INDEX('[3]Controles de Corrupción,,'!$C$10:$AZ$251,MATCH('Mapa Riesgo Corrupción'!B301,'[3]Controles de Corrupción,,'!$C$10:$C$251,0),37),"")</f>
        <v/>
      </c>
      <c r="L301" s="784" t="str">
        <f>IFERROR(INDEX('[3]Controles de Corrupción,,'!$C$10:$AZ$251,MATCH('Mapa Riesgo Corrupción'!B301,'[3]Controles de Corrupción,,'!$C$10:$C$251,0),38),"")</f>
        <v/>
      </c>
      <c r="M301" s="70" t="str">
        <f>IFERROR(INDEX('[3]Controles de Corrupción,,'!$C$10:$AZ$251,MATCH(A301,'[3]Controles de Corrupción,,'!$B$10:$B$251,0),4),"")</f>
        <v/>
      </c>
      <c r="N301" s="70" t="str">
        <f>IFERROR(INDEX('[3]Controles de Corrupción,,'!$C$10:$AZ$251,MATCH(A301,'[3]Controles de Corrupción,,'!$B$10:$B$251,0),40),"")</f>
        <v/>
      </c>
      <c r="O301" s="70" t="str">
        <f>IFERROR(INDEX('[3]Controles de Corrupción,,'!$C$10:$AZ$251,MATCH(A301,'[3]Controles de Corrupción,,'!$B$10:$B$251,0),41),"")</f>
        <v/>
      </c>
      <c r="P301" s="70" t="str">
        <f>IFERROR(INDEX('[3]Controles de Corrupción,,'!$C$10:$AZ$251,MATCH(A301,'[3]Controles de Corrupción,,'!$B$10:$B$251,0),42),"")</f>
        <v/>
      </c>
      <c r="Q301" s="62" t="str">
        <f>IFERROR(INDEX('[3]Controles de Corrupción,,'!$C$10:$AZ$251,MATCH(A301,'[3]Controles de Corrupción,,'!$B$10:$B$251,0),47),"")</f>
        <v/>
      </c>
    </row>
    <row r="302" spans="1:17" ht="51.75" customHeight="1" x14ac:dyDescent="0.25">
      <c r="A302" s="118" t="s">
        <v>834</v>
      </c>
      <c r="B302" s="897"/>
      <c r="C302" s="900"/>
      <c r="D302" s="783"/>
      <c r="E302" s="895"/>
      <c r="F302" s="785"/>
      <c r="G302" s="785"/>
      <c r="H302" s="889"/>
      <c r="I302" s="785"/>
      <c r="J302" s="785"/>
      <c r="K302" s="785"/>
      <c r="L302" s="785"/>
      <c r="M302" s="70" t="str">
        <f>IFERROR(INDEX('[3]Controles de Corrupción,,'!$C$10:$AZ$251,MATCH(A302,'[3]Controles de Corrupción,,'!$B$10:$B$251,0),4),"")</f>
        <v/>
      </c>
      <c r="N302" s="70" t="str">
        <f>IFERROR(INDEX('[3]Controles de Corrupción,,'!$C$10:$AZ$251,MATCH(A302,'[3]Controles de Corrupción,,'!$B$10:$B$251,0),40),"")</f>
        <v/>
      </c>
      <c r="O302" s="70" t="str">
        <f>IFERROR(INDEX('[3]Controles de Corrupción,,'!$C$10:$AZ$251,MATCH(A302,'[3]Controles de Corrupción,,'!$B$10:$B$251,0),41),"")</f>
        <v/>
      </c>
      <c r="P302" s="70" t="str">
        <f>IFERROR(INDEX('[3]Controles de Corrupción,,'!$C$10:$AZ$251,MATCH(A302,'[3]Controles de Corrupción,,'!$B$10:$B$251,0),42),"")</f>
        <v/>
      </c>
      <c r="Q302" s="62" t="str">
        <f>IFERROR(INDEX('[3]Controles de Corrupción,,'!$C$10:$AZ$251,MATCH(A302,'[3]Controles de Corrupción,,'!$B$10:$B$251,0),47),"")</f>
        <v/>
      </c>
    </row>
    <row r="303" spans="1:17" ht="51.75" customHeight="1" x14ac:dyDescent="0.25">
      <c r="A303" s="118" t="s">
        <v>835</v>
      </c>
      <c r="B303" s="897"/>
      <c r="C303" s="900"/>
      <c r="D303" s="783"/>
      <c r="E303" s="895"/>
      <c r="F303" s="785"/>
      <c r="G303" s="785"/>
      <c r="H303" s="889"/>
      <c r="I303" s="785"/>
      <c r="J303" s="785"/>
      <c r="K303" s="785"/>
      <c r="L303" s="785"/>
      <c r="M303" s="70" t="str">
        <f>IFERROR(INDEX('[3]Controles de Corrupción,,'!$C$10:$AZ$251,MATCH(A303,'[3]Controles de Corrupción,,'!$B$10:$B$251,0),4),"")</f>
        <v/>
      </c>
      <c r="N303" s="70" t="str">
        <f>IFERROR(INDEX('[3]Controles de Corrupción,,'!$C$10:$AZ$251,MATCH(A303,'[3]Controles de Corrupción,,'!$B$10:$B$251,0),40),"")</f>
        <v/>
      </c>
      <c r="O303" s="70" t="str">
        <f>IFERROR(INDEX('[3]Controles de Corrupción,,'!$C$10:$AZ$251,MATCH(A303,'[3]Controles de Corrupción,,'!$B$10:$B$251,0),41),"")</f>
        <v/>
      </c>
      <c r="P303" s="70" t="str">
        <f>IFERROR(INDEX('[3]Controles de Corrupción,,'!$C$10:$AZ$251,MATCH(A303,'[3]Controles de Corrupción,,'!$B$10:$B$251,0),42),"")</f>
        <v/>
      </c>
      <c r="Q303" s="62" t="str">
        <f>IFERROR(INDEX('[3]Controles de Corrupción,,'!$C$10:$AZ$251,MATCH(A303,'[3]Controles de Corrupción,,'!$B$10:$B$251,0),47),"")</f>
        <v/>
      </c>
    </row>
    <row r="304" spans="1:17" ht="51.75" customHeight="1" x14ac:dyDescent="0.25">
      <c r="A304" s="118" t="s">
        <v>836</v>
      </c>
      <c r="B304" s="897"/>
      <c r="C304" s="900"/>
      <c r="D304" s="783"/>
      <c r="E304" s="895"/>
      <c r="F304" s="785"/>
      <c r="G304" s="785"/>
      <c r="H304" s="889"/>
      <c r="I304" s="785"/>
      <c r="J304" s="785"/>
      <c r="K304" s="785"/>
      <c r="L304" s="785"/>
      <c r="M304" s="70" t="str">
        <f>IFERROR(INDEX('[3]Controles de Corrupción,,'!$C$10:$AZ$251,MATCH(A304,'[3]Controles de Corrupción,,'!$B$10:$B$251,0),4),"")</f>
        <v/>
      </c>
      <c r="N304" s="70" t="str">
        <f>IFERROR(INDEX('[3]Controles de Corrupción,,'!$C$10:$AZ$251,MATCH(A304,'[3]Controles de Corrupción,,'!$B$10:$B$251,0),40),"")</f>
        <v/>
      </c>
      <c r="O304" s="70" t="str">
        <f>IFERROR(INDEX('[3]Controles de Corrupción,,'!$C$10:$AZ$251,MATCH(A304,'[3]Controles de Corrupción,,'!$B$10:$B$251,0),41),"")</f>
        <v/>
      </c>
      <c r="P304" s="70" t="str">
        <f>IFERROR(INDEX('[3]Controles de Corrupción,,'!$C$10:$AZ$251,MATCH(A304,'[3]Controles de Corrupción,,'!$B$10:$B$251,0),42),"")</f>
        <v/>
      </c>
      <c r="Q304" s="62" t="str">
        <f>IFERROR(INDEX('[3]Controles de Corrupción,,'!$C$10:$AZ$251,MATCH(A304,'[3]Controles de Corrupción,,'!$B$10:$B$251,0),47),"")</f>
        <v/>
      </c>
    </row>
    <row r="305" spans="1:17" ht="51.75" customHeight="1" x14ac:dyDescent="0.25">
      <c r="A305" s="118" t="s">
        <v>837</v>
      </c>
      <c r="B305" s="897"/>
      <c r="C305" s="900"/>
      <c r="D305" s="783"/>
      <c r="E305" s="895"/>
      <c r="F305" s="785"/>
      <c r="G305" s="785"/>
      <c r="H305" s="889"/>
      <c r="I305" s="785"/>
      <c r="J305" s="785"/>
      <c r="K305" s="785"/>
      <c r="L305" s="785"/>
      <c r="M305" s="70" t="str">
        <f>IFERROR(INDEX('[3]Controles de Corrupción,,'!$C$10:$AZ$251,MATCH(A305,'[3]Controles de Corrupción,,'!$B$10:$B$251,0),4),"")</f>
        <v/>
      </c>
      <c r="N305" s="70" t="str">
        <f>IFERROR(INDEX('[3]Controles de Corrupción,,'!$C$10:$AZ$251,MATCH(A305,'[3]Controles de Corrupción,,'!$B$10:$B$251,0),40),"")</f>
        <v/>
      </c>
      <c r="O305" s="70" t="str">
        <f>IFERROR(INDEX('[3]Controles de Corrupción,,'!$C$10:$AZ$251,MATCH(A305,'[3]Controles de Corrupción,,'!$B$10:$B$251,0),41),"")</f>
        <v/>
      </c>
      <c r="P305" s="70" t="str">
        <f>IFERROR(INDEX('[3]Controles de Corrupción,,'!$C$10:$AZ$251,MATCH(A305,'[3]Controles de Corrupción,,'!$B$10:$B$251,0),42),"")</f>
        <v/>
      </c>
      <c r="Q305" s="62" t="str">
        <f>IFERROR(INDEX('[3]Controles de Corrupción,,'!$C$10:$AZ$251,MATCH(A305,'[3]Controles de Corrupción,,'!$B$10:$B$251,0),47),"")</f>
        <v/>
      </c>
    </row>
    <row r="306" spans="1:17" ht="51.75" customHeight="1" x14ac:dyDescent="0.25">
      <c r="A306" s="118" t="s">
        <v>838</v>
      </c>
      <c r="B306" s="898"/>
      <c r="C306" s="900"/>
      <c r="D306" s="783"/>
      <c r="E306" s="895"/>
      <c r="F306" s="785"/>
      <c r="G306" s="785"/>
      <c r="H306" s="786"/>
      <c r="I306" s="785"/>
      <c r="J306" s="785"/>
      <c r="K306" s="785"/>
      <c r="L306" s="785"/>
      <c r="M306" s="70" t="str">
        <f>IFERROR(INDEX('[3]Controles de Corrupción,,'!$C$10:$AZ$251,MATCH(A306,'[3]Controles de Corrupción,,'!$B$10:$B$251,0),4),"")</f>
        <v/>
      </c>
      <c r="N306" s="70" t="str">
        <f>IFERROR(INDEX('[3]Controles de Corrupción,,'!$C$10:$AZ$251,MATCH(A306,'[3]Controles de Corrupción,,'!$B$10:$B$251,0),40),"")</f>
        <v/>
      </c>
      <c r="O306" s="70" t="str">
        <f>IFERROR(INDEX('[3]Controles de Corrupción,,'!$C$10:$AZ$251,MATCH(A306,'[3]Controles de Corrupción,,'!$B$10:$B$251,0),41),"")</f>
        <v/>
      </c>
      <c r="P306" s="70" t="str">
        <f>IFERROR(INDEX('[3]Controles de Corrupción,,'!$C$10:$AZ$251,MATCH(A306,'[3]Controles de Corrupción,,'!$B$10:$B$251,0),42),"")</f>
        <v/>
      </c>
      <c r="Q306" s="62" t="str">
        <f>IFERROR(INDEX('[3]Controles de Corrupción,,'!$C$10:$AZ$251,MATCH(A306,'[3]Controles de Corrupción,,'!$B$10:$B$251,0),47),"")</f>
        <v/>
      </c>
    </row>
    <row r="307" spans="1:17" ht="51.75" customHeight="1" x14ac:dyDescent="0.25">
      <c r="A307" s="118" t="s">
        <v>839</v>
      </c>
      <c r="B307" s="896"/>
      <c r="C307" s="899" t="str">
        <f>IFERROR(INDEX('[3]Riesgos de Corrupción'!$B$11:$BN$100,MATCH('Mapa Riesgo Corrupción'!B307,'[3]Riesgos de Corrupción'!$B$11:$B$100,0),2),"")</f>
        <v/>
      </c>
      <c r="D307" s="791" t="str">
        <f>IFERROR(INDEX('[3]Riesgos de Corrupción'!$B$11:$BN$100,MATCH('Mapa Riesgo Corrupción'!B307,'[3]Riesgos de Corrupción'!$B$11:$B$100,0),4),"")</f>
        <v/>
      </c>
      <c r="E307" s="894" t="str">
        <f>IFERROR(INDEX('[3]Riesgos de Corrupción'!$B$11:$BN$100,MATCH('Mapa Riesgo Corrupción'!B307,'[3]Riesgos de Corrupción'!$B$11:$B$100,0),5),"")</f>
        <v/>
      </c>
      <c r="F307" s="784" t="str">
        <f>IFERROR(INDEX('[3]Riesgos de Corrupción'!$B$11:$BN$100,MATCH('Mapa Riesgo Corrupción'!B307,'[3]Riesgos de Corrupción'!$B$11:$B$100,0),18),"")</f>
        <v/>
      </c>
      <c r="G307" s="784" t="str">
        <f>IFERROR(INDEX('[3]Riesgos de Corrupción'!$B$11:$BN$100,MATCH('Mapa Riesgo Corrupción'!B307,'[3]Riesgos de Corrupción'!$B$11:$B$100,0),63),"")</f>
        <v/>
      </c>
      <c r="H307" s="891" t="str">
        <f>IFERROR(INDEX('[3]Riesgos de Corrupción'!$B$11:$BN$100,MATCH('Mapa Riesgo Corrupción'!B307,'[3]Riesgos de Corrupción'!$B$11:$B$100,0),64),"")</f>
        <v/>
      </c>
      <c r="I307" s="784" t="str">
        <f>IFERROR(INDEX('[3]Controles de Corrupción,,'!$C$10:$AZ$251,MATCH('Mapa Riesgo Corrupción'!B307,'[3]Controles de Corrupción,,'!$C$10:$C$251,0),33),"")</f>
        <v/>
      </c>
      <c r="J307" s="784" t="str">
        <f>IFERROR(INDEX('[3]Controles de Corrupción,,'!$C$10:$AZ$251,MATCH('Mapa Riesgo Corrupción'!B307,'[3]Controles de Corrupción,,'!$C$10:$C$251,0),36),"")</f>
        <v/>
      </c>
      <c r="K307" s="784" t="str">
        <f>IFERROR(INDEX('[3]Controles de Corrupción,,'!$C$10:$AZ$251,MATCH('Mapa Riesgo Corrupción'!B307,'[3]Controles de Corrupción,,'!$C$10:$C$251,0),37),"")</f>
        <v/>
      </c>
      <c r="L307" s="784" t="str">
        <f>IFERROR(INDEX('[3]Controles de Corrupción,,'!$C$10:$AZ$251,MATCH('Mapa Riesgo Corrupción'!B307,'[3]Controles de Corrupción,,'!$C$10:$C$251,0),38),"")</f>
        <v/>
      </c>
      <c r="M307" s="70" t="str">
        <f>IFERROR(INDEX('[3]Controles de Corrupción,,'!$C$10:$AZ$251,MATCH(A307,'[3]Controles de Corrupción,,'!$B$10:$B$251,0),4),"")</f>
        <v/>
      </c>
      <c r="N307" s="70" t="str">
        <f>IFERROR(INDEX('[3]Controles de Corrupción,,'!$C$10:$AZ$251,MATCH(A307,'[3]Controles de Corrupción,,'!$B$10:$B$251,0),40),"")</f>
        <v/>
      </c>
      <c r="O307" s="70" t="str">
        <f>IFERROR(INDEX('[3]Controles de Corrupción,,'!$C$10:$AZ$251,MATCH(A307,'[3]Controles de Corrupción,,'!$B$10:$B$251,0),41),"")</f>
        <v/>
      </c>
      <c r="P307" s="70" t="str">
        <f>IFERROR(INDEX('[3]Controles de Corrupción,,'!$C$10:$AZ$251,MATCH(A307,'[3]Controles de Corrupción,,'!$B$10:$B$251,0),42),"")</f>
        <v/>
      </c>
      <c r="Q307" s="62" t="str">
        <f>IFERROR(INDEX('[3]Controles de Corrupción,,'!$C$10:$AZ$251,MATCH(A307,'[3]Controles de Corrupción,,'!$B$10:$B$251,0),47),"")</f>
        <v/>
      </c>
    </row>
    <row r="308" spans="1:17" ht="51.75" customHeight="1" x14ac:dyDescent="0.25">
      <c r="A308" s="118" t="s">
        <v>840</v>
      </c>
      <c r="B308" s="897"/>
      <c r="C308" s="900"/>
      <c r="D308" s="783"/>
      <c r="E308" s="895"/>
      <c r="F308" s="785"/>
      <c r="G308" s="785"/>
      <c r="H308" s="889"/>
      <c r="I308" s="785"/>
      <c r="J308" s="785"/>
      <c r="K308" s="785"/>
      <c r="L308" s="785"/>
      <c r="M308" s="70" t="str">
        <f>IFERROR(INDEX('[3]Controles de Corrupción,,'!$C$10:$AZ$251,MATCH(A308,'[3]Controles de Corrupción,,'!$B$10:$B$251,0),4),"")</f>
        <v/>
      </c>
      <c r="N308" s="70" t="str">
        <f>IFERROR(INDEX('[3]Controles de Corrupción,,'!$C$10:$AZ$251,MATCH(A308,'[3]Controles de Corrupción,,'!$B$10:$B$251,0),40),"")</f>
        <v/>
      </c>
      <c r="O308" s="70" t="str">
        <f>IFERROR(INDEX('[3]Controles de Corrupción,,'!$C$10:$AZ$251,MATCH(A308,'[3]Controles de Corrupción,,'!$B$10:$B$251,0),41),"")</f>
        <v/>
      </c>
      <c r="P308" s="70" t="str">
        <f>IFERROR(INDEX('[3]Controles de Corrupción,,'!$C$10:$AZ$251,MATCH(A308,'[3]Controles de Corrupción,,'!$B$10:$B$251,0),42),"")</f>
        <v/>
      </c>
      <c r="Q308" s="62" t="str">
        <f>IFERROR(INDEX('[3]Controles de Corrupción,,'!$C$10:$AZ$251,MATCH(A308,'[3]Controles de Corrupción,,'!$B$10:$B$251,0),47),"")</f>
        <v/>
      </c>
    </row>
    <row r="309" spans="1:17" ht="51.75" customHeight="1" x14ac:dyDescent="0.25">
      <c r="A309" s="118" t="s">
        <v>841</v>
      </c>
      <c r="B309" s="897"/>
      <c r="C309" s="900"/>
      <c r="D309" s="783"/>
      <c r="E309" s="895"/>
      <c r="F309" s="785"/>
      <c r="G309" s="785"/>
      <c r="H309" s="889"/>
      <c r="I309" s="785"/>
      <c r="J309" s="785"/>
      <c r="K309" s="785"/>
      <c r="L309" s="785"/>
      <c r="M309" s="70" t="str">
        <f>IFERROR(INDEX('[3]Controles de Corrupción,,'!$C$10:$AZ$251,MATCH(A309,'[3]Controles de Corrupción,,'!$B$10:$B$251,0),4),"")</f>
        <v/>
      </c>
      <c r="N309" s="70" t="str">
        <f>IFERROR(INDEX('[3]Controles de Corrupción,,'!$C$10:$AZ$251,MATCH(A309,'[3]Controles de Corrupción,,'!$B$10:$B$251,0),40),"")</f>
        <v/>
      </c>
      <c r="O309" s="70" t="str">
        <f>IFERROR(INDEX('[3]Controles de Corrupción,,'!$C$10:$AZ$251,MATCH(A309,'[3]Controles de Corrupción,,'!$B$10:$B$251,0),41),"")</f>
        <v/>
      </c>
      <c r="P309" s="70" t="str">
        <f>IFERROR(INDEX('[3]Controles de Corrupción,,'!$C$10:$AZ$251,MATCH(A309,'[3]Controles de Corrupción,,'!$B$10:$B$251,0),42),"")</f>
        <v/>
      </c>
      <c r="Q309" s="62" t="str">
        <f>IFERROR(INDEX('[3]Controles de Corrupción,,'!$C$10:$AZ$251,MATCH(A309,'[3]Controles de Corrupción,,'!$B$10:$B$251,0),47),"")</f>
        <v/>
      </c>
    </row>
    <row r="310" spans="1:17" ht="51.75" customHeight="1" x14ac:dyDescent="0.25">
      <c r="A310" s="118" t="s">
        <v>842</v>
      </c>
      <c r="B310" s="897"/>
      <c r="C310" s="900"/>
      <c r="D310" s="783"/>
      <c r="E310" s="895"/>
      <c r="F310" s="785"/>
      <c r="G310" s="785"/>
      <c r="H310" s="889"/>
      <c r="I310" s="785"/>
      <c r="J310" s="785"/>
      <c r="K310" s="785"/>
      <c r="L310" s="785"/>
      <c r="M310" s="70" t="str">
        <f>IFERROR(INDEX('[3]Controles de Corrupción,,'!$C$10:$AZ$251,MATCH(A310,'[3]Controles de Corrupción,,'!$B$10:$B$251,0),4),"")</f>
        <v/>
      </c>
      <c r="N310" s="70" t="str">
        <f>IFERROR(INDEX('[3]Controles de Corrupción,,'!$C$10:$AZ$251,MATCH(A310,'[3]Controles de Corrupción,,'!$B$10:$B$251,0),40),"")</f>
        <v/>
      </c>
      <c r="O310" s="70" t="str">
        <f>IFERROR(INDEX('[3]Controles de Corrupción,,'!$C$10:$AZ$251,MATCH(A310,'[3]Controles de Corrupción,,'!$B$10:$B$251,0),41),"")</f>
        <v/>
      </c>
      <c r="P310" s="70" t="str">
        <f>IFERROR(INDEX('[3]Controles de Corrupción,,'!$C$10:$AZ$251,MATCH(A310,'[3]Controles de Corrupción,,'!$B$10:$B$251,0),42),"")</f>
        <v/>
      </c>
      <c r="Q310" s="62" t="str">
        <f>IFERROR(INDEX('[3]Controles de Corrupción,,'!$C$10:$AZ$251,MATCH(A310,'[3]Controles de Corrupción,,'!$B$10:$B$251,0),47),"")</f>
        <v/>
      </c>
    </row>
    <row r="311" spans="1:17" ht="51.75" customHeight="1" x14ac:dyDescent="0.25">
      <c r="A311" s="118" t="s">
        <v>843</v>
      </c>
      <c r="B311" s="897"/>
      <c r="C311" s="900"/>
      <c r="D311" s="783"/>
      <c r="E311" s="895"/>
      <c r="F311" s="785"/>
      <c r="G311" s="785"/>
      <c r="H311" s="889"/>
      <c r="I311" s="785"/>
      <c r="J311" s="785"/>
      <c r="K311" s="785"/>
      <c r="L311" s="785"/>
      <c r="M311" s="70" t="str">
        <f>IFERROR(INDEX('[3]Controles de Corrupción,,'!$C$10:$AZ$251,MATCH(A311,'[3]Controles de Corrupción,,'!$B$10:$B$251,0),4),"")</f>
        <v/>
      </c>
      <c r="N311" s="70" t="str">
        <f>IFERROR(INDEX('[3]Controles de Corrupción,,'!$C$10:$AZ$251,MATCH(A311,'[3]Controles de Corrupción,,'!$B$10:$B$251,0),40),"")</f>
        <v/>
      </c>
      <c r="O311" s="70" t="str">
        <f>IFERROR(INDEX('[3]Controles de Corrupción,,'!$C$10:$AZ$251,MATCH(A311,'[3]Controles de Corrupción,,'!$B$10:$B$251,0),41),"")</f>
        <v/>
      </c>
      <c r="P311" s="70" t="str">
        <f>IFERROR(INDEX('[3]Controles de Corrupción,,'!$C$10:$AZ$251,MATCH(A311,'[3]Controles de Corrupción,,'!$B$10:$B$251,0),42),"")</f>
        <v/>
      </c>
      <c r="Q311" s="62" t="str">
        <f>IFERROR(INDEX('[3]Controles de Corrupción,,'!$C$10:$AZ$251,MATCH(A311,'[3]Controles de Corrupción,,'!$B$10:$B$251,0),47),"")</f>
        <v/>
      </c>
    </row>
    <row r="312" spans="1:17" ht="51.75" customHeight="1" x14ac:dyDescent="0.25">
      <c r="A312" s="118" t="s">
        <v>844</v>
      </c>
      <c r="B312" s="898"/>
      <c r="C312" s="900"/>
      <c r="D312" s="783"/>
      <c r="E312" s="895"/>
      <c r="F312" s="785"/>
      <c r="G312" s="785"/>
      <c r="H312" s="786"/>
      <c r="I312" s="785"/>
      <c r="J312" s="785"/>
      <c r="K312" s="785"/>
      <c r="L312" s="785"/>
      <c r="M312" s="70" t="str">
        <f>IFERROR(INDEX('[3]Controles de Corrupción,,'!$C$10:$AZ$251,MATCH(A312,'[3]Controles de Corrupción,,'!$B$10:$B$251,0),4),"")</f>
        <v/>
      </c>
      <c r="N312" s="70" t="str">
        <f>IFERROR(INDEX('[3]Controles de Corrupción,,'!$C$10:$AZ$251,MATCH(A312,'[3]Controles de Corrupción,,'!$B$10:$B$251,0),40),"")</f>
        <v/>
      </c>
      <c r="O312" s="70" t="str">
        <f>IFERROR(INDEX('[3]Controles de Corrupción,,'!$C$10:$AZ$251,MATCH(A312,'[3]Controles de Corrupción,,'!$B$10:$B$251,0),41),"")</f>
        <v/>
      </c>
      <c r="P312" s="70" t="str">
        <f>IFERROR(INDEX('[3]Controles de Corrupción,,'!$C$10:$AZ$251,MATCH(A312,'[3]Controles de Corrupción,,'!$B$10:$B$251,0),42),"")</f>
        <v/>
      </c>
      <c r="Q312" s="62" t="str">
        <f>IFERROR(INDEX('[3]Controles de Corrupción,,'!$C$10:$AZ$251,MATCH(A312,'[3]Controles de Corrupción,,'!$B$10:$B$251,0),47),"")</f>
        <v/>
      </c>
    </row>
    <row r="313" spans="1:17" ht="51.75" customHeight="1" x14ac:dyDescent="0.25">
      <c r="A313" s="118" t="s">
        <v>845</v>
      </c>
      <c r="B313" s="896"/>
      <c r="C313" s="899" t="str">
        <f>IFERROR(INDEX('[3]Riesgos de Corrupción'!$B$11:$BN$100,MATCH('Mapa Riesgo Corrupción'!B313,'[3]Riesgos de Corrupción'!$B$11:$B$100,0),2),"")</f>
        <v/>
      </c>
      <c r="D313" s="791" t="str">
        <f>IFERROR(INDEX('[3]Riesgos de Corrupción'!$B$11:$BN$100,MATCH('Mapa Riesgo Corrupción'!B313,'[3]Riesgos de Corrupción'!$B$11:$B$100,0),4),"")</f>
        <v/>
      </c>
      <c r="E313" s="894" t="str">
        <f>IFERROR(INDEX('[3]Riesgos de Corrupción'!$B$11:$BN$100,MATCH('Mapa Riesgo Corrupción'!B313,'[3]Riesgos de Corrupción'!$B$11:$B$100,0),5),"")</f>
        <v/>
      </c>
      <c r="F313" s="784" t="str">
        <f>IFERROR(INDEX('[3]Riesgos de Corrupción'!$B$11:$BN$100,MATCH('Mapa Riesgo Corrupción'!B313,'[3]Riesgos de Corrupción'!$B$11:$B$100,0),18),"")</f>
        <v/>
      </c>
      <c r="G313" s="784" t="str">
        <f>IFERROR(INDEX('[3]Riesgos de Corrupción'!$B$11:$BN$100,MATCH('Mapa Riesgo Corrupción'!B313,'[3]Riesgos de Corrupción'!$B$11:$B$100,0),63),"")</f>
        <v/>
      </c>
      <c r="H313" s="891" t="str">
        <f>IFERROR(INDEX('[3]Riesgos de Corrupción'!$B$11:$BN$100,MATCH('Mapa Riesgo Corrupción'!B313,'[3]Riesgos de Corrupción'!$B$11:$B$100,0),64),"")</f>
        <v/>
      </c>
      <c r="I313" s="784" t="str">
        <f>IFERROR(INDEX('[3]Controles de Corrupción,,'!$C$10:$AZ$251,MATCH('Mapa Riesgo Corrupción'!B313,'[3]Controles de Corrupción,,'!$C$10:$C$251,0),33),"")</f>
        <v/>
      </c>
      <c r="J313" s="784" t="str">
        <f>IFERROR(INDEX('[3]Controles de Corrupción,,'!$C$10:$AZ$251,MATCH('Mapa Riesgo Corrupción'!B313,'[3]Controles de Corrupción,,'!$C$10:$C$251,0),36),"")</f>
        <v/>
      </c>
      <c r="K313" s="784" t="str">
        <f>IFERROR(INDEX('[3]Controles de Corrupción,,'!$C$10:$AZ$251,MATCH('Mapa Riesgo Corrupción'!B313,'[3]Controles de Corrupción,,'!$C$10:$C$251,0),37),"")</f>
        <v/>
      </c>
      <c r="L313" s="784" t="str">
        <f>IFERROR(INDEX('[3]Controles de Corrupción,,'!$C$10:$AZ$251,MATCH('Mapa Riesgo Corrupción'!B313,'[3]Controles de Corrupción,,'!$C$10:$C$251,0),38),"")</f>
        <v/>
      </c>
      <c r="M313" s="70" t="str">
        <f>IFERROR(INDEX('[3]Controles de Corrupción,,'!$C$10:$AZ$251,MATCH(A313,'[3]Controles de Corrupción,,'!$B$10:$B$251,0),4),"")</f>
        <v/>
      </c>
      <c r="N313" s="70" t="str">
        <f>IFERROR(INDEX('[3]Controles de Corrupción,,'!$C$10:$AZ$251,MATCH(A313,'[3]Controles de Corrupción,,'!$B$10:$B$251,0),40),"")</f>
        <v/>
      </c>
      <c r="O313" s="70" t="str">
        <f>IFERROR(INDEX('[3]Controles de Corrupción,,'!$C$10:$AZ$251,MATCH(A313,'[3]Controles de Corrupción,,'!$B$10:$B$251,0),41),"")</f>
        <v/>
      </c>
      <c r="P313" s="70" t="str">
        <f>IFERROR(INDEX('[3]Controles de Corrupción,,'!$C$10:$AZ$251,MATCH(A313,'[3]Controles de Corrupción,,'!$B$10:$B$251,0),42),"")</f>
        <v/>
      </c>
      <c r="Q313" s="62" t="str">
        <f>IFERROR(INDEX('[3]Controles de Corrupción,,'!$C$10:$AZ$251,MATCH(A313,'[3]Controles de Corrupción,,'!$B$10:$B$251,0),47),"")</f>
        <v/>
      </c>
    </row>
    <row r="314" spans="1:17" ht="51.75" customHeight="1" x14ac:dyDescent="0.25">
      <c r="A314" s="118" t="s">
        <v>846</v>
      </c>
      <c r="B314" s="897"/>
      <c r="C314" s="900"/>
      <c r="D314" s="783"/>
      <c r="E314" s="895"/>
      <c r="F314" s="785"/>
      <c r="G314" s="785"/>
      <c r="H314" s="889"/>
      <c r="I314" s="785"/>
      <c r="J314" s="785"/>
      <c r="K314" s="785"/>
      <c r="L314" s="785"/>
      <c r="M314" s="70" t="str">
        <f>IFERROR(INDEX('[3]Controles de Corrupción,,'!$C$10:$AZ$251,MATCH(A314,'[3]Controles de Corrupción,,'!$B$10:$B$251,0),4),"")</f>
        <v/>
      </c>
      <c r="N314" s="70" t="str">
        <f>IFERROR(INDEX('[3]Controles de Corrupción,,'!$C$10:$AZ$251,MATCH(A314,'[3]Controles de Corrupción,,'!$B$10:$B$251,0),40),"")</f>
        <v/>
      </c>
      <c r="O314" s="70" t="str">
        <f>IFERROR(INDEX('[3]Controles de Corrupción,,'!$C$10:$AZ$251,MATCH(A314,'[3]Controles de Corrupción,,'!$B$10:$B$251,0),41),"")</f>
        <v/>
      </c>
      <c r="P314" s="70" t="str">
        <f>IFERROR(INDEX('[3]Controles de Corrupción,,'!$C$10:$AZ$251,MATCH(A314,'[3]Controles de Corrupción,,'!$B$10:$B$251,0),42),"")</f>
        <v/>
      </c>
      <c r="Q314" s="62" t="str">
        <f>IFERROR(INDEX('[3]Controles de Corrupción,,'!$C$10:$AZ$251,MATCH(A314,'[3]Controles de Corrupción,,'!$B$10:$B$251,0),47),"")</f>
        <v/>
      </c>
    </row>
    <row r="315" spans="1:17" ht="51.75" customHeight="1" x14ac:dyDescent="0.25">
      <c r="A315" s="118" t="s">
        <v>847</v>
      </c>
      <c r="B315" s="897"/>
      <c r="C315" s="900"/>
      <c r="D315" s="783"/>
      <c r="E315" s="895"/>
      <c r="F315" s="785"/>
      <c r="G315" s="785"/>
      <c r="H315" s="889"/>
      <c r="I315" s="785"/>
      <c r="J315" s="785"/>
      <c r="K315" s="785"/>
      <c r="L315" s="785"/>
      <c r="M315" s="70" t="str">
        <f>IFERROR(INDEX('[3]Controles de Corrupción,,'!$C$10:$AZ$251,MATCH(A315,'[3]Controles de Corrupción,,'!$B$10:$B$251,0),4),"")</f>
        <v/>
      </c>
      <c r="N315" s="70" t="str">
        <f>IFERROR(INDEX('[3]Controles de Corrupción,,'!$C$10:$AZ$251,MATCH(A315,'[3]Controles de Corrupción,,'!$B$10:$B$251,0),40),"")</f>
        <v/>
      </c>
      <c r="O315" s="70" t="str">
        <f>IFERROR(INDEX('[3]Controles de Corrupción,,'!$C$10:$AZ$251,MATCH(A315,'[3]Controles de Corrupción,,'!$B$10:$B$251,0),41),"")</f>
        <v/>
      </c>
      <c r="P315" s="70" t="str">
        <f>IFERROR(INDEX('[3]Controles de Corrupción,,'!$C$10:$AZ$251,MATCH(A315,'[3]Controles de Corrupción,,'!$B$10:$B$251,0),42),"")</f>
        <v/>
      </c>
      <c r="Q315" s="62" t="str">
        <f>IFERROR(INDEX('[3]Controles de Corrupción,,'!$C$10:$AZ$251,MATCH(A315,'[3]Controles de Corrupción,,'!$B$10:$B$251,0),47),"")</f>
        <v/>
      </c>
    </row>
    <row r="316" spans="1:17" ht="51.75" customHeight="1" x14ac:dyDescent="0.25">
      <c r="A316" s="118" t="s">
        <v>848</v>
      </c>
      <c r="B316" s="897"/>
      <c r="C316" s="900"/>
      <c r="D316" s="783"/>
      <c r="E316" s="895"/>
      <c r="F316" s="785"/>
      <c r="G316" s="785"/>
      <c r="H316" s="889"/>
      <c r="I316" s="785"/>
      <c r="J316" s="785"/>
      <c r="K316" s="785"/>
      <c r="L316" s="785"/>
      <c r="M316" s="70" t="str">
        <f>IFERROR(INDEX('[3]Controles de Corrupción,,'!$C$10:$AZ$251,MATCH(A316,'[3]Controles de Corrupción,,'!$B$10:$B$251,0),4),"")</f>
        <v/>
      </c>
      <c r="N316" s="70" t="str">
        <f>IFERROR(INDEX('[3]Controles de Corrupción,,'!$C$10:$AZ$251,MATCH(A316,'[3]Controles de Corrupción,,'!$B$10:$B$251,0),40),"")</f>
        <v/>
      </c>
      <c r="O316" s="70" t="str">
        <f>IFERROR(INDEX('[3]Controles de Corrupción,,'!$C$10:$AZ$251,MATCH(A316,'[3]Controles de Corrupción,,'!$B$10:$B$251,0),41),"")</f>
        <v/>
      </c>
      <c r="P316" s="70" t="str">
        <f>IFERROR(INDEX('[3]Controles de Corrupción,,'!$C$10:$AZ$251,MATCH(A316,'[3]Controles de Corrupción,,'!$B$10:$B$251,0),42),"")</f>
        <v/>
      </c>
      <c r="Q316" s="62" t="str">
        <f>IFERROR(INDEX('[3]Controles de Corrupción,,'!$C$10:$AZ$251,MATCH(A316,'[3]Controles de Corrupción,,'!$B$10:$B$251,0),47),"")</f>
        <v/>
      </c>
    </row>
    <row r="317" spans="1:17" ht="51.75" customHeight="1" x14ac:dyDescent="0.25">
      <c r="A317" s="118" t="s">
        <v>849</v>
      </c>
      <c r="B317" s="897"/>
      <c r="C317" s="900"/>
      <c r="D317" s="783"/>
      <c r="E317" s="895"/>
      <c r="F317" s="785"/>
      <c r="G317" s="785"/>
      <c r="H317" s="889"/>
      <c r="I317" s="785"/>
      <c r="J317" s="785"/>
      <c r="K317" s="785"/>
      <c r="L317" s="785"/>
      <c r="M317" s="70" t="str">
        <f>IFERROR(INDEX('[3]Controles de Corrupción,,'!$C$10:$AZ$251,MATCH(A317,'[3]Controles de Corrupción,,'!$B$10:$B$251,0),4),"")</f>
        <v/>
      </c>
      <c r="N317" s="70" t="str">
        <f>IFERROR(INDEX('[3]Controles de Corrupción,,'!$C$10:$AZ$251,MATCH(A317,'[3]Controles de Corrupción,,'!$B$10:$B$251,0),40),"")</f>
        <v/>
      </c>
      <c r="O317" s="70" t="str">
        <f>IFERROR(INDEX('[3]Controles de Corrupción,,'!$C$10:$AZ$251,MATCH(A317,'[3]Controles de Corrupción,,'!$B$10:$B$251,0),41),"")</f>
        <v/>
      </c>
      <c r="P317" s="70" t="str">
        <f>IFERROR(INDEX('[3]Controles de Corrupción,,'!$C$10:$AZ$251,MATCH(A317,'[3]Controles de Corrupción,,'!$B$10:$B$251,0),42),"")</f>
        <v/>
      </c>
      <c r="Q317" s="62" t="str">
        <f>IFERROR(INDEX('[3]Controles de Corrupción,,'!$C$10:$AZ$251,MATCH(A317,'[3]Controles de Corrupción,,'!$B$10:$B$251,0),47),"")</f>
        <v/>
      </c>
    </row>
    <row r="318" spans="1:17" ht="51.75" customHeight="1" x14ac:dyDescent="0.25">
      <c r="A318" s="118" t="s">
        <v>850</v>
      </c>
      <c r="B318" s="898"/>
      <c r="C318" s="900"/>
      <c r="D318" s="783"/>
      <c r="E318" s="895"/>
      <c r="F318" s="785"/>
      <c r="G318" s="785"/>
      <c r="H318" s="786"/>
      <c r="I318" s="785"/>
      <c r="J318" s="785"/>
      <c r="K318" s="785"/>
      <c r="L318" s="785"/>
      <c r="M318" s="70" t="str">
        <f>IFERROR(INDEX('[3]Controles de Corrupción,,'!$C$10:$AZ$251,MATCH(A318,'[3]Controles de Corrupción,,'!$B$10:$B$251,0),4),"")</f>
        <v/>
      </c>
      <c r="N318" s="70" t="str">
        <f>IFERROR(INDEX('[3]Controles de Corrupción,,'!$C$10:$AZ$251,MATCH(A318,'[3]Controles de Corrupción,,'!$B$10:$B$251,0),40),"")</f>
        <v/>
      </c>
      <c r="O318" s="70" t="str">
        <f>IFERROR(INDEX('[3]Controles de Corrupción,,'!$C$10:$AZ$251,MATCH(A318,'[3]Controles de Corrupción,,'!$B$10:$B$251,0),41),"")</f>
        <v/>
      </c>
      <c r="P318" s="70" t="str">
        <f>IFERROR(INDEX('[3]Controles de Corrupción,,'!$C$10:$AZ$251,MATCH(A318,'[3]Controles de Corrupción,,'!$B$10:$B$251,0),42),"")</f>
        <v/>
      </c>
      <c r="Q318" s="62" t="str">
        <f>IFERROR(INDEX('[3]Controles de Corrupción,,'!$C$10:$AZ$251,MATCH(A318,'[3]Controles de Corrupción,,'!$B$10:$B$251,0),47),"")</f>
        <v/>
      </c>
    </row>
    <row r="319" spans="1:17" ht="51.75" customHeight="1" x14ac:dyDescent="0.25">
      <c r="A319" s="118" t="s">
        <v>851</v>
      </c>
      <c r="B319" s="896"/>
      <c r="C319" s="899" t="str">
        <f>IFERROR(INDEX('[3]Riesgos de Corrupción'!$B$11:$BN$100,MATCH('Mapa Riesgo Corrupción'!B319,'[3]Riesgos de Corrupción'!$B$11:$B$100,0),2),"")</f>
        <v/>
      </c>
      <c r="D319" s="791" t="str">
        <f>IFERROR(INDEX('[3]Riesgos de Corrupción'!$B$11:$BN$100,MATCH('Mapa Riesgo Corrupción'!B319,'[3]Riesgos de Corrupción'!$B$11:$B$100,0),4),"")</f>
        <v/>
      </c>
      <c r="E319" s="894" t="str">
        <f>IFERROR(INDEX('[3]Riesgos de Corrupción'!$B$11:$BN$100,MATCH('Mapa Riesgo Corrupción'!B319,'[3]Riesgos de Corrupción'!$B$11:$B$100,0),5),"")</f>
        <v/>
      </c>
      <c r="F319" s="784" t="str">
        <f>IFERROR(INDEX('[3]Riesgos de Corrupción'!$B$11:$BN$100,MATCH('Mapa Riesgo Corrupción'!B319,'[3]Riesgos de Corrupción'!$B$11:$B$100,0),18),"")</f>
        <v/>
      </c>
      <c r="G319" s="784" t="str">
        <f>IFERROR(INDEX('[3]Riesgos de Corrupción'!$B$11:$BN$100,MATCH('Mapa Riesgo Corrupción'!B319,'[3]Riesgos de Corrupción'!$B$11:$B$100,0),63),"")</f>
        <v/>
      </c>
      <c r="H319" s="891" t="str">
        <f>IFERROR(INDEX('[3]Riesgos de Corrupción'!$B$11:$BN$100,MATCH('Mapa Riesgo Corrupción'!B319,'[3]Riesgos de Corrupción'!$B$11:$B$100,0),64),"")</f>
        <v/>
      </c>
      <c r="I319" s="784" t="str">
        <f>IFERROR(INDEX('[3]Controles de Corrupción,,'!$C$10:$AZ$251,MATCH('Mapa Riesgo Corrupción'!B319,'[3]Controles de Corrupción,,'!$C$10:$C$251,0),33),"")</f>
        <v/>
      </c>
      <c r="J319" s="784" t="str">
        <f>IFERROR(INDEX('[3]Controles de Corrupción,,'!$C$10:$AZ$251,MATCH('Mapa Riesgo Corrupción'!B319,'[3]Controles de Corrupción,,'!$C$10:$C$251,0),36),"")</f>
        <v/>
      </c>
      <c r="K319" s="784" t="str">
        <f>IFERROR(INDEX('[3]Controles de Corrupción,,'!$C$10:$AZ$251,MATCH('Mapa Riesgo Corrupción'!B319,'[3]Controles de Corrupción,,'!$C$10:$C$251,0),37),"")</f>
        <v/>
      </c>
      <c r="L319" s="784" t="str">
        <f>IFERROR(INDEX('[3]Controles de Corrupción,,'!$C$10:$AZ$251,MATCH('Mapa Riesgo Corrupción'!B319,'[3]Controles de Corrupción,,'!$C$10:$C$251,0),38),"")</f>
        <v/>
      </c>
      <c r="M319" s="70" t="str">
        <f>IFERROR(INDEX('[3]Controles de Corrupción,,'!$C$10:$AZ$251,MATCH(A319,'[3]Controles de Corrupción,,'!$B$10:$B$251,0),4),"")</f>
        <v/>
      </c>
      <c r="N319" s="70" t="str">
        <f>IFERROR(INDEX('[3]Controles de Corrupción,,'!$C$10:$AZ$251,MATCH(A319,'[3]Controles de Corrupción,,'!$B$10:$B$251,0),40),"")</f>
        <v/>
      </c>
      <c r="O319" s="70" t="str">
        <f>IFERROR(INDEX('[3]Controles de Corrupción,,'!$C$10:$AZ$251,MATCH(A319,'[3]Controles de Corrupción,,'!$B$10:$B$251,0),41),"")</f>
        <v/>
      </c>
      <c r="P319" s="70" t="str">
        <f>IFERROR(INDEX('[3]Controles de Corrupción,,'!$C$10:$AZ$251,MATCH(A319,'[3]Controles de Corrupción,,'!$B$10:$B$251,0),42),"")</f>
        <v/>
      </c>
      <c r="Q319" s="62" t="str">
        <f>IFERROR(INDEX('[3]Controles de Corrupción,,'!$C$10:$AZ$251,MATCH(A319,'[3]Controles de Corrupción,,'!$B$10:$B$251,0),47),"")</f>
        <v/>
      </c>
    </row>
    <row r="320" spans="1:17" ht="51.75" customHeight="1" x14ac:dyDescent="0.25">
      <c r="A320" s="118" t="s">
        <v>852</v>
      </c>
      <c r="B320" s="897"/>
      <c r="C320" s="900"/>
      <c r="D320" s="783"/>
      <c r="E320" s="895"/>
      <c r="F320" s="785"/>
      <c r="G320" s="785"/>
      <c r="H320" s="889"/>
      <c r="I320" s="785"/>
      <c r="J320" s="785"/>
      <c r="K320" s="785"/>
      <c r="L320" s="785"/>
      <c r="M320" s="70" t="str">
        <f>IFERROR(INDEX('[3]Controles de Corrupción,,'!$C$10:$AZ$251,MATCH(A320,'[3]Controles de Corrupción,,'!$B$10:$B$251,0),4),"")</f>
        <v/>
      </c>
      <c r="N320" s="70" t="str">
        <f>IFERROR(INDEX('[3]Controles de Corrupción,,'!$C$10:$AZ$251,MATCH(A320,'[3]Controles de Corrupción,,'!$B$10:$B$251,0),40),"")</f>
        <v/>
      </c>
      <c r="O320" s="70" t="str">
        <f>IFERROR(INDEX('[3]Controles de Corrupción,,'!$C$10:$AZ$251,MATCH(A320,'[3]Controles de Corrupción,,'!$B$10:$B$251,0),41),"")</f>
        <v/>
      </c>
      <c r="P320" s="70" t="str">
        <f>IFERROR(INDEX('[3]Controles de Corrupción,,'!$C$10:$AZ$251,MATCH(A320,'[3]Controles de Corrupción,,'!$B$10:$B$251,0),42),"")</f>
        <v/>
      </c>
      <c r="Q320" s="62" t="str">
        <f>IFERROR(INDEX('[3]Controles de Corrupción,,'!$C$10:$AZ$251,MATCH(A320,'[3]Controles de Corrupción,,'!$B$10:$B$251,0),47),"")</f>
        <v/>
      </c>
    </row>
    <row r="321" spans="1:17" ht="51.75" customHeight="1" x14ac:dyDescent="0.25">
      <c r="A321" s="118" t="s">
        <v>853</v>
      </c>
      <c r="B321" s="897"/>
      <c r="C321" s="900"/>
      <c r="D321" s="783"/>
      <c r="E321" s="895"/>
      <c r="F321" s="785"/>
      <c r="G321" s="785"/>
      <c r="H321" s="889"/>
      <c r="I321" s="785"/>
      <c r="J321" s="785"/>
      <c r="K321" s="785"/>
      <c r="L321" s="785"/>
      <c r="M321" s="70" t="str">
        <f>IFERROR(INDEX('[3]Controles de Corrupción,,'!$C$10:$AZ$251,MATCH(A321,'[3]Controles de Corrupción,,'!$B$10:$B$251,0),4),"")</f>
        <v/>
      </c>
      <c r="N321" s="70" t="str">
        <f>IFERROR(INDEX('[3]Controles de Corrupción,,'!$C$10:$AZ$251,MATCH(A321,'[3]Controles de Corrupción,,'!$B$10:$B$251,0),40),"")</f>
        <v/>
      </c>
      <c r="O321" s="70" t="str">
        <f>IFERROR(INDEX('[3]Controles de Corrupción,,'!$C$10:$AZ$251,MATCH(A321,'[3]Controles de Corrupción,,'!$B$10:$B$251,0),41),"")</f>
        <v/>
      </c>
      <c r="P321" s="70" t="str">
        <f>IFERROR(INDEX('[3]Controles de Corrupción,,'!$C$10:$AZ$251,MATCH(A321,'[3]Controles de Corrupción,,'!$B$10:$B$251,0),42),"")</f>
        <v/>
      </c>
      <c r="Q321" s="62" t="str">
        <f>IFERROR(INDEX('[3]Controles de Corrupción,,'!$C$10:$AZ$251,MATCH(A321,'[3]Controles de Corrupción,,'!$B$10:$B$251,0),47),"")</f>
        <v/>
      </c>
    </row>
    <row r="322" spans="1:17" ht="51.75" customHeight="1" x14ac:dyDescent="0.25">
      <c r="A322" s="118" t="s">
        <v>854</v>
      </c>
      <c r="B322" s="897"/>
      <c r="C322" s="900"/>
      <c r="D322" s="783"/>
      <c r="E322" s="895"/>
      <c r="F322" s="785"/>
      <c r="G322" s="785"/>
      <c r="H322" s="889"/>
      <c r="I322" s="785"/>
      <c r="J322" s="785"/>
      <c r="K322" s="785"/>
      <c r="L322" s="785"/>
      <c r="M322" s="70" t="str">
        <f>IFERROR(INDEX('[3]Controles de Corrupción,,'!$C$10:$AZ$251,MATCH(A322,'[3]Controles de Corrupción,,'!$B$10:$B$251,0),4),"")</f>
        <v/>
      </c>
      <c r="N322" s="70" t="str">
        <f>IFERROR(INDEX('[3]Controles de Corrupción,,'!$C$10:$AZ$251,MATCH(A322,'[3]Controles de Corrupción,,'!$B$10:$B$251,0),40),"")</f>
        <v/>
      </c>
      <c r="O322" s="70" t="str">
        <f>IFERROR(INDEX('[3]Controles de Corrupción,,'!$C$10:$AZ$251,MATCH(A322,'[3]Controles de Corrupción,,'!$B$10:$B$251,0),41),"")</f>
        <v/>
      </c>
      <c r="P322" s="70" t="str">
        <f>IFERROR(INDEX('[3]Controles de Corrupción,,'!$C$10:$AZ$251,MATCH(A322,'[3]Controles de Corrupción,,'!$B$10:$B$251,0),42),"")</f>
        <v/>
      </c>
      <c r="Q322" s="62" t="str">
        <f>IFERROR(INDEX('[3]Controles de Corrupción,,'!$C$10:$AZ$251,MATCH(A322,'[3]Controles de Corrupción,,'!$B$10:$B$251,0),47),"")</f>
        <v/>
      </c>
    </row>
    <row r="323" spans="1:17" ht="51.75" customHeight="1" x14ac:dyDescent="0.25">
      <c r="A323" s="118" t="s">
        <v>855</v>
      </c>
      <c r="B323" s="897"/>
      <c r="C323" s="900"/>
      <c r="D323" s="783"/>
      <c r="E323" s="895"/>
      <c r="F323" s="785"/>
      <c r="G323" s="785"/>
      <c r="H323" s="889"/>
      <c r="I323" s="785"/>
      <c r="J323" s="785"/>
      <c r="K323" s="785"/>
      <c r="L323" s="785"/>
      <c r="M323" s="70" t="str">
        <f>IFERROR(INDEX('[3]Controles de Corrupción,,'!$C$10:$AZ$251,MATCH(A323,'[3]Controles de Corrupción,,'!$B$10:$B$251,0),4),"")</f>
        <v/>
      </c>
      <c r="N323" s="70" t="str">
        <f>IFERROR(INDEX('[3]Controles de Corrupción,,'!$C$10:$AZ$251,MATCH(A323,'[3]Controles de Corrupción,,'!$B$10:$B$251,0),40),"")</f>
        <v/>
      </c>
      <c r="O323" s="70" t="str">
        <f>IFERROR(INDEX('[3]Controles de Corrupción,,'!$C$10:$AZ$251,MATCH(A323,'[3]Controles de Corrupción,,'!$B$10:$B$251,0),41),"")</f>
        <v/>
      </c>
      <c r="P323" s="70" t="str">
        <f>IFERROR(INDEX('[3]Controles de Corrupción,,'!$C$10:$AZ$251,MATCH(A323,'[3]Controles de Corrupción,,'!$B$10:$B$251,0),42),"")</f>
        <v/>
      </c>
      <c r="Q323" s="62" t="str">
        <f>IFERROR(INDEX('[3]Controles de Corrupción,,'!$C$10:$AZ$251,MATCH(A323,'[3]Controles de Corrupción,,'!$B$10:$B$251,0),47),"")</f>
        <v/>
      </c>
    </row>
    <row r="324" spans="1:17" ht="51.75" customHeight="1" x14ac:dyDescent="0.25">
      <c r="A324" s="118" t="s">
        <v>856</v>
      </c>
      <c r="B324" s="898"/>
      <c r="C324" s="900"/>
      <c r="D324" s="783"/>
      <c r="E324" s="895"/>
      <c r="F324" s="785"/>
      <c r="G324" s="785"/>
      <c r="H324" s="786"/>
      <c r="I324" s="785"/>
      <c r="J324" s="785"/>
      <c r="K324" s="785"/>
      <c r="L324" s="785"/>
      <c r="M324" s="70" t="str">
        <f>IFERROR(INDEX('[3]Controles de Corrupción,,'!$C$10:$AZ$251,MATCH(A324,'[3]Controles de Corrupción,,'!$B$10:$B$251,0),4),"")</f>
        <v/>
      </c>
      <c r="N324" s="70" t="str">
        <f>IFERROR(INDEX('[3]Controles de Corrupción,,'!$C$10:$AZ$251,MATCH(A324,'[3]Controles de Corrupción,,'!$B$10:$B$251,0),40),"")</f>
        <v/>
      </c>
      <c r="O324" s="70" t="str">
        <f>IFERROR(INDEX('[3]Controles de Corrupción,,'!$C$10:$AZ$251,MATCH(A324,'[3]Controles de Corrupción,,'!$B$10:$B$251,0),41),"")</f>
        <v/>
      </c>
      <c r="P324" s="70" t="str">
        <f>IFERROR(INDEX('[3]Controles de Corrupción,,'!$C$10:$AZ$251,MATCH(A324,'[3]Controles de Corrupción,,'!$B$10:$B$251,0),42),"")</f>
        <v/>
      </c>
      <c r="Q324" s="62" t="str">
        <f>IFERROR(INDEX('[3]Controles de Corrupción,,'!$C$10:$AZ$251,MATCH(A324,'[3]Controles de Corrupción,,'!$B$10:$B$251,0),47),"")</f>
        <v/>
      </c>
    </row>
    <row r="325" spans="1:17" ht="51.75" customHeight="1" x14ac:dyDescent="0.25">
      <c r="A325" s="118" t="s">
        <v>857</v>
      </c>
      <c r="B325" s="896"/>
      <c r="C325" s="899" t="str">
        <f>IFERROR(INDEX('[3]Riesgos de Corrupción'!$B$11:$BN$100,MATCH('Mapa Riesgo Corrupción'!B325,'[3]Riesgos de Corrupción'!$B$11:$B$100,0),2),"")</f>
        <v/>
      </c>
      <c r="D325" s="791" t="str">
        <f>IFERROR(INDEX('[3]Riesgos de Corrupción'!$B$11:$BN$100,MATCH('Mapa Riesgo Corrupción'!B325,'[3]Riesgos de Corrupción'!$B$11:$B$100,0),4),"")</f>
        <v/>
      </c>
      <c r="E325" s="894" t="str">
        <f>IFERROR(INDEX('[3]Riesgos de Corrupción'!$B$11:$BN$100,MATCH('Mapa Riesgo Corrupción'!B325,'[3]Riesgos de Corrupción'!$B$11:$B$100,0),5),"")</f>
        <v/>
      </c>
      <c r="F325" s="784" t="str">
        <f>IFERROR(INDEX('[3]Riesgos de Corrupción'!$B$11:$BN$100,MATCH('Mapa Riesgo Corrupción'!B325,'[3]Riesgos de Corrupción'!$B$11:$B$100,0),18),"")</f>
        <v/>
      </c>
      <c r="G325" s="784" t="str">
        <f>IFERROR(INDEX('[3]Riesgos de Corrupción'!$B$11:$BN$100,MATCH('Mapa Riesgo Corrupción'!B325,'[3]Riesgos de Corrupción'!$B$11:$B$100,0),63),"")</f>
        <v/>
      </c>
      <c r="H325" s="891" t="str">
        <f>IFERROR(INDEX('[3]Riesgos de Corrupción'!$B$11:$BN$100,MATCH('Mapa Riesgo Corrupción'!B325,'[3]Riesgos de Corrupción'!$B$11:$B$100,0),64),"")</f>
        <v/>
      </c>
      <c r="I325" s="784" t="str">
        <f>IFERROR(INDEX('[3]Controles de Corrupción,,'!$C$10:$AZ$251,MATCH('Mapa Riesgo Corrupción'!B325,'[3]Controles de Corrupción,,'!$C$10:$C$251,0),33),"")</f>
        <v/>
      </c>
      <c r="J325" s="784" t="str">
        <f>IFERROR(INDEX('[3]Controles de Corrupción,,'!$C$10:$AZ$251,MATCH('Mapa Riesgo Corrupción'!B325,'[3]Controles de Corrupción,,'!$C$10:$C$251,0),36),"")</f>
        <v/>
      </c>
      <c r="K325" s="784" t="str">
        <f>IFERROR(INDEX('[3]Controles de Corrupción,,'!$C$10:$AZ$251,MATCH('Mapa Riesgo Corrupción'!B325,'[3]Controles de Corrupción,,'!$C$10:$C$251,0),37),"")</f>
        <v/>
      </c>
      <c r="L325" s="784" t="str">
        <f>IFERROR(INDEX('[3]Controles de Corrupción,,'!$C$10:$AZ$251,MATCH('Mapa Riesgo Corrupción'!B325,'[3]Controles de Corrupción,,'!$C$10:$C$251,0),38),"")</f>
        <v/>
      </c>
      <c r="M325" s="70" t="str">
        <f>IFERROR(INDEX('[3]Controles de Corrupción,,'!$C$10:$AZ$251,MATCH(A325,'[3]Controles de Corrupción,,'!$B$10:$B$251,0),4),"")</f>
        <v/>
      </c>
      <c r="N325" s="70" t="str">
        <f>IFERROR(INDEX('[3]Controles de Corrupción,,'!$C$10:$AZ$251,MATCH(A325,'[3]Controles de Corrupción,,'!$B$10:$B$251,0),40),"")</f>
        <v/>
      </c>
      <c r="O325" s="70" t="str">
        <f>IFERROR(INDEX('[3]Controles de Corrupción,,'!$C$10:$AZ$251,MATCH(A325,'[3]Controles de Corrupción,,'!$B$10:$B$251,0),41),"")</f>
        <v/>
      </c>
      <c r="P325" s="70" t="str">
        <f>IFERROR(INDEX('[3]Controles de Corrupción,,'!$C$10:$AZ$251,MATCH(A325,'[3]Controles de Corrupción,,'!$B$10:$B$251,0),42),"")</f>
        <v/>
      </c>
      <c r="Q325" s="62" t="str">
        <f>IFERROR(INDEX('[3]Controles de Corrupción,,'!$C$10:$AZ$251,MATCH(A325,'[3]Controles de Corrupción,,'!$B$10:$B$251,0),47),"")</f>
        <v/>
      </c>
    </row>
    <row r="326" spans="1:17" ht="51.75" customHeight="1" x14ac:dyDescent="0.25">
      <c r="A326" s="118" t="s">
        <v>858</v>
      </c>
      <c r="B326" s="897"/>
      <c r="C326" s="900"/>
      <c r="D326" s="783"/>
      <c r="E326" s="895"/>
      <c r="F326" s="785"/>
      <c r="G326" s="785"/>
      <c r="H326" s="889"/>
      <c r="I326" s="785"/>
      <c r="J326" s="785"/>
      <c r="K326" s="785"/>
      <c r="L326" s="785"/>
      <c r="M326" s="70" t="str">
        <f>IFERROR(INDEX('[3]Controles de Corrupción,,'!$C$10:$AZ$251,MATCH(A326,'[3]Controles de Corrupción,,'!$B$10:$B$251,0),4),"")</f>
        <v/>
      </c>
      <c r="N326" s="70" t="str">
        <f>IFERROR(INDEX('[3]Controles de Corrupción,,'!$C$10:$AZ$251,MATCH(A326,'[3]Controles de Corrupción,,'!$B$10:$B$251,0),40),"")</f>
        <v/>
      </c>
      <c r="O326" s="70" t="str">
        <f>IFERROR(INDEX('[3]Controles de Corrupción,,'!$C$10:$AZ$251,MATCH(A326,'[3]Controles de Corrupción,,'!$B$10:$B$251,0),41),"")</f>
        <v/>
      </c>
      <c r="P326" s="70" t="str">
        <f>IFERROR(INDEX('[3]Controles de Corrupción,,'!$C$10:$AZ$251,MATCH(A326,'[3]Controles de Corrupción,,'!$B$10:$B$251,0),42),"")</f>
        <v/>
      </c>
      <c r="Q326" s="62" t="str">
        <f>IFERROR(INDEX('[3]Controles de Corrupción,,'!$C$10:$AZ$251,MATCH(A326,'[3]Controles de Corrupción,,'!$B$10:$B$251,0),47),"")</f>
        <v/>
      </c>
    </row>
    <row r="327" spans="1:17" ht="51.75" customHeight="1" x14ac:dyDescent="0.25">
      <c r="A327" s="118" t="s">
        <v>859</v>
      </c>
      <c r="B327" s="897"/>
      <c r="C327" s="900"/>
      <c r="D327" s="783"/>
      <c r="E327" s="895"/>
      <c r="F327" s="785"/>
      <c r="G327" s="785"/>
      <c r="H327" s="889"/>
      <c r="I327" s="785"/>
      <c r="J327" s="785"/>
      <c r="K327" s="785"/>
      <c r="L327" s="785"/>
      <c r="M327" s="70" t="str">
        <f>IFERROR(INDEX('[3]Controles de Corrupción,,'!$C$10:$AZ$251,MATCH(A327,'[3]Controles de Corrupción,,'!$B$10:$B$251,0),4),"")</f>
        <v/>
      </c>
      <c r="N327" s="70" t="str">
        <f>IFERROR(INDEX('[3]Controles de Corrupción,,'!$C$10:$AZ$251,MATCH(A327,'[3]Controles de Corrupción,,'!$B$10:$B$251,0),40),"")</f>
        <v/>
      </c>
      <c r="O327" s="70" t="str">
        <f>IFERROR(INDEX('[3]Controles de Corrupción,,'!$C$10:$AZ$251,MATCH(A327,'[3]Controles de Corrupción,,'!$B$10:$B$251,0),41),"")</f>
        <v/>
      </c>
      <c r="P327" s="70" t="str">
        <f>IFERROR(INDEX('[3]Controles de Corrupción,,'!$C$10:$AZ$251,MATCH(A327,'[3]Controles de Corrupción,,'!$B$10:$B$251,0),42),"")</f>
        <v/>
      </c>
      <c r="Q327" s="62" t="str">
        <f>IFERROR(INDEX('[3]Controles de Corrupción,,'!$C$10:$AZ$251,MATCH(A327,'[3]Controles de Corrupción,,'!$B$10:$B$251,0),47),"")</f>
        <v/>
      </c>
    </row>
    <row r="328" spans="1:17" ht="51.75" customHeight="1" x14ac:dyDescent="0.25">
      <c r="A328" s="118" t="s">
        <v>860</v>
      </c>
      <c r="B328" s="897"/>
      <c r="C328" s="900"/>
      <c r="D328" s="783"/>
      <c r="E328" s="895"/>
      <c r="F328" s="785"/>
      <c r="G328" s="785"/>
      <c r="H328" s="889"/>
      <c r="I328" s="785"/>
      <c r="J328" s="785"/>
      <c r="K328" s="785"/>
      <c r="L328" s="785"/>
      <c r="M328" s="70" t="str">
        <f>IFERROR(INDEX('[3]Controles de Corrupción,,'!$C$10:$AZ$251,MATCH(A328,'[3]Controles de Corrupción,,'!$B$10:$B$251,0),4),"")</f>
        <v/>
      </c>
      <c r="N328" s="70" t="str">
        <f>IFERROR(INDEX('[3]Controles de Corrupción,,'!$C$10:$AZ$251,MATCH(A328,'[3]Controles de Corrupción,,'!$B$10:$B$251,0),40),"")</f>
        <v/>
      </c>
      <c r="O328" s="70" t="str">
        <f>IFERROR(INDEX('[3]Controles de Corrupción,,'!$C$10:$AZ$251,MATCH(A328,'[3]Controles de Corrupción,,'!$B$10:$B$251,0),41),"")</f>
        <v/>
      </c>
      <c r="P328" s="70" t="str">
        <f>IFERROR(INDEX('[3]Controles de Corrupción,,'!$C$10:$AZ$251,MATCH(A328,'[3]Controles de Corrupción,,'!$B$10:$B$251,0),42),"")</f>
        <v/>
      </c>
      <c r="Q328" s="62" t="str">
        <f>IFERROR(INDEX('[3]Controles de Corrupción,,'!$C$10:$AZ$251,MATCH(A328,'[3]Controles de Corrupción,,'!$B$10:$B$251,0),47),"")</f>
        <v/>
      </c>
    </row>
    <row r="329" spans="1:17" ht="51.75" customHeight="1" x14ac:dyDescent="0.25">
      <c r="A329" s="118" t="s">
        <v>861</v>
      </c>
      <c r="B329" s="897"/>
      <c r="C329" s="900"/>
      <c r="D329" s="783"/>
      <c r="E329" s="895"/>
      <c r="F329" s="785"/>
      <c r="G329" s="785"/>
      <c r="H329" s="889"/>
      <c r="I329" s="785"/>
      <c r="J329" s="785"/>
      <c r="K329" s="785"/>
      <c r="L329" s="785"/>
      <c r="M329" s="70" t="str">
        <f>IFERROR(INDEX('[3]Controles de Corrupción,,'!$C$10:$AZ$251,MATCH(A329,'[3]Controles de Corrupción,,'!$B$10:$B$251,0),4),"")</f>
        <v/>
      </c>
      <c r="N329" s="70" t="str">
        <f>IFERROR(INDEX('[3]Controles de Corrupción,,'!$C$10:$AZ$251,MATCH(A329,'[3]Controles de Corrupción,,'!$B$10:$B$251,0),40),"")</f>
        <v/>
      </c>
      <c r="O329" s="70" t="str">
        <f>IFERROR(INDEX('[3]Controles de Corrupción,,'!$C$10:$AZ$251,MATCH(A329,'[3]Controles de Corrupción,,'!$B$10:$B$251,0),41),"")</f>
        <v/>
      </c>
      <c r="P329" s="70" t="str">
        <f>IFERROR(INDEX('[3]Controles de Corrupción,,'!$C$10:$AZ$251,MATCH(A329,'[3]Controles de Corrupción,,'!$B$10:$B$251,0),42),"")</f>
        <v/>
      </c>
      <c r="Q329" s="62" t="str">
        <f>IFERROR(INDEX('[3]Controles de Corrupción,,'!$C$10:$AZ$251,MATCH(A329,'[3]Controles de Corrupción,,'!$B$10:$B$251,0),47),"")</f>
        <v/>
      </c>
    </row>
    <row r="330" spans="1:17" ht="51.75" customHeight="1" x14ac:dyDescent="0.25">
      <c r="A330" s="118" t="s">
        <v>862</v>
      </c>
      <c r="B330" s="898"/>
      <c r="C330" s="900"/>
      <c r="D330" s="783"/>
      <c r="E330" s="895"/>
      <c r="F330" s="785"/>
      <c r="G330" s="785"/>
      <c r="H330" s="786"/>
      <c r="I330" s="785"/>
      <c r="J330" s="785"/>
      <c r="K330" s="785"/>
      <c r="L330" s="785"/>
      <c r="M330" s="70" t="str">
        <f>IFERROR(INDEX('[3]Controles de Corrupción,,'!$C$10:$AZ$251,MATCH(A330,'[3]Controles de Corrupción,,'!$B$10:$B$251,0),4),"")</f>
        <v/>
      </c>
      <c r="N330" s="70" t="str">
        <f>IFERROR(INDEX('[3]Controles de Corrupción,,'!$C$10:$AZ$251,MATCH(A330,'[3]Controles de Corrupción,,'!$B$10:$B$251,0),40),"")</f>
        <v/>
      </c>
      <c r="O330" s="70" t="str">
        <f>IFERROR(INDEX('[3]Controles de Corrupción,,'!$C$10:$AZ$251,MATCH(A330,'[3]Controles de Corrupción,,'!$B$10:$B$251,0),41),"")</f>
        <v/>
      </c>
      <c r="P330" s="70" t="str">
        <f>IFERROR(INDEX('[3]Controles de Corrupción,,'!$C$10:$AZ$251,MATCH(A330,'[3]Controles de Corrupción,,'!$B$10:$B$251,0),42),"")</f>
        <v/>
      </c>
      <c r="Q330" s="62" t="str">
        <f>IFERROR(INDEX('[3]Controles de Corrupción,,'!$C$10:$AZ$251,MATCH(A330,'[3]Controles de Corrupción,,'!$B$10:$B$251,0),47),"")</f>
        <v/>
      </c>
    </row>
    <row r="331" spans="1:17" ht="51.75" customHeight="1" x14ac:dyDescent="0.25">
      <c r="A331" s="118" t="s">
        <v>863</v>
      </c>
      <c r="B331" s="896"/>
      <c r="C331" s="899" t="str">
        <f>IFERROR(INDEX('[3]Riesgos de Corrupción'!$B$11:$BN$100,MATCH('Mapa Riesgo Corrupción'!B331,'[3]Riesgos de Corrupción'!$B$11:$B$100,0),2),"")</f>
        <v/>
      </c>
      <c r="D331" s="791" t="str">
        <f>IFERROR(INDEX('[3]Riesgos de Corrupción'!$B$11:$BN$100,MATCH('Mapa Riesgo Corrupción'!B331,'[3]Riesgos de Corrupción'!$B$11:$B$100,0),4),"")</f>
        <v/>
      </c>
      <c r="E331" s="894" t="str">
        <f>IFERROR(INDEX('[3]Riesgos de Corrupción'!$B$11:$BN$100,MATCH('Mapa Riesgo Corrupción'!B331,'[3]Riesgos de Corrupción'!$B$11:$B$100,0),5),"")</f>
        <v/>
      </c>
      <c r="F331" s="784" t="str">
        <f>IFERROR(INDEX('[3]Riesgos de Corrupción'!$B$11:$BN$100,MATCH('Mapa Riesgo Corrupción'!B331,'[3]Riesgos de Corrupción'!$B$11:$B$100,0),18),"")</f>
        <v/>
      </c>
      <c r="G331" s="784" t="str">
        <f>IFERROR(INDEX('[3]Riesgos de Corrupción'!$B$11:$BN$100,MATCH('Mapa Riesgo Corrupción'!B331,'[3]Riesgos de Corrupción'!$B$11:$B$100,0),63),"")</f>
        <v/>
      </c>
      <c r="H331" s="891" t="str">
        <f>IFERROR(INDEX('[3]Riesgos de Corrupción'!$B$11:$BN$100,MATCH('Mapa Riesgo Corrupción'!B331,'[3]Riesgos de Corrupción'!$B$11:$B$100,0),64),"")</f>
        <v/>
      </c>
      <c r="I331" s="784" t="str">
        <f>IFERROR(INDEX('[3]Controles de Corrupción,,'!$C$10:$AZ$251,MATCH('Mapa Riesgo Corrupción'!B331,'[3]Controles de Corrupción,,'!$C$10:$C$251,0),33),"")</f>
        <v/>
      </c>
      <c r="J331" s="784" t="str">
        <f>IFERROR(INDEX('[3]Controles de Corrupción,,'!$C$10:$AZ$251,MATCH('Mapa Riesgo Corrupción'!B331,'[3]Controles de Corrupción,,'!$C$10:$C$251,0),36),"")</f>
        <v/>
      </c>
      <c r="K331" s="784" t="str">
        <f>IFERROR(INDEX('[3]Controles de Corrupción,,'!$C$10:$AZ$251,MATCH('Mapa Riesgo Corrupción'!B331,'[3]Controles de Corrupción,,'!$C$10:$C$251,0),37),"")</f>
        <v/>
      </c>
      <c r="L331" s="784" t="str">
        <f>IFERROR(INDEX('[3]Controles de Corrupción,,'!$C$10:$AZ$251,MATCH('Mapa Riesgo Corrupción'!B331,'[3]Controles de Corrupción,,'!$C$10:$C$251,0),38),"")</f>
        <v/>
      </c>
      <c r="M331" s="70" t="str">
        <f>IFERROR(INDEX('[3]Controles de Corrupción,,'!$C$10:$AZ$251,MATCH(A331,'[3]Controles de Corrupción,,'!$B$10:$B$251,0),4),"")</f>
        <v/>
      </c>
      <c r="N331" s="70" t="str">
        <f>IFERROR(INDEX('[3]Controles de Corrupción,,'!$C$10:$AZ$251,MATCH(A331,'[3]Controles de Corrupción,,'!$B$10:$B$251,0),40),"")</f>
        <v/>
      </c>
      <c r="O331" s="70" t="str">
        <f>IFERROR(INDEX('[3]Controles de Corrupción,,'!$C$10:$AZ$251,MATCH(A331,'[3]Controles de Corrupción,,'!$B$10:$B$251,0),41),"")</f>
        <v/>
      </c>
      <c r="P331" s="70" t="str">
        <f>IFERROR(INDEX('[3]Controles de Corrupción,,'!$C$10:$AZ$251,MATCH(A331,'[3]Controles de Corrupción,,'!$B$10:$B$251,0),42),"")</f>
        <v/>
      </c>
      <c r="Q331" s="62" t="str">
        <f>IFERROR(INDEX('[3]Controles de Corrupción,,'!$C$10:$AZ$251,MATCH(A331,'[3]Controles de Corrupción,,'!$B$10:$B$251,0),47),"")</f>
        <v/>
      </c>
    </row>
    <row r="332" spans="1:17" ht="51.75" customHeight="1" x14ac:dyDescent="0.25">
      <c r="A332" s="118" t="s">
        <v>864</v>
      </c>
      <c r="B332" s="897"/>
      <c r="C332" s="900"/>
      <c r="D332" s="783"/>
      <c r="E332" s="895"/>
      <c r="F332" s="785"/>
      <c r="G332" s="785"/>
      <c r="H332" s="889"/>
      <c r="I332" s="785"/>
      <c r="J332" s="785"/>
      <c r="K332" s="785"/>
      <c r="L332" s="785"/>
      <c r="M332" s="70" t="str">
        <f>IFERROR(INDEX('[3]Controles de Corrupción,,'!$C$10:$AZ$251,MATCH(A332,'[3]Controles de Corrupción,,'!$B$10:$B$251,0),4),"")</f>
        <v/>
      </c>
      <c r="N332" s="70" t="str">
        <f>IFERROR(INDEX('[3]Controles de Corrupción,,'!$C$10:$AZ$251,MATCH(A332,'[3]Controles de Corrupción,,'!$B$10:$B$251,0),40),"")</f>
        <v/>
      </c>
      <c r="O332" s="70" t="str">
        <f>IFERROR(INDEX('[3]Controles de Corrupción,,'!$C$10:$AZ$251,MATCH(A332,'[3]Controles de Corrupción,,'!$B$10:$B$251,0),41),"")</f>
        <v/>
      </c>
      <c r="P332" s="70" t="str">
        <f>IFERROR(INDEX('[3]Controles de Corrupción,,'!$C$10:$AZ$251,MATCH(A332,'[3]Controles de Corrupción,,'!$B$10:$B$251,0),42),"")</f>
        <v/>
      </c>
      <c r="Q332" s="62" t="str">
        <f>IFERROR(INDEX('[3]Controles de Corrupción,,'!$C$10:$AZ$251,MATCH(A332,'[3]Controles de Corrupción,,'!$B$10:$B$251,0),47),"")</f>
        <v/>
      </c>
    </row>
    <row r="333" spans="1:17" ht="51.75" customHeight="1" x14ac:dyDescent="0.25">
      <c r="A333" s="118" t="s">
        <v>865</v>
      </c>
      <c r="B333" s="897"/>
      <c r="C333" s="900"/>
      <c r="D333" s="783"/>
      <c r="E333" s="895"/>
      <c r="F333" s="785"/>
      <c r="G333" s="785"/>
      <c r="H333" s="889"/>
      <c r="I333" s="785"/>
      <c r="J333" s="785"/>
      <c r="K333" s="785"/>
      <c r="L333" s="785"/>
      <c r="M333" s="70" t="str">
        <f>IFERROR(INDEX('[3]Controles de Corrupción,,'!$C$10:$AZ$251,MATCH(A333,'[3]Controles de Corrupción,,'!$B$10:$B$251,0),4),"")</f>
        <v/>
      </c>
      <c r="N333" s="70" t="str">
        <f>IFERROR(INDEX('[3]Controles de Corrupción,,'!$C$10:$AZ$251,MATCH(A333,'[3]Controles de Corrupción,,'!$B$10:$B$251,0),40),"")</f>
        <v/>
      </c>
      <c r="O333" s="70" t="str">
        <f>IFERROR(INDEX('[3]Controles de Corrupción,,'!$C$10:$AZ$251,MATCH(A333,'[3]Controles de Corrupción,,'!$B$10:$B$251,0),41),"")</f>
        <v/>
      </c>
      <c r="P333" s="70" t="str">
        <f>IFERROR(INDEX('[3]Controles de Corrupción,,'!$C$10:$AZ$251,MATCH(A333,'[3]Controles de Corrupción,,'!$B$10:$B$251,0),42),"")</f>
        <v/>
      </c>
      <c r="Q333" s="62" t="str">
        <f>IFERROR(INDEX('[3]Controles de Corrupción,,'!$C$10:$AZ$251,MATCH(A333,'[3]Controles de Corrupción,,'!$B$10:$B$251,0),47),"")</f>
        <v/>
      </c>
    </row>
    <row r="334" spans="1:17" ht="51.75" customHeight="1" x14ac:dyDescent="0.25">
      <c r="A334" s="118" t="s">
        <v>866</v>
      </c>
      <c r="B334" s="897"/>
      <c r="C334" s="900"/>
      <c r="D334" s="783"/>
      <c r="E334" s="895"/>
      <c r="F334" s="785"/>
      <c r="G334" s="785"/>
      <c r="H334" s="889"/>
      <c r="I334" s="785"/>
      <c r="J334" s="785"/>
      <c r="K334" s="785"/>
      <c r="L334" s="785"/>
      <c r="M334" s="70" t="str">
        <f>IFERROR(INDEX('[3]Controles de Corrupción,,'!$C$10:$AZ$251,MATCH(A334,'[3]Controles de Corrupción,,'!$B$10:$B$251,0),4),"")</f>
        <v/>
      </c>
      <c r="N334" s="70" t="str">
        <f>IFERROR(INDEX('[3]Controles de Corrupción,,'!$C$10:$AZ$251,MATCH(A334,'[3]Controles de Corrupción,,'!$B$10:$B$251,0),40),"")</f>
        <v/>
      </c>
      <c r="O334" s="70" t="str">
        <f>IFERROR(INDEX('[3]Controles de Corrupción,,'!$C$10:$AZ$251,MATCH(A334,'[3]Controles de Corrupción,,'!$B$10:$B$251,0),41),"")</f>
        <v/>
      </c>
      <c r="P334" s="70" t="str">
        <f>IFERROR(INDEX('[3]Controles de Corrupción,,'!$C$10:$AZ$251,MATCH(A334,'[3]Controles de Corrupción,,'!$B$10:$B$251,0),42),"")</f>
        <v/>
      </c>
      <c r="Q334" s="62" t="str">
        <f>IFERROR(INDEX('[3]Controles de Corrupción,,'!$C$10:$AZ$251,MATCH(A334,'[3]Controles de Corrupción,,'!$B$10:$B$251,0),47),"")</f>
        <v/>
      </c>
    </row>
    <row r="335" spans="1:17" ht="51.75" customHeight="1" x14ac:dyDescent="0.25">
      <c r="A335" s="118" t="s">
        <v>867</v>
      </c>
      <c r="B335" s="897"/>
      <c r="C335" s="900"/>
      <c r="D335" s="783"/>
      <c r="E335" s="895"/>
      <c r="F335" s="785"/>
      <c r="G335" s="785"/>
      <c r="H335" s="889"/>
      <c r="I335" s="785"/>
      <c r="J335" s="785"/>
      <c r="K335" s="785"/>
      <c r="L335" s="785"/>
      <c r="M335" s="70" t="str">
        <f>IFERROR(INDEX('[3]Controles de Corrupción,,'!$C$10:$AZ$251,MATCH(A335,'[3]Controles de Corrupción,,'!$B$10:$B$251,0),4),"")</f>
        <v/>
      </c>
      <c r="N335" s="70" t="str">
        <f>IFERROR(INDEX('[3]Controles de Corrupción,,'!$C$10:$AZ$251,MATCH(A335,'[3]Controles de Corrupción,,'!$B$10:$B$251,0),40),"")</f>
        <v/>
      </c>
      <c r="O335" s="70" t="str">
        <f>IFERROR(INDEX('[3]Controles de Corrupción,,'!$C$10:$AZ$251,MATCH(A335,'[3]Controles de Corrupción,,'!$B$10:$B$251,0),41),"")</f>
        <v/>
      </c>
      <c r="P335" s="70" t="str">
        <f>IFERROR(INDEX('[3]Controles de Corrupción,,'!$C$10:$AZ$251,MATCH(A335,'[3]Controles de Corrupción,,'!$B$10:$B$251,0),42),"")</f>
        <v/>
      </c>
      <c r="Q335" s="62" t="str">
        <f>IFERROR(INDEX('[3]Controles de Corrupción,,'!$C$10:$AZ$251,MATCH(A335,'[3]Controles de Corrupción,,'!$B$10:$B$251,0),47),"")</f>
        <v/>
      </c>
    </row>
    <row r="336" spans="1:17" ht="51.75" customHeight="1" x14ac:dyDescent="0.25">
      <c r="A336" s="118" t="s">
        <v>868</v>
      </c>
      <c r="B336" s="898"/>
      <c r="C336" s="900"/>
      <c r="D336" s="783"/>
      <c r="E336" s="895"/>
      <c r="F336" s="785"/>
      <c r="G336" s="785"/>
      <c r="H336" s="786"/>
      <c r="I336" s="785"/>
      <c r="J336" s="785"/>
      <c r="K336" s="785"/>
      <c r="L336" s="785"/>
      <c r="M336" s="70" t="str">
        <f>IFERROR(INDEX('[3]Controles de Corrupción,,'!$C$10:$AZ$251,MATCH(A336,'[3]Controles de Corrupción,,'!$B$10:$B$251,0),4),"")</f>
        <v/>
      </c>
      <c r="N336" s="70" t="str">
        <f>IFERROR(INDEX('[3]Controles de Corrupción,,'!$C$10:$AZ$251,MATCH(A336,'[3]Controles de Corrupción,,'!$B$10:$B$251,0),40),"")</f>
        <v/>
      </c>
      <c r="O336" s="70" t="str">
        <f>IFERROR(INDEX('[3]Controles de Corrupción,,'!$C$10:$AZ$251,MATCH(A336,'[3]Controles de Corrupción,,'!$B$10:$B$251,0),41),"")</f>
        <v/>
      </c>
      <c r="P336" s="70" t="str">
        <f>IFERROR(INDEX('[3]Controles de Corrupción,,'!$C$10:$AZ$251,MATCH(A336,'[3]Controles de Corrupción,,'!$B$10:$B$251,0),42),"")</f>
        <v/>
      </c>
      <c r="Q336" s="62" t="str">
        <f>IFERROR(INDEX('[3]Controles de Corrupción,,'!$C$10:$AZ$251,MATCH(A336,'[3]Controles de Corrupción,,'!$B$10:$B$251,0),47),"")</f>
        <v/>
      </c>
    </row>
    <row r="337" spans="1:17" ht="51.75" customHeight="1" x14ac:dyDescent="0.25">
      <c r="A337" s="118" t="s">
        <v>869</v>
      </c>
      <c r="B337" s="896"/>
      <c r="C337" s="899" t="str">
        <f>IFERROR(INDEX('[3]Riesgos de Corrupción'!$B$11:$BN$100,MATCH('Mapa Riesgo Corrupción'!B337,'[3]Riesgos de Corrupción'!$B$11:$B$100,0),2),"")</f>
        <v/>
      </c>
      <c r="D337" s="791" t="str">
        <f>IFERROR(INDEX('[3]Riesgos de Corrupción'!$B$11:$BN$100,MATCH('Mapa Riesgo Corrupción'!B337,'[3]Riesgos de Corrupción'!$B$11:$B$100,0),4),"")</f>
        <v/>
      </c>
      <c r="E337" s="894" t="str">
        <f>IFERROR(INDEX('[3]Riesgos de Corrupción'!$B$11:$BN$100,MATCH('Mapa Riesgo Corrupción'!B337,'[3]Riesgos de Corrupción'!$B$11:$B$100,0),5),"")</f>
        <v/>
      </c>
      <c r="F337" s="784" t="str">
        <f>IFERROR(INDEX('[3]Riesgos de Corrupción'!$B$11:$BN$100,MATCH('Mapa Riesgo Corrupción'!B337,'[3]Riesgos de Corrupción'!$B$11:$B$100,0),18),"")</f>
        <v/>
      </c>
      <c r="G337" s="784" t="str">
        <f>IFERROR(INDEX('[3]Riesgos de Corrupción'!$B$11:$BN$100,MATCH('Mapa Riesgo Corrupción'!B337,'[3]Riesgos de Corrupción'!$B$11:$B$100,0),63),"")</f>
        <v/>
      </c>
      <c r="H337" s="891" t="str">
        <f>IFERROR(INDEX('[3]Riesgos de Corrupción'!$B$11:$BN$100,MATCH('Mapa Riesgo Corrupción'!B337,'[3]Riesgos de Corrupción'!$B$11:$B$100,0),64),"")</f>
        <v/>
      </c>
      <c r="I337" s="784" t="str">
        <f>IFERROR(INDEX('[3]Controles de Corrupción,,'!$C$10:$AZ$251,MATCH('Mapa Riesgo Corrupción'!B337,'[3]Controles de Corrupción,,'!$C$10:$C$251,0),33),"")</f>
        <v/>
      </c>
      <c r="J337" s="784" t="str">
        <f>IFERROR(INDEX('[3]Controles de Corrupción,,'!$C$10:$AZ$251,MATCH('Mapa Riesgo Corrupción'!B337,'[3]Controles de Corrupción,,'!$C$10:$C$251,0),36),"")</f>
        <v/>
      </c>
      <c r="K337" s="784" t="str">
        <f>IFERROR(INDEX('[3]Controles de Corrupción,,'!$C$10:$AZ$251,MATCH('Mapa Riesgo Corrupción'!B337,'[3]Controles de Corrupción,,'!$C$10:$C$251,0),37),"")</f>
        <v/>
      </c>
      <c r="L337" s="784" t="str">
        <f>IFERROR(INDEX('[3]Controles de Corrupción,,'!$C$10:$AZ$251,MATCH('Mapa Riesgo Corrupción'!B337,'[3]Controles de Corrupción,,'!$C$10:$C$251,0),38),"")</f>
        <v/>
      </c>
      <c r="M337" s="70" t="str">
        <f>IFERROR(INDEX('[3]Controles de Corrupción,,'!$C$10:$AZ$251,MATCH(A337,'[3]Controles de Corrupción,,'!$B$10:$B$251,0),4),"")</f>
        <v/>
      </c>
      <c r="N337" s="70" t="str">
        <f>IFERROR(INDEX('[3]Controles de Corrupción,,'!$C$10:$AZ$251,MATCH(A337,'[3]Controles de Corrupción,,'!$B$10:$B$251,0),40),"")</f>
        <v/>
      </c>
      <c r="O337" s="70" t="str">
        <f>IFERROR(INDEX('[3]Controles de Corrupción,,'!$C$10:$AZ$251,MATCH(A337,'[3]Controles de Corrupción,,'!$B$10:$B$251,0),41),"")</f>
        <v/>
      </c>
      <c r="P337" s="70" t="str">
        <f>IFERROR(INDEX('[3]Controles de Corrupción,,'!$C$10:$AZ$251,MATCH(A337,'[3]Controles de Corrupción,,'!$B$10:$B$251,0),42),"")</f>
        <v/>
      </c>
      <c r="Q337" s="62" t="str">
        <f>IFERROR(INDEX('[3]Controles de Corrupción,,'!$C$10:$AZ$251,MATCH(A337,'[3]Controles de Corrupción,,'!$B$10:$B$251,0),47),"")</f>
        <v/>
      </c>
    </row>
    <row r="338" spans="1:17" ht="51.75" customHeight="1" x14ac:dyDescent="0.25">
      <c r="A338" s="118" t="s">
        <v>870</v>
      </c>
      <c r="B338" s="897"/>
      <c r="C338" s="900"/>
      <c r="D338" s="783"/>
      <c r="E338" s="895"/>
      <c r="F338" s="785"/>
      <c r="G338" s="785"/>
      <c r="H338" s="889"/>
      <c r="I338" s="785"/>
      <c r="J338" s="785"/>
      <c r="K338" s="785"/>
      <c r="L338" s="785"/>
      <c r="M338" s="70" t="str">
        <f>IFERROR(INDEX('[3]Controles de Corrupción,,'!$C$10:$AZ$251,MATCH(A338,'[3]Controles de Corrupción,,'!$B$10:$B$251,0),4),"")</f>
        <v/>
      </c>
      <c r="N338" s="70" t="str">
        <f>IFERROR(INDEX('[3]Controles de Corrupción,,'!$C$10:$AZ$251,MATCH(A338,'[3]Controles de Corrupción,,'!$B$10:$B$251,0),40),"")</f>
        <v/>
      </c>
      <c r="O338" s="70" t="str">
        <f>IFERROR(INDEX('[3]Controles de Corrupción,,'!$C$10:$AZ$251,MATCH(A338,'[3]Controles de Corrupción,,'!$B$10:$B$251,0),41),"")</f>
        <v/>
      </c>
      <c r="P338" s="70" t="str">
        <f>IFERROR(INDEX('[3]Controles de Corrupción,,'!$C$10:$AZ$251,MATCH(A338,'[3]Controles de Corrupción,,'!$B$10:$B$251,0),42),"")</f>
        <v/>
      </c>
      <c r="Q338" s="62" t="str">
        <f>IFERROR(INDEX('[3]Controles de Corrupción,,'!$C$10:$AZ$251,MATCH(A338,'[3]Controles de Corrupción,,'!$B$10:$B$251,0),47),"")</f>
        <v/>
      </c>
    </row>
    <row r="339" spans="1:17" ht="51.75" customHeight="1" x14ac:dyDescent="0.25">
      <c r="A339" s="118" t="s">
        <v>871</v>
      </c>
      <c r="B339" s="897"/>
      <c r="C339" s="900"/>
      <c r="D339" s="783"/>
      <c r="E339" s="895"/>
      <c r="F339" s="785"/>
      <c r="G339" s="785"/>
      <c r="H339" s="889"/>
      <c r="I339" s="785"/>
      <c r="J339" s="785"/>
      <c r="K339" s="785"/>
      <c r="L339" s="785"/>
      <c r="M339" s="70" t="str">
        <f>IFERROR(INDEX('[3]Controles de Corrupción,,'!$C$10:$AZ$251,MATCH(A339,'[3]Controles de Corrupción,,'!$B$10:$B$251,0),4),"")</f>
        <v/>
      </c>
      <c r="N339" s="70" t="str">
        <f>IFERROR(INDEX('[3]Controles de Corrupción,,'!$C$10:$AZ$251,MATCH(A339,'[3]Controles de Corrupción,,'!$B$10:$B$251,0),40),"")</f>
        <v/>
      </c>
      <c r="O339" s="70" t="str">
        <f>IFERROR(INDEX('[3]Controles de Corrupción,,'!$C$10:$AZ$251,MATCH(A339,'[3]Controles de Corrupción,,'!$B$10:$B$251,0),41),"")</f>
        <v/>
      </c>
      <c r="P339" s="70" t="str">
        <f>IFERROR(INDEX('[3]Controles de Corrupción,,'!$C$10:$AZ$251,MATCH(A339,'[3]Controles de Corrupción,,'!$B$10:$B$251,0),42),"")</f>
        <v/>
      </c>
      <c r="Q339" s="62" t="str">
        <f>IFERROR(INDEX('[3]Controles de Corrupción,,'!$C$10:$AZ$251,MATCH(A339,'[3]Controles de Corrupción,,'!$B$10:$B$251,0),47),"")</f>
        <v/>
      </c>
    </row>
    <row r="340" spans="1:17" ht="51.75" customHeight="1" x14ac:dyDescent="0.25">
      <c r="A340" s="118" t="s">
        <v>872</v>
      </c>
      <c r="B340" s="897"/>
      <c r="C340" s="900"/>
      <c r="D340" s="783"/>
      <c r="E340" s="895"/>
      <c r="F340" s="785"/>
      <c r="G340" s="785"/>
      <c r="H340" s="889"/>
      <c r="I340" s="785"/>
      <c r="J340" s="785"/>
      <c r="K340" s="785"/>
      <c r="L340" s="785"/>
      <c r="M340" s="70" t="str">
        <f>IFERROR(INDEX('[3]Controles de Corrupción,,'!$C$10:$AZ$251,MATCH(A340,'[3]Controles de Corrupción,,'!$B$10:$B$251,0),4),"")</f>
        <v/>
      </c>
      <c r="N340" s="70" t="str">
        <f>IFERROR(INDEX('[3]Controles de Corrupción,,'!$C$10:$AZ$251,MATCH(A340,'[3]Controles de Corrupción,,'!$B$10:$B$251,0),40),"")</f>
        <v/>
      </c>
      <c r="O340" s="70" t="str">
        <f>IFERROR(INDEX('[3]Controles de Corrupción,,'!$C$10:$AZ$251,MATCH(A340,'[3]Controles de Corrupción,,'!$B$10:$B$251,0),41),"")</f>
        <v/>
      </c>
      <c r="P340" s="70" t="str">
        <f>IFERROR(INDEX('[3]Controles de Corrupción,,'!$C$10:$AZ$251,MATCH(A340,'[3]Controles de Corrupción,,'!$B$10:$B$251,0),42),"")</f>
        <v/>
      </c>
      <c r="Q340" s="62" t="str">
        <f>IFERROR(INDEX('[3]Controles de Corrupción,,'!$C$10:$AZ$251,MATCH(A340,'[3]Controles de Corrupción,,'!$B$10:$B$251,0),47),"")</f>
        <v/>
      </c>
    </row>
    <row r="341" spans="1:17" ht="51.75" customHeight="1" x14ac:dyDescent="0.25">
      <c r="A341" s="118" t="s">
        <v>873</v>
      </c>
      <c r="B341" s="897"/>
      <c r="C341" s="900"/>
      <c r="D341" s="783"/>
      <c r="E341" s="895"/>
      <c r="F341" s="785"/>
      <c r="G341" s="785"/>
      <c r="H341" s="889"/>
      <c r="I341" s="785"/>
      <c r="J341" s="785"/>
      <c r="K341" s="785"/>
      <c r="L341" s="785"/>
      <c r="M341" s="70" t="str">
        <f>IFERROR(INDEX('[3]Controles de Corrupción,,'!$C$10:$AZ$251,MATCH(A341,'[3]Controles de Corrupción,,'!$B$10:$B$251,0),4),"")</f>
        <v/>
      </c>
      <c r="N341" s="70" t="str">
        <f>IFERROR(INDEX('[3]Controles de Corrupción,,'!$C$10:$AZ$251,MATCH(A341,'[3]Controles de Corrupción,,'!$B$10:$B$251,0),40),"")</f>
        <v/>
      </c>
      <c r="O341" s="70" t="str">
        <f>IFERROR(INDEX('[3]Controles de Corrupción,,'!$C$10:$AZ$251,MATCH(A341,'[3]Controles de Corrupción,,'!$B$10:$B$251,0),41),"")</f>
        <v/>
      </c>
      <c r="P341" s="70" t="str">
        <f>IFERROR(INDEX('[3]Controles de Corrupción,,'!$C$10:$AZ$251,MATCH(A341,'[3]Controles de Corrupción,,'!$B$10:$B$251,0),42),"")</f>
        <v/>
      </c>
      <c r="Q341" s="62" t="str">
        <f>IFERROR(INDEX('[3]Controles de Corrupción,,'!$C$10:$AZ$251,MATCH(A341,'[3]Controles de Corrupción,,'!$B$10:$B$251,0),47),"")</f>
        <v/>
      </c>
    </row>
    <row r="342" spans="1:17" ht="51.75" customHeight="1" x14ac:dyDescent="0.25">
      <c r="A342" s="118" t="s">
        <v>874</v>
      </c>
      <c r="B342" s="898"/>
      <c r="C342" s="900"/>
      <c r="D342" s="783"/>
      <c r="E342" s="895"/>
      <c r="F342" s="785"/>
      <c r="G342" s="785"/>
      <c r="H342" s="786"/>
      <c r="I342" s="785"/>
      <c r="J342" s="785"/>
      <c r="K342" s="785"/>
      <c r="L342" s="785"/>
      <c r="M342" s="70" t="str">
        <f>IFERROR(INDEX('[3]Controles de Corrupción,,'!$C$10:$AZ$251,MATCH(A342,'[3]Controles de Corrupción,,'!$B$10:$B$251,0),4),"")</f>
        <v/>
      </c>
      <c r="N342" s="70" t="str">
        <f>IFERROR(INDEX('[3]Controles de Corrupción,,'!$C$10:$AZ$251,MATCH(A342,'[3]Controles de Corrupción,,'!$B$10:$B$251,0),40),"")</f>
        <v/>
      </c>
      <c r="O342" s="70" t="str">
        <f>IFERROR(INDEX('[3]Controles de Corrupción,,'!$C$10:$AZ$251,MATCH(A342,'[3]Controles de Corrupción,,'!$B$10:$B$251,0),41),"")</f>
        <v/>
      </c>
      <c r="P342" s="70" t="str">
        <f>IFERROR(INDEX('[3]Controles de Corrupción,,'!$C$10:$AZ$251,MATCH(A342,'[3]Controles de Corrupción,,'!$B$10:$B$251,0),42),"")</f>
        <v/>
      </c>
      <c r="Q342" s="62" t="str">
        <f>IFERROR(INDEX('[3]Controles de Corrupción,,'!$C$10:$AZ$251,MATCH(A342,'[3]Controles de Corrupción,,'!$B$10:$B$251,0),47),"")</f>
        <v/>
      </c>
    </row>
    <row r="343" spans="1:17" ht="51.75" customHeight="1" x14ac:dyDescent="0.25">
      <c r="A343" s="118" t="s">
        <v>875</v>
      </c>
      <c r="B343" s="896"/>
      <c r="C343" s="899" t="str">
        <f>IFERROR(INDEX('[3]Riesgos de Corrupción'!$B$11:$BN$100,MATCH('Mapa Riesgo Corrupción'!B343,'[3]Riesgos de Corrupción'!$B$11:$B$100,0),2),"")</f>
        <v/>
      </c>
      <c r="D343" s="791" t="str">
        <f>IFERROR(INDEX('[3]Riesgos de Corrupción'!$B$11:$BN$100,MATCH('Mapa Riesgo Corrupción'!B343,'[3]Riesgos de Corrupción'!$B$11:$B$100,0),4),"")</f>
        <v/>
      </c>
      <c r="E343" s="894" t="str">
        <f>IFERROR(INDEX('[3]Riesgos de Corrupción'!$B$11:$BN$100,MATCH('Mapa Riesgo Corrupción'!B343,'[3]Riesgos de Corrupción'!$B$11:$B$100,0),5),"")</f>
        <v/>
      </c>
      <c r="F343" s="784" t="str">
        <f>IFERROR(INDEX('[3]Riesgos de Corrupción'!$B$11:$BN$100,MATCH('Mapa Riesgo Corrupción'!B343,'[3]Riesgos de Corrupción'!$B$11:$B$100,0),18),"")</f>
        <v/>
      </c>
      <c r="G343" s="784" t="str">
        <f>IFERROR(INDEX('[3]Riesgos de Corrupción'!$B$11:$BN$100,MATCH('Mapa Riesgo Corrupción'!B343,'[3]Riesgos de Corrupción'!$B$11:$B$100,0),63),"")</f>
        <v/>
      </c>
      <c r="H343" s="891" t="str">
        <f>IFERROR(INDEX('[3]Riesgos de Corrupción'!$B$11:$BN$100,MATCH('Mapa Riesgo Corrupción'!B343,'[3]Riesgos de Corrupción'!$B$11:$B$100,0),64),"")</f>
        <v/>
      </c>
      <c r="I343" s="784" t="str">
        <f>IFERROR(INDEX('[3]Controles de Corrupción,,'!$C$10:$AZ$251,MATCH('Mapa Riesgo Corrupción'!B343,'[3]Controles de Corrupción,,'!$C$10:$C$251,0),33),"")</f>
        <v/>
      </c>
      <c r="J343" s="784" t="str">
        <f>IFERROR(INDEX('[3]Controles de Corrupción,,'!$C$10:$AZ$251,MATCH('Mapa Riesgo Corrupción'!B343,'[3]Controles de Corrupción,,'!$C$10:$C$251,0),36),"")</f>
        <v/>
      </c>
      <c r="K343" s="784" t="str">
        <f>IFERROR(INDEX('[3]Controles de Corrupción,,'!$C$10:$AZ$251,MATCH('Mapa Riesgo Corrupción'!B343,'[3]Controles de Corrupción,,'!$C$10:$C$251,0),37),"")</f>
        <v/>
      </c>
      <c r="L343" s="784" t="str">
        <f>IFERROR(INDEX('[3]Controles de Corrupción,,'!$C$10:$AZ$251,MATCH('Mapa Riesgo Corrupción'!B343,'[3]Controles de Corrupción,,'!$C$10:$C$251,0),38),"")</f>
        <v/>
      </c>
      <c r="M343" s="70" t="str">
        <f>IFERROR(INDEX('[3]Controles de Corrupción,,'!$C$10:$AZ$251,MATCH(A343,'[3]Controles de Corrupción,,'!$B$10:$B$251,0),4),"")</f>
        <v/>
      </c>
      <c r="N343" s="70" t="str">
        <f>IFERROR(INDEX('[3]Controles de Corrupción,,'!$C$10:$AZ$251,MATCH(A343,'[3]Controles de Corrupción,,'!$B$10:$B$251,0),40),"")</f>
        <v/>
      </c>
      <c r="O343" s="70" t="str">
        <f>IFERROR(INDEX('[3]Controles de Corrupción,,'!$C$10:$AZ$251,MATCH(A343,'[3]Controles de Corrupción,,'!$B$10:$B$251,0),41),"")</f>
        <v/>
      </c>
      <c r="P343" s="70" t="str">
        <f>IFERROR(INDEX('[3]Controles de Corrupción,,'!$C$10:$AZ$251,MATCH(A343,'[3]Controles de Corrupción,,'!$B$10:$B$251,0),42),"")</f>
        <v/>
      </c>
      <c r="Q343" s="62" t="str">
        <f>IFERROR(INDEX('[3]Controles de Corrupción,,'!$C$10:$AZ$251,MATCH(A343,'[3]Controles de Corrupción,,'!$B$10:$B$251,0),47),"")</f>
        <v/>
      </c>
    </row>
    <row r="344" spans="1:17" ht="51.75" customHeight="1" x14ac:dyDescent="0.25">
      <c r="A344" s="118" t="s">
        <v>876</v>
      </c>
      <c r="B344" s="897"/>
      <c r="C344" s="900"/>
      <c r="D344" s="783"/>
      <c r="E344" s="895"/>
      <c r="F344" s="785"/>
      <c r="G344" s="785"/>
      <c r="H344" s="889"/>
      <c r="I344" s="785"/>
      <c r="J344" s="785"/>
      <c r="K344" s="785"/>
      <c r="L344" s="785"/>
      <c r="M344" s="70" t="str">
        <f>IFERROR(INDEX('[3]Controles de Corrupción,,'!$C$10:$AZ$251,MATCH(A344,'[3]Controles de Corrupción,,'!$B$10:$B$251,0),4),"")</f>
        <v/>
      </c>
      <c r="N344" s="70" t="str">
        <f>IFERROR(INDEX('[3]Controles de Corrupción,,'!$C$10:$AZ$251,MATCH(A344,'[3]Controles de Corrupción,,'!$B$10:$B$251,0),40),"")</f>
        <v/>
      </c>
      <c r="O344" s="70" t="str">
        <f>IFERROR(INDEX('[3]Controles de Corrupción,,'!$C$10:$AZ$251,MATCH(A344,'[3]Controles de Corrupción,,'!$B$10:$B$251,0),41),"")</f>
        <v/>
      </c>
      <c r="P344" s="70" t="str">
        <f>IFERROR(INDEX('[3]Controles de Corrupción,,'!$C$10:$AZ$251,MATCH(A344,'[3]Controles de Corrupción,,'!$B$10:$B$251,0),42),"")</f>
        <v/>
      </c>
      <c r="Q344" s="62" t="str">
        <f>IFERROR(INDEX('[3]Controles de Corrupción,,'!$C$10:$AZ$251,MATCH(A344,'[3]Controles de Corrupción,,'!$B$10:$B$251,0),47),"")</f>
        <v/>
      </c>
    </row>
    <row r="345" spans="1:17" ht="51.75" customHeight="1" x14ac:dyDescent="0.25">
      <c r="A345" s="118" t="s">
        <v>877</v>
      </c>
      <c r="B345" s="897"/>
      <c r="C345" s="900"/>
      <c r="D345" s="783"/>
      <c r="E345" s="895"/>
      <c r="F345" s="785"/>
      <c r="G345" s="785"/>
      <c r="H345" s="889"/>
      <c r="I345" s="785"/>
      <c r="J345" s="785"/>
      <c r="K345" s="785"/>
      <c r="L345" s="785"/>
      <c r="M345" s="70" t="str">
        <f>IFERROR(INDEX('[3]Controles de Corrupción,,'!$C$10:$AZ$251,MATCH(A345,'[3]Controles de Corrupción,,'!$B$10:$B$251,0),4),"")</f>
        <v/>
      </c>
      <c r="N345" s="70" t="str">
        <f>IFERROR(INDEX('[3]Controles de Corrupción,,'!$C$10:$AZ$251,MATCH(A345,'[3]Controles de Corrupción,,'!$B$10:$B$251,0),40),"")</f>
        <v/>
      </c>
      <c r="O345" s="70" t="str">
        <f>IFERROR(INDEX('[3]Controles de Corrupción,,'!$C$10:$AZ$251,MATCH(A345,'[3]Controles de Corrupción,,'!$B$10:$B$251,0),41),"")</f>
        <v/>
      </c>
      <c r="P345" s="70" t="str">
        <f>IFERROR(INDEX('[3]Controles de Corrupción,,'!$C$10:$AZ$251,MATCH(A345,'[3]Controles de Corrupción,,'!$B$10:$B$251,0),42),"")</f>
        <v/>
      </c>
      <c r="Q345" s="62" t="str">
        <f>IFERROR(INDEX('[3]Controles de Corrupción,,'!$C$10:$AZ$251,MATCH(A345,'[3]Controles de Corrupción,,'!$B$10:$B$251,0),47),"")</f>
        <v/>
      </c>
    </row>
    <row r="346" spans="1:17" ht="51.75" customHeight="1" x14ac:dyDescent="0.25">
      <c r="A346" s="118" t="s">
        <v>878</v>
      </c>
      <c r="B346" s="897"/>
      <c r="C346" s="900"/>
      <c r="D346" s="783"/>
      <c r="E346" s="895"/>
      <c r="F346" s="785"/>
      <c r="G346" s="785"/>
      <c r="H346" s="889"/>
      <c r="I346" s="785"/>
      <c r="J346" s="785"/>
      <c r="K346" s="785"/>
      <c r="L346" s="785"/>
      <c r="M346" s="70" t="str">
        <f>IFERROR(INDEX('[3]Controles de Corrupción,,'!$C$10:$AZ$251,MATCH(A346,'[3]Controles de Corrupción,,'!$B$10:$B$251,0),4),"")</f>
        <v/>
      </c>
      <c r="N346" s="70" t="str">
        <f>IFERROR(INDEX('[3]Controles de Corrupción,,'!$C$10:$AZ$251,MATCH(A346,'[3]Controles de Corrupción,,'!$B$10:$B$251,0),40),"")</f>
        <v/>
      </c>
      <c r="O346" s="70" t="str">
        <f>IFERROR(INDEX('[3]Controles de Corrupción,,'!$C$10:$AZ$251,MATCH(A346,'[3]Controles de Corrupción,,'!$B$10:$B$251,0),41),"")</f>
        <v/>
      </c>
      <c r="P346" s="70" t="str">
        <f>IFERROR(INDEX('[3]Controles de Corrupción,,'!$C$10:$AZ$251,MATCH(A346,'[3]Controles de Corrupción,,'!$B$10:$B$251,0),42),"")</f>
        <v/>
      </c>
      <c r="Q346" s="62" t="str">
        <f>IFERROR(INDEX('[3]Controles de Corrupción,,'!$C$10:$AZ$251,MATCH(A346,'[3]Controles de Corrupción,,'!$B$10:$B$251,0),47),"")</f>
        <v/>
      </c>
    </row>
    <row r="347" spans="1:17" ht="51.75" customHeight="1" x14ac:dyDescent="0.25">
      <c r="A347" s="118" t="s">
        <v>879</v>
      </c>
      <c r="B347" s="897"/>
      <c r="C347" s="900"/>
      <c r="D347" s="783"/>
      <c r="E347" s="895"/>
      <c r="F347" s="785"/>
      <c r="G347" s="785"/>
      <c r="H347" s="889"/>
      <c r="I347" s="785"/>
      <c r="J347" s="785"/>
      <c r="K347" s="785"/>
      <c r="L347" s="785"/>
      <c r="M347" s="70" t="str">
        <f>IFERROR(INDEX('[3]Controles de Corrupción,,'!$C$10:$AZ$251,MATCH(A347,'[3]Controles de Corrupción,,'!$B$10:$B$251,0),4),"")</f>
        <v/>
      </c>
      <c r="N347" s="70" t="str">
        <f>IFERROR(INDEX('[3]Controles de Corrupción,,'!$C$10:$AZ$251,MATCH(A347,'[3]Controles de Corrupción,,'!$B$10:$B$251,0),40),"")</f>
        <v/>
      </c>
      <c r="O347" s="70" t="str">
        <f>IFERROR(INDEX('[3]Controles de Corrupción,,'!$C$10:$AZ$251,MATCH(A347,'[3]Controles de Corrupción,,'!$B$10:$B$251,0),41),"")</f>
        <v/>
      </c>
      <c r="P347" s="70" t="str">
        <f>IFERROR(INDEX('[3]Controles de Corrupción,,'!$C$10:$AZ$251,MATCH(A347,'[3]Controles de Corrupción,,'!$B$10:$B$251,0),42),"")</f>
        <v/>
      </c>
      <c r="Q347" s="62" t="str">
        <f>IFERROR(INDEX('[3]Controles de Corrupción,,'!$C$10:$AZ$251,MATCH(A347,'[3]Controles de Corrupción,,'!$B$10:$B$251,0),47),"")</f>
        <v/>
      </c>
    </row>
    <row r="348" spans="1:17" ht="51.75" customHeight="1" x14ac:dyDescent="0.25">
      <c r="A348" s="118" t="s">
        <v>880</v>
      </c>
      <c r="B348" s="898"/>
      <c r="C348" s="900"/>
      <c r="D348" s="783"/>
      <c r="E348" s="895"/>
      <c r="F348" s="785"/>
      <c r="G348" s="785"/>
      <c r="H348" s="786"/>
      <c r="I348" s="785"/>
      <c r="J348" s="785"/>
      <c r="K348" s="785"/>
      <c r="L348" s="785"/>
      <c r="M348" s="70" t="str">
        <f>IFERROR(INDEX('[3]Controles de Corrupción,,'!$C$10:$AZ$251,MATCH(A348,'[3]Controles de Corrupción,,'!$B$10:$B$251,0),4),"")</f>
        <v/>
      </c>
      <c r="N348" s="70" t="str">
        <f>IFERROR(INDEX('[3]Controles de Corrupción,,'!$C$10:$AZ$251,MATCH(A348,'[3]Controles de Corrupción,,'!$B$10:$B$251,0),40),"")</f>
        <v/>
      </c>
      <c r="O348" s="70" t="str">
        <f>IFERROR(INDEX('[3]Controles de Corrupción,,'!$C$10:$AZ$251,MATCH(A348,'[3]Controles de Corrupción,,'!$B$10:$B$251,0),41),"")</f>
        <v/>
      </c>
      <c r="P348" s="70" t="str">
        <f>IFERROR(INDEX('[3]Controles de Corrupción,,'!$C$10:$AZ$251,MATCH(A348,'[3]Controles de Corrupción,,'!$B$10:$B$251,0),42),"")</f>
        <v/>
      </c>
      <c r="Q348" s="62" t="str">
        <f>IFERROR(INDEX('[3]Controles de Corrupción,,'!$C$10:$AZ$251,MATCH(A348,'[3]Controles de Corrupción,,'!$B$10:$B$251,0),47),"")</f>
        <v/>
      </c>
    </row>
    <row r="349" spans="1:17" ht="51.75" customHeight="1" x14ac:dyDescent="0.25">
      <c r="A349" s="118" t="s">
        <v>881</v>
      </c>
      <c r="B349" s="896"/>
      <c r="C349" s="899" t="str">
        <f>IFERROR(INDEX('[3]Riesgos de Corrupción'!$B$11:$BN$100,MATCH('Mapa Riesgo Corrupción'!B349,'[3]Riesgos de Corrupción'!$B$11:$B$100,0),2),"")</f>
        <v/>
      </c>
      <c r="D349" s="791" t="str">
        <f>IFERROR(INDEX('[3]Riesgos de Corrupción'!$B$11:$BN$100,MATCH('Mapa Riesgo Corrupción'!B349,'[3]Riesgos de Corrupción'!$B$11:$B$100,0),4),"")</f>
        <v/>
      </c>
      <c r="E349" s="894" t="str">
        <f>IFERROR(INDEX('[3]Riesgos de Corrupción'!$B$11:$BN$100,MATCH('Mapa Riesgo Corrupción'!B349,'[3]Riesgos de Corrupción'!$B$11:$B$100,0),5),"")</f>
        <v/>
      </c>
      <c r="F349" s="784" t="str">
        <f>IFERROR(INDEX('[3]Riesgos de Corrupción'!$B$11:$BN$100,MATCH('Mapa Riesgo Corrupción'!B349,'[3]Riesgos de Corrupción'!$B$11:$B$100,0),18),"")</f>
        <v/>
      </c>
      <c r="G349" s="784" t="str">
        <f>IFERROR(INDEX('[3]Riesgos de Corrupción'!$B$11:$BN$100,MATCH('Mapa Riesgo Corrupción'!B349,'[3]Riesgos de Corrupción'!$B$11:$B$100,0),63),"")</f>
        <v/>
      </c>
      <c r="H349" s="891" t="str">
        <f>IFERROR(INDEX('[3]Riesgos de Corrupción'!$B$11:$BN$100,MATCH('Mapa Riesgo Corrupción'!B349,'[3]Riesgos de Corrupción'!$B$11:$B$100,0),64),"")</f>
        <v/>
      </c>
      <c r="I349" s="784" t="str">
        <f>IFERROR(INDEX('[3]Controles de Corrupción,,'!$C$10:$AZ$251,MATCH('Mapa Riesgo Corrupción'!B349,'[3]Controles de Corrupción,,'!$C$10:$C$251,0),33),"")</f>
        <v/>
      </c>
      <c r="J349" s="784" t="str">
        <f>IFERROR(INDEX('[3]Controles de Corrupción,,'!$C$10:$AZ$251,MATCH('Mapa Riesgo Corrupción'!B349,'[3]Controles de Corrupción,,'!$C$10:$C$251,0),36),"")</f>
        <v/>
      </c>
      <c r="K349" s="784" t="str">
        <f>IFERROR(INDEX('[3]Controles de Corrupción,,'!$C$10:$AZ$251,MATCH('Mapa Riesgo Corrupción'!B349,'[3]Controles de Corrupción,,'!$C$10:$C$251,0),37),"")</f>
        <v/>
      </c>
      <c r="L349" s="784" t="str">
        <f>IFERROR(INDEX('[3]Controles de Corrupción,,'!$C$10:$AZ$251,MATCH('Mapa Riesgo Corrupción'!B349,'[3]Controles de Corrupción,,'!$C$10:$C$251,0),38),"")</f>
        <v/>
      </c>
      <c r="M349" s="70" t="str">
        <f>IFERROR(INDEX('[3]Controles de Corrupción,,'!$C$10:$AZ$251,MATCH(A349,'[3]Controles de Corrupción,,'!$B$10:$B$251,0),4),"")</f>
        <v/>
      </c>
      <c r="N349" s="70" t="str">
        <f>IFERROR(INDEX('[3]Controles de Corrupción,,'!$C$10:$AZ$251,MATCH(A349,'[3]Controles de Corrupción,,'!$B$10:$B$251,0),40),"")</f>
        <v/>
      </c>
      <c r="O349" s="70" t="str">
        <f>IFERROR(INDEX('[3]Controles de Corrupción,,'!$C$10:$AZ$251,MATCH(A349,'[3]Controles de Corrupción,,'!$B$10:$B$251,0),41),"")</f>
        <v/>
      </c>
      <c r="P349" s="70" t="str">
        <f>IFERROR(INDEX('[3]Controles de Corrupción,,'!$C$10:$AZ$251,MATCH(A349,'[3]Controles de Corrupción,,'!$B$10:$B$251,0),42),"")</f>
        <v/>
      </c>
      <c r="Q349" s="62" t="str">
        <f>IFERROR(INDEX('[3]Controles de Corrupción,,'!$C$10:$AZ$251,MATCH(A349,'[3]Controles de Corrupción,,'!$B$10:$B$251,0),47),"")</f>
        <v/>
      </c>
    </row>
    <row r="350" spans="1:17" ht="51.75" customHeight="1" x14ac:dyDescent="0.25">
      <c r="A350" s="118" t="s">
        <v>882</v>
      </c>
      <c r="B350" s="897"/>
      <c r="C350" s="900"/>
      <c r="D350" s="783"/>
      <c r="E350" s="895"/>
      <c r="F350" s="785"/>
      <c r="G350" s="785"/>
      <c r="H350" s="889"/>
      <c r="I350" s="785"/>
      <c r="J350" s="785"/>
      <c r="K350" s="785"/>
      <c r="L350" s="785"/>
      <c r="M350" s="70" t="str">
        <f>IFERROR(INDEX('[3]Controles de Corrupción,,'!$C$10:$AZ$251,MATCH(A350,'[3]Controles de Corrupción,,'!$B$10:$B$251,0),4),"")</f>
        <v/>
      </c>
      <c r="N350" s="70" t="str">
        <f>IFERROR(INDEX('[3]Controles de Corrupción,,'!$C$10:$AZ$251,MATCH(A350,'[3]Controles de Corrupción,,'!$B$10:$B$251,0),40),"")</f>
        <v/>
      </c>
      <c r="O350" s="70" t="str">
        <f>IFERROR(INDEX('[3]Controles de Corrupción,,'!$C$10:$AZ$251,MATCH(A350,'[3]Controles de Corrupción,,'!$B$10:$B$251,0),41),"")</f>
        <v/>
      </c>
      <c r="P350" s="70" t="str">
        <f>IFERROR(INDEX('[3]Controles de Corrupción,,'!$C$10:$AZ$251,MATCH(A350,'[3]Controles de Corrupción,,'!$B$10:$B$251,0),42),"")</f>
        <v/>
      </c>
      <c r="Q350" s="62" t="str">
        <f>IFERROR(INDEX('[3]Controles de Corrupción,,'!$C$10:$AZ$251,MATCH(A350,'[3]Controles de Corrupción,,'!$B$10:$B$251,0),47),"")</f>
        <v/>
      </c>
    </row>
    <row r="351" spans="1:17" ht="51.75" customHeight="1" x14ac:dyDescent="0.25">
      <c r="A351" s="118" t="s">
        <v>883</v>
      </c>
      <c r="B351" s="897"/>
      <c r="C351" s="900"/>
      <c r="D351" s="783"/>
      <c r="E351" s="895"/>
      <c r="F351" s="785"/>
      <c r="G351" s="785"/>
      <c r="H351" s="889"/>
      <c r="I351" s="785"/>
      <c r="J351" s="785"/>
      <c r="K351" s="785"/>
      <c r="L351" s="785"/>
      <c r="M351" s="70" t="str">
        <f>IFERROR(INDEX('[3]Controles de Corrupción,,'!$C$10:$AZ$251,MATCH(A351,'[3]Controles de Corrupción,,'!$B$10:$B$251,0),4),"")</f>
        <v/>
      </c>
      <c r="N351" s="70" t="str">
        <f>IFERROR(INDEX('[3]Controles de Corrupción,,'!$C$10:$AZ$251,MATCH(A351,'[3]Controles de Corrupción,,'!$B$10:$B$251,0),40),"")</f>
        <v/>
      </c>
      <c r="O351" s="70" t="str">
        <f>IFERROR(INDEX('[3]Controles de Corrupción,,'!$C$10:$AZ$251,MATCH(A351,'[3]Controles de Corrupción,,'!$B$10:$B$251,0),41),"")</f>
        <v/>
      </c>
      <c r="P351" s="70" t="str">
        <f>IFERROR(INDEX('[3]Controles de Corrupción,,'!$C$10:$AZ$251,MATCH(A351,'[3]Controles de Corrupción,,'!$B$10:$B$251,0),42),"")</f>
        <v/>
      </c>
      <c r="Q351" s="62" t="str">
        <f>IFERROR(INDEX('[3]Controles de Corrupción,,'!$C$10:$AZ$251,MATCH(A351,'[3]Controles de Corrupción,,'!$B$10:$B$251,0),47),"")</f>
        <v/>
      </c>
    </row>
    <row r="352" spans="1:17" ht="51.75" customHeight="1" x14ac:dyDescent="0.25">
      <c r="A352" s="118" t="s">
        <v>884</v>
      </c>
      <c r="B352" s="897"/>
      <c r="C352" s="900"/>
      <c r="D352" s="783"/>
      <c r="E352" s="895"/>
      <c r="F352" s="785"/>
      <c r="G352" s="785"/>
      <c r="H352" s="889"/>
      <c r="I352" s="785"/>
      <c r="J352" s="785"/>
      <c r="K352" s="785"/>
      <c r="L352" s="785"/>
      <c r="M352" s="70" t="str">
        <f>IFERROR(INDEX('[3]Controles de Corrupción,,'!$C$10:$AZ$251,MATCH(A352,'[3]Controles de Corrupción,,'!$B$10:$B$251,0),4),"")</f>
        <v/>
      </c>
      <c r="N352" s="70" t="str">
        <f>IFERROR(INDEX('[3]Controles de Corrupción,,'!$C$10:$AZ$251,MATCH(A352,'[3]Controles de Corrupción,,'!$B$10:$B$251,0),40),"")</f>
        <v/>
      </c>
      <c r="O352" s="70" t="str">
        <f>IFERROR(INDEX('[3]Controles de Corrupción,,'!$C$10:$AZ$251,MATCH(A352,'[3]Controles de Corrupción,,'!$B$10:$B$251,0),41),"")</f>
        <v/>
      </c>
      <c r="P352" s="70" t="str">
        <f>IFERROR(INDEX('[3]Controles de Corrupción,,'!$C$10:$AZ$251,MATCH(A352,'[3]Controles de Corrupción,,'!$B$10:$B$251,0),42),"")</f>
        <v/>
      </c>
      <c r="Q352" s="62" t="str">
        <f>IFERROR(INDEX('[3]Controles de Corrupción,,'!$C$10:$AZ$251,MATCH(A352,'[3]Controles de Corrupción,,'!$B$10:$B$251,0),47),"")</f>
        <v/>
      </c>
    </row>
    <row r="353" spans="1:17" ht="51.75" customHeight="1" x14ac:dyDescent="0.25">
      <c r="A353" s="118" t="s">
        <v>885</v>
      </c>
      <c r="B353" s="897"/>
      <c r="C353" s="900"/>
      <c r="D353" s="783"/>
      <c r="E353" s="895"/>
      <c r="F353" s="785"/>
      <c r="G353" s="785"/>
      <c r="H353" s="889"/>
      <c r="I353" s="785"/>
      <c r="J353" s="785"/>
      <c r="K353" s="785"/>
      <c r="L353" s="785"/>
      <c r="M353" s="70" t="str">
        <f>IFERROR(INDEX('[3]Controles de Corrupción,,'!$C$10:$AZ$251,MATCH(A353,'[3]Controles de Corrupción,,'!$B$10:$B$251,0),4),"")</f>
        <v/>
      </c>
      <c r="N353" s="70" t="str">
        <f>IFERROR(INDEX('[3]Controles de Corrupción,,'!$C$10:$AZ$251,MATCH(A353,'[3]Controles de Corrupción,,'!$B$10:$B$251,0),40),"")</f>
        <v/>
      </c>
      <c r="O353" s="70" t="str">
        <f>IFERROR(INDEX('[3]Controles de Corrupción,,'!$C$10:$AZ$251,MATCH(A353,'[3]Controles de Corrupción,,'!$B$10:$B$251,0),41),"")</f>
        <v/>
      </c>
      <c r="P353" s="70" t="str">
        <f>IFERROR(INDEX('[3]Controles de Corrupción,,'!$C$10:$AZ$251,MATCH(A353,'[3]Controles de Corrupción,,'!$B$10:$B$251,0),42),"")</f>
        <v/>
      </c>
      <c r="Q353" s="62" t="str">
        <f>IFERROR(INDEX('[3]Controles de Corrupción,,'!$C$10:$AZ$251,MATCH(A353,'[3]Controles de Corrupción,,'!$B$10:$B$251,0),47),"")</f>
        <v/>
      </c>
    </row>
    <row r="354" spans="1:17" ht="51.75" customHeight="1" x14ac:dyDescent="0.25">
      <c r="A354" s="118" t="s">
        <v>886</v>
      </c>
      <c r="B354" s="898"/>
      <c r="C354" s="900"/>
      <c r="D354" s="783"/>
      <c r="E354" s="895"/>
      <c r="F354" s="785"/>
      <c r="G354" s="785"/>
      <c r="H354" s="786"/>
      <c r="I354" s="785"/>
      <c r="J354" s="785"/>
      <c r="K354" s="785"/>
      <c r="L354" s="785"/>
      <c r="M354" s="70" t="str">
        <f>IFERROR(INDEX('[3]Controles de Corrupción,,'!$C$10:$AZ$251,MATCH(A354,'[3]Controles de Corrupción,,'!$B$10:$B$251,0),4),"")</f>
        <v/>
      </c>
      <c r="N354" s="70" t="str">
        <f>IFERROR(INDEX('[3]Controles de Corrupción,,'!$C$10:$AZ$251,MATCH(A354,'[3]Controles de Corrupción,,'!$B$10:$B$251,0),40),"")</f>
        <v/>
      </c>
      <c r="O354" s="70" t="str">
        <f>IFERROR(INDEX('[3]Controles de Corrupción,,'!$C$10:$AZ$251,MATCH(A354,'[3]Controles de Corrupción,,'!$B$10:$B$251,0),41),"")</f>
        <v/>
      </c>
      <c r="P354" s="70" t="str">
        <f>IFERROR(INDEX('[3]Controles de Corrupción,,'!$C$10:$AZ$251,MATCH(A354,'[3]Controles de Corrupción,,'!$B$10:$B$251,0),42),"")</f>
        <v/>
      </c>
      <c r="Q354" s="62" t="str">
        <f>IFERROR(INDEX('[3]Controles de Corrupción,,'!$C$10:$AZ$251,MATCH(A354,'[3]Controles de Corrupción,,'!$B$10:$B$251,0),47),"")</f>
        <v/>
      </c>
    </row>
    <row r="355" spans="1:17" ht="51.75" customHeight="1" x14ac:dyDescent="0.25">
      <c r="A355" s="118" t="s">
        <v>887</v>
      </c>
      <c r="B355" s="896"/>
      <c r="C355" s="899" t="str">
        <f>IFERROR(INDEX('[3]Riesgos de Corrupción'!$B$11:$BN$100,MATCH('Mapa Riesgo Corrupción'!B355,'[3]Riesgos de Corrupción'!$B$11:$B$100,0),2),"")</f>
        <v/>
      </c>
      <c r="D355" s="791" t="str">
        <f>IFERROR(INDEX('[3]Riesgos de Corrupción'!$B$11:$BN$100,MATCH('Mapa Riesgo Corrupción'!B355,'[3]Riesgos de Corrupción'!$B$11:$B$100,0),4),"")</f>
        <v/>
      </c>
      <c r="E355" s="894" t="str">
        <f>IFERROR(INDEX('[3]Riesgos de Corrupción'!$B$11:$BN$100,MATCH('Mapa Riesgo Corrupción'!B355,'[3]Riesgos de Corrupción'!$B$11:$B$100,0),5),"")</f>
        <v/>
      </c>
      <c r="F355" s="784" t="str">
        <f>IFERROR(INDEX('[3]Riesgos de Corrupción'!$B$11:$BN$100,MATCH('Mapa Riesgo Corrupción'!B355,'[3]Riesgos de Corrupción'!$B$11:$B$100,0),18),"")</f>
        <v/>
      </c>
      <c r="G355" s="784" t="str">
        <f>IFERROR(INDEX('[3]Riesgos de Corrupción'!$B$11:$BN$100,MATCH('Mapa Riesgo Corrupción'!B355,'[3]Riesgos de Corrupción'!$B$11:$B$100,0),63),"")</f>
        <v/>
      </c>
      <c r="H355" s="891" t="str">
        <f>IFERROR(INDEX('[3]Riesgos de Corrupción'!$B$11:$BN$100,MATCH('Mapa Riesgo Corrupción'!B355,'[3]Riesgos de Corrupción'!$B$11:$B$100,0),64),"")</f>
        <v/>
      </c>
      <c r="I355" s="784" t="str">
        <f>IFERROR(INDEX('[3]Controles de Corrupción,,'!$C$10:$AZ$251,MATCH('Mapa Riesgo Corrupción'!B355,'[3]Controles de Corrupción,,'!$C$10:$C$251,0),33),"")</f>
        <v/>
      </c>
      <c r="J355" s="784" t="str">
        <f>IFERROR(INDEX('[3]Controles de Corrupción,,'!$C$10:$AZ$251,MATCH('Mapa Riesgo Corrupción'!B355,'[3]Controles de Corrupción,,'!$C$10:$C$251,0),36),"")</f>
        <v/>
      </c>
      <c r="K355" s="784" t="str">
        <f>IFERROR(INDEX('[3]Controles de Corrupción,,'!$C$10:$AZ$251,MATCH('Mapa Riesgo Corrupción'!B355,'[3]Controles de Corrupción,,'!$C$10:$C$251,0),37),"")</f>
        <v/>
      </c>
      <c r="L355" s="784" t="str">
        <f>IFERROR(INDEX('[3]Controles de Corrupción,,'!$C$10:$AZ$251,MATCH('Mapa Riesgo Corrupción'!B355,'[3]Controles de Corrupción,,'!$C$10:$C$251,0),38),"")</f>
        <v/>
      </c>
      <c r="M355" s="70" t="str">
        <f>IFERROR(INDEX('[3]Controles de Corrupción,,'!$C$10:$AZ$251,MATCH(A355,'[3]Controles de Corrupción,,'!$B$10:$B$251,0),4),"")</f>
        <v/>
      </c>
      <c r="N355" s="70" t="str">
        <f>IFERROR(INDEX('[3]Controles de Corrupción,,'!$C$10:$AZ$251,MATCH(A355,'[3]Controles de Corrupción,,'!$B$10:$B$251,0),40),"")</f>
        <v/>
      </c>
      <c r="O355" s="70" t="str">
        <f>IFERROR(INDEX('[3]Controles de Corrupción,,'!$C$10:$AZ$251,MATCH(A355,'[3]Controles de Corrupción,,'!$B$10:$B$251,0),41),"")</f>
        <v/>
      </c>
      <c r="P355" s="70" t="str">
        <f>IFERROR(INDEX('[3]Controles de Corrupción,,'!$C$10:$AZ$251,MATCH(A355,'[3]Controles de Corrupción,,'!$B$10:$B$251,0),42),"")</f>
        <v/>
      </c>
      <c r="Q355" s="62" t="str">
        <f>IFERROR(INDEX('[3]Controles de Corrupción,,'!$C$10:$AZ$251,MATCH(A355,'[3]Controles de Corrupción,,'!$B$10:$B$251,0),47),"")</f>
        <v/>
      </c>
    </row>
    <row r="356" spans="1:17" ht="51.75" customHeight="1" x14ac:dyDescent="0.25">
      <c r="A356" s="118" t="s">
        <v>888</v>
      </c>
      <c r="B356" s="897"/>
      <c r="C356" s="900"/>
      <c r="D356" s="783"/>
      <c r="E356" s="895"/>
      <c r="F356" s="785"/>
      <c r="G356" s="785"/>
      <c r="H356" s="889"/>
      <c r="I356" s="785"/>
      <c r="J356" s="785"/>
      <c r="K356" s="785"/>
      <c r="L356" s="785"/>
      <c r="M356" s="70" t="str">
        <f>IFERROR(INDEX('[3]Controles de Corrupción,,'!$C$10:$AZ$251,MATCH(A356,'[3]Controles de Corrupción,,'!$B$10:$B$251,0),4),"")</f>
        <v/>
      </c>
      <c r="N356" s="70" t="str">
        <f>IFERROR(INDEX('[3]Controles de Corrupción,,'!$C$10:$AZ$251,MATCH(A356,'[3]Controles de Corrupción,,'!$B$10:$B$251,0),40),"")</f>
        <v/>
      </c>
      <c r="O356" s="70" t="str">
        <f>IFERROR(INDEX('[3]Controles de Corrupción,,'!$C$10:$AZ$251,MATCH(A356,'[3]Controles de Corrupción,,'!$B$10:$B$251,0),41),"")</f>
        <v/>
      </c>
      <c r="P356" s="70" t="str">
        <f>IFERROR(INDEX('[3]Controles de Corrupción,,'!$C$10:$AZ$251,MATCH(A356,'[3]Controles de Corrupción,,'!$B$10:$B$251,0),42),"")</f>
        <v/>
      </c>
      <c r="Q356" s="62" t="str">
        <f>IFERROR(INDEX('[3]Controles de Corrupción,,'!$C$10:$AZ$251,MATCH(A356,'[3]Controles de Corrupción,,'!$B$10:$B$251,0),47),"")</f>
        <v/>
      </c>
    </row>
    <row r="357" spans="1:17" ht="51.75" customHeight="1" x14ac:dyDescent="0.25">
      <c r="A357" s="118" t="s">
        <v>889</v>
      </c>
      <c r="B357" s="897"/>
      <c r="C357" s="900"/>
      <c r="D357" s="783"/>
      <c r="E357" s="895"/>
      <c r="F357" s="785"/>
      <c r="G357" s="785"/>
      <c r="H357" s="889"/>
      <c r="I357" s="785"/>
      <c r="J357" s="785"/>
      <c r="K357" s="785"/>
      <c r="L357" s="785"/>
      <c r="M357" s="70" t="str">
        <f>IFERROR(INDEX('[3]Controles de Corrupción,,'!$C$10:$AZ$251,MATCH(A357,'[3]Controles de Corrupción,,'!$B$10:$B$251,0),4),"")</f>
        <v/>
      </c>
      <c r="N357" s="70" t="str">
        <f>IFERROR(INDEX('[3]Controles de Corrupción,,'!$C$10:$AZ$251,MATCH(A357,'[3]Controles de Corrupción,,'!$B$10:$B$251,0),40),"")</f>
        <v/>
      </c>
      <c r="O357" s="70" t="str">
        <f>IFERROR(INDEX('[3]Controles de Corrupción,,'!$C$10:$AZ$251,MATCH(A357,'[3]Controles de Corrupción,,'!$B$10:$B$251,0),41),"")</f>
        <v/>
      </c>
      <c r="P357" s="70" t="str">
        <f>IFERROR(INDEX('[3]Controles de Corrupción,,'!$C$10:$AZ$251,MATCH(A357,'[3]Controles de Corrupción,,'!$B$10:$B$251,0),42),"")</f>
        <v/>
      </c>
      <c r="Q357" s="62" t="str">
        <f>IFERROR(INDEX('[3]Controles de Corrupción,,'!$C$10:$AZ$251,MATCH(A357,'[3]Controles de Corrupción,,'!$B$10:$B$251,0),47),"")</f>
        <v/>
      </c>
    </row>
    <row r="358" spans="1:17" ht="51.75" customHeight="1" x14ac:dyDescent="0.25">
      <c r="A358" s="118" t="s">
        <v>890</v>
      </c>
      <c r="B358" s="897"/>
      <c r="C358" s="900"/>
      <c r="D358" s="783"/>
      <c r="E358" s="895"/>
      <c r="F358" s="785"/>
      <c r="G358" s="785"/>
      <c r="H358" s="889"/>
      <c r="I358" s="785"/>
      <c r="J358" s="785"/>
      <c r="K358" s="785"/>
      <c r="L358" s="785"/>
      <c r="M358" s="70" t="str">
        <f>IFERROR(INDEX('[3]Controles de Corrupción,,'!$C$10:$AZ$251,MATCH(A358,'[3]Controles de Corrupción,,'!$B$10:$B$251,0),4),"")</f>
        <v/>
      </c>
      <c r="N358" s="70" t="str">
        <f>IFERROR(INDEX('[3]Controles de Corrupción,,'!$C$10:$AZ$251,MATCH(A358,'[3]Controles de Corrupción,,'!$B$10:$B$251,0),40),"")</f>
        <v/>
      </c>
      <c r="O358" s="70" t="str">
        <f>IFERROR(INDEX('[3]Controles de Corrupción,,'!$C$10:$AZ$251,MATCH(A358,'[3]Controles de Corrupción,,'!$B$10:$B$251,0),41),"")</f>
        <v/>
      </c>
      <c r="P358" s="70" t="str">
        <f>IFERROR(INDEX('[3]Controles de Corrupción,,'!$C$10:$AZ$251,MATCH(A358,'[3]Controles de Corrupción,,'!$B$10:$B$251,0),42),"")</f>
        <v/>
      </c>
      <c r="Q358" s="62" t="str">
        <f>IFERROR(INDEX('[3]Controles de Corrupción,,'!$C$10:$AZ$251,MATCH(A358,'[3]Controles de Corrupción,,'!$B$10:$B$251,0),47),"")</f>
        <v/>
      </c>
    </row>
    <row r="359" spans="1:17" ht="51.75" customHeight="1" x14ac:dyDescent="0.25">
      <c r="A359" s="118" t="s">
        <v>891</v>
      </c>
      <c r="B359" s="897"/>
      <c r="C359" s="900"/>
      <c r="D359" s="783"/>
      <c r="E359" s="895"/>
      <c r="F359" s="785"/>
      <c r="G359" s="785"/>
      <c r="H359" s="889"/>
      <c r="I359" s="785"/>
      <c r="J359" s="785"/>
      <c r="K359" s="785"/>
      <c r="L359" s="785"/>
      <c r="M359" s="70" t="str">
        <f>IFERROR(INDEX('[3]Controles de Corrupción,,'!$C$10:$AZ$251,MATCH(A359,'[3]Controles de Corrupción,,'!$B$10:$B$251,0),4),"")</f>
        <v/>
      </c>
      <c r="N359" s="70" t="str">
        <f>IFERROR(INDEX('[3]Controles de Corrupción,,'!$C$10:$AZ$251,MATCH(A359,'[3]Controles de Corrupción,,'!$B$10:$B$251,0),40),"")</f>
        <v/>
      </c>
      <c r="O359" s="70" t="str">
        <f>IFERROR(INDEX('[3]Controles de Corrupción,,'!$C$10:$AZ$251,MATCH(A359,'[3]Controles de Corrupción,,'!$B$10:$B$251,0),41),"")</f>
        <v/>
      </c>
      <c r="P359" s="70" t="str">
        <f>IFERROR(INDEX('[3]Controles de Corrupción,,'!$C$10:$AZ$251,MATCH(A359,'[3]Controles de Corrupción,,'!$B$10:$B$251,0),42),"")</f>
        <v/>
      </c>
      <c r="Q359" s="62" t="str">
        <f>IFERROR(INDEX('[3]Controles de Corrupción,,'!$C$10:$AZ$251,MATCH(A359,'[3]Controles de Corrupción,,'!$B$10:$B$251,0),47),"")</f>
        <v/>
      </c>
    </row>
    <row r="360" spans="1:17" ht="51.75" customHeight="1" x14ac:dyDescent="0.25">
      <c r="A360" s="118" t="s">
        <v>892</v>
      </c>
      <c r="B360" s="898"/>
      <c r="C360" s="900"/>
      <c r="D360" s="783"/>
      <c r="E360" s="895"/>
      <c r="F360" s="785"/>
      <c r="G360" s="785"/>
      <c r="H360" s="786"/>
      <c r="I360" s="785"/>
      <c r="J360" s="785"/>
      <c r="K360" s="785"/>
      <c r="L360" s="785"/>
      <c r="M360" s="70" t="str">
        <f>IFERROR(INDEX('[3]Controles de Corrupción,,'!$C$10:$AZ$251,MATCH(A360,'[3]Controles de Corrupción,,'!$B$10:$B$251,0),4),"")</f>
        <v/>
      </c>
      <c r="N360" s="70" t="str">
        <f>IFERROR(INDEX('[3]Controles de Corrupción,,'!$C$10:$AZ$251,MATCH(A360,'[3]Controles de Corrupción,,'!$B$10:$B$251,0),40),"")</f>
        <v/>
      </c>
      <c r="O360" s="70" t="str">
        <f>IFERROR(INDEX('[3]Controles de Corrupción,,'!$C$10:$AZ$251,MATCH(A360,'[3]Controles de Corrupción,,'!$B$10:$B$251,0),41),"")</f>
        <v/>
      </c>
      <c r="P360" s="70" t="str">
        <f>IFERROR(INDEX('[3]Controles de Corrupción,,'!$C$10:$AZ$251,MATCH(A360,'[3]Controles de Corrupción,,'!$B$10:$B$251,0),42),"")</f>
        <v/>
      </c>
      <c r="Q360" s="62" t="str">
        <f>IFERROR(INDEX('[3]Controles de Corrupción,,'!$C$10:$AZ$251,MATCH(A360,'[3]Controles de Corrupción,,'!$B$10:$B$251,0),47),"")</f>
        <v/>
      </c>
    </row>
    <row r="361" spans="1:17" ht="51.75" customHeight="1" x14ac:dyDescent="0.25">
      <c r="A361" s="118" t="s">
        <v>893</v>
      </c>
      <c r="B361" s="896"/>
      <c r="C361" s="899" t="str">
        <f>IFERROR(INDEX('[3]Riesgos de Corrupción'!$B$11:$BN$100,MATCH('Mapa Riesgo Corrupción'!B361,'[3]Riesgos de Corrupción'!$B$11:$B$100,0),2),"")</f>
        <v/>
      </c>
      <c r="D361" s="791" t="str">
        <f>IFERROR(INDEX('[3]Riesgos de Corrupción'!$B$11:$BN$100,MATCH('Mapa Riesgo Corrupción'!B361,'[3]Riesgos de Corrupción'!$B$11:$B$100,0),4),"")</f>
        <v/>
      </c>
      <c r="E361" s="894" t="str">
        <f>IFERROR(INDEX('[3]Riesgos de Corrupción'!$B$11:$BN$100,MATCH('Mapa Riesgo Corrupción'!B361,'[3]Riesgos de Corrupción'!$B$11:$B$100,0),5),"")</f>
        <v/>
      </c>
      <c r="F361" s="784" t="str">
        <f>IFERROR(INDEX('[3]Riesgos de Corrupción'!$B$11:$BN$100,MATCH('Mapa Riesgo Corrupción'!B361,'[3]Riesgos de Corrupción'!$B$11:$B$100,0),18),"")</f>
        <v/>
      </c>
      <c r="G361" s="784" t="str">
        <f>IFERROR(INDEX('[3]Riesgos de Corrupción'!$B$11:$BN$100,MATCH('Mapa Riesgo Corrupción'!B361,'[3]Riesgos de Corrupción'!$B$11:$B$100,0),63),"")</f>
        <v/>
      </c>
      <c r="H361" s="891" t="str">
        <f>IFERROR(INDEX('[3]Riesgos de Corrupción'!$B$11:$BN$100,MATCH('Mapa Riesgo Corrupción'!B361,'[3]Riesgos de Corrupción'!$B$11:$B$100,0),64),"")</f>
        <v/>
      </c>
      <c r="I361" s="784" t="str">
        <f>IFERROR(INDEX('[3]Controles de Corrupción,,'!$C$10:$AZ$251,MATCH('Mapa Riesgo Corrupción'!B361,'[3]Controles de Corrupción,,'!$C$10:$C$251,0),33),"")</f>
        <v/>
      </c>
      <c r="J361" s="784" t="str">
        <f>IFERROR(INDEX('[3]Controles de Corrupción,,'!$C$10:$AZ$251,MATCH('Mapa Riesgo Corrupción'!B361,'[3]Controles de Corrupción,,'!$C$10:$C$251,0),36),"")</f>
        <v/>
      </c>
      <c r="K361" s="784" t="str">
        <f>IFERROR(INDEX('[3]Controles de Corrupción,,'!$C$10:$AZ$251,MATCH('Mapa Riesgo Corrupción'!B361,'[3]Controles de Corrupción,,'!$C$10:$C$251,0),37),"")</f>
        <v/>
      </c>
      <c r="L361" s="784" t="str">
        <f>IFERROR(INDEX('[3]Controles de Corrupción,,'!$C$10:$AZ$251,MATCH('Mapa Riesgo Corrupción'!B361,'[3]Controles de Corrupción,,'!$C$10:$C$251,0),38),"")</f>
        <v/>
      </c>
      <c r="M361" s="70" t="str">
        <f>IFERROR(INDEX('[3]Controles de Corrupción,,'!$C$10:$AZ$251,MATCH(A361,'[3]Controles de Corrupción,,'!$B$10:$B$251,0),4),"")</f>
        <v/>
      </c>
      <c r="N361" s="70" t="str">
        <f>IFERROR(INDEX('[3]Controles de Corrupción,,'!$C$10:$AZ$251,MATCH(A361,'[3]Controles de Corrupción,,'!$B$10:$B$251,0),40),"")</f>
        <v/>
      </c>
      <c r="O361" s="70" t="str">
        <f>IFERROR(INDEX('[3]Controles de Corrupción,,'!$C$10:$AZ$251,MATCH(A361,'[3]Controles de Corrupción,,'!$B$10:$B$251,0),41),"")</f>
        <v/>
      </c>
      <c r="P361" s="70" t="str">
        <f>IFERROR(INDEX('[3]Controles de Corrupción,,'!$C$10:$AZ$251,MATCH(A361,'[3]Controles de Corrupción,,'!$B$10:$B$251,0),42),"")</f>
        <v/>
      </c>
      <c r="Q361" s="62" t="str">
        <f>IFERROR(INDEX('[3]Controles de Corrupción,,'!$C$10:$AZ$251,MATCH(A361,'[3]Controles de Corrupción,,'!$B$10:$B$251,0),47),"")</f>
        <v/>
      </c>
    </row>
    <row r="362" spans="1:17" ht="51.75" customHeight="1" x14ac:dyDescent="0.25">
      <c r="A362" s="118" t="s">
        <v>894</v>
      </c>
      <c r="B362" s="897"/>
      <c r="C362" s="900"/>
      <c r="D362" s="783"/>
      <c r="E362" s="895"/>
      <c r="F362" s="785"/>
      <c r="G362" s="785"/>
      <c r="H362" s="889"/>
      <c r="I362" s="785"/>
      <c r="J362" s="785"/>
      <c r="K362" s="785"/>
      <c r="L362" s="785"/>
      <c r="M362" s="70" t="str">
        <f>IFERROR(INDEX('[3]Controles de Corrupción,,'!$C$10:$AZ$251,MATCH(A362,'[3]Controles de Corrupción,,'!$B$10:$B$251,0),4),"")</f>
        <v/>
      </c>
      <c r="N362" s="70" t="str">
        <f>IFERROR(INDEX('[3]Controles de Corrupción,,'!$C$10:$AZ$251,MATCH(A362,'[3]Controles de Corrupción,,'!$B$10:$B$251,0),40),"")</f>
        <v/>
      </c>
      <c r="O362" s="70" t="str">
        <f>IFERROR(INDEX('[3]Controles de Corrupción,,'!$C$10:$AZ$251,MATCH(A362,'[3]Controles de Corrupción,,'!$B$10:$B$251,0),41),"")</f>
        <v/>
      </c>
      <c r="P362" s="70" t="str">
        <f>IFERROR(INDEX('[3]Controles de Corrupción,,'!$C$10:$AZ$251,MATCH(A362,'[3]Controles de Corrupción,,'!$B$10:$B$251,0),42),"")</f>
        <v/>
      </c>
      <c r="Q362" s="62" t="str">
        <f>IFERROR(INDEX('[3]Controles de Corrupción,,'!$C$10:$AZ$251,MATCH(A362,'[3]Controles de Corrupción,,'!$B$10:$B$251,0),47),"")</f>
        <v/>
      </c>
    </row>
    <row r="363" spans="1:17" ht="51.75" customHeight="1" x14ac:dyDescent="0.25">
      <c r="A363" s="118" t="s">
        <v>895</v>
      </c>
      <c r="B363" s="897"/>
      <c r="C363" s="900"/>
      <c r="D363" s="783"/>
      <c r="E363" s="895"/>
      <c r="F363" s="785"/>
      <c r="G363" s="785"/>
      <c r="H363" s="889"/>
      <c r="I363" s="785"/>
      <c r="J363" s="785"/>
      <c r="K363" s="785"/>
      <c r="L363" s="785"/>
      <c r="M363" s="70" t="str">
        <f>IFERROR(INDEX('[3]Controles de Corrupción,,'!$C$10:$AZ$251,MATCH(A363,'[3]Controles de Corrupción,,'!$B$10:$B$251,0),4),"")</f>
        <v/>
      </c>
      <c r="N363" s="70" t="str">
        <f>IFERROR(INDEX('[3]Controles de Corrupción,,'!$C$10:$AZ$251,MATCH(A363,'[3]Controles de Corrupción,,'!$B$10:$B$251,0),40),"")</f>
        <v/>
      </c>
      <c r="O363" s="70" t="str">
        <f>IFERROR(INDEX('[3]Controles de Corrupción,,'!$C$10:$AZ$251,MATCH(A363,'[3]Controles de Corrupción,,'!$B$10:$B$251,0),41),"")</f>
        <v/>
      </c>
      <c r="P363" s="70" t="str">
        <f>IFERROR(INDEX('[3]Controles de Corrupción,,'!$C$10:$AZ$251,MATCH(A363,'[3]Controles de Corrupción,,'!$B$10:$B$251,0),42),"")</f>
        <v/>
      </c>
      <c r="Q363" s="62" t="str">
        <f>IFERROR(INDEX('[3]Controles de Corrupción,,'!$C$10:$AZ$251,MATCH(A363,'[3]Controles de Corrupción,,'!$B$10:$B$251,0),47),"")</f>
        <v/>
      </c>
    </row>
    <row r="364" spans="1:17" ht="51.75" customHeight="1" x14ac:dyDescent="0.25">
      <c r="A364" s="118" t="s">
        <v>896</v>
      </c>
      <c r="B364" s="897"/>
      <c r="C364" s="900"/>
      <c r="D364" s="783"/>
      <c r="E364" s="895"/>
      <c r="F364" s="785"/>
      <c r="G364" s="785"/>
      <c r="H364" s="889"/>
      <c r="I364" s="785"/>
      <c r="J364" s="785"/>
      <c r="K364" s="785"/>
      <c r="L364" s="785"/>
      <c r="M364" s="70" t="str">
        <f>IFERROR(INDEX('[3]Controles de Corrupción,,'!$C$10:$AZ$251,MATCH(A364,'[3]Controles de Corrupción,,'!$B$10:$B$251,0),4),"")</f>
        <v/>
      </c>
      <c r="N364" s="70" t="str">
        <f>IFERROR(INDEX('[3]Controles de Corrupción,,'!$C$10:$AZ$251,MATCH(A364,'[3]Controles de Corrupción,,'!$B$10:$B$251,0),40),"")</f>
        <v/>
      </c>
      <c r="O364" s="70" t="str">
        <f>IFERROR(INDEX('[3]Controles de Corrupción,,'!$C$10:$AZ$251,MATCH(A364,'[3]Controles de Corrupción,,'!$B$10:$B$251,0),41),"")</f>
        <v/>
      </c>
      <c r="P364" s="70" t="str">
        <f>IFERROR(INDEX('[3]Controles de Corrupción,,'!$C$10:$AZ$251,MATCH(A364,'[3]Controles de Corrupción,,'!$B$10:$B$251,0),42),"")</f>
        <v/>
      </c>
      <c r="Q364" s="62" t="str">
        <f>IFERROR(INDEX('[3]Controles de Corrupción,,'!$C$10:$AZ$251,MATCH(A364,'[3]Controles de Corrupción,,'!$B$10:$B$251,0),47),"")</f>
        <v/>
      </c>
    </row>
    <row r="365" spans="1:17" ht="51.75" customHeight="1" x14ac:dyDescent="0.25">
      <c r="A365" s="118" t="s">
        <v>897</v>
      </c>
      <c r="B365" s="897"/>
      <c r="C365" s="900"/>
      <c r="D365" s="783"/>
      <c r="E365" s="895"/>
      <c r="F365" s="785"/>
      <c r="G365" s="785"/>
      <c r="H365" s="889"/>
      <c r="I365" s="785"/>
      <c r="J365" s="785"/>
      <c r="K365" s="785"/>
      <c r="L365" s="785"/>
      <c r="M365" s="70" t="str">
        <f>IFERROR(INDEX('[3]Controles de Corrupción,,'!$C$10:$AZ$251,MATCH(A365,'[3]Controles de Corrupción,,'!$B$10:$B$251,0),4),"")</f>
        <v/>
      </c>
      <c r="N365" s="70" t="str">
        <f>IFERROR(INDEX('[3]Controles de Corrupción,,'!$C$10:$AZ$251,MATCH(A365,'[3]Controles de Corrupción,,'!$B$10:$B$251,0),40),"")</f>
        <v/>
      </c>
      <c r="O365" s="70" t="str">
        <f>IFERROR(INDEX('[3]Controles de Corrupción,,'!$C$10:$AZ$251,MATCH(A365,'[3]Controles de Corrupción,,'!$B$10:$B$251,0),41),"")</f>
        <v/>
      </c>
      <c r="P365" s="70" t="str">
        <f>IFERROR(INDEX('[3]Controles de Corrupción,,'!$C$10:$AZ$251,MATCH(A365,'[3]Controles de Corrupción,,'!$B$10:$B$251,0),42),"")</f>
        <v/>
      </c>
      <c r="Q365" s="62" t="str">
        <f>IFERROR(INDEX('[3]Controles de Corrupción,,'!$C$10:$AZ$251,MATCH(A365,'[3]Controles de Corrupción,,'!$B$10:$B$251,0),47),"")</f>
        <v/>
      </c>
    </row>
    <row r="366" spans="1:17" ht="51.75" customHeight="1" x14ac:dyDescent="0.25">
      <c r="A366" s="118" t="s">
        <v>898</v>
      </c>
      <c r="B366" s="898"/>
      <c r="C366" s="900"/>
      <c r="D366" s="783"/>
      <c r="E366" s="895"/>
      <c r="F366" s="785"/>
      <c r="G366" s="785"/>
      <c r="H366" s="786"/>
      <c r="I366" s="785"/>
      <c r="J366" s="785"/>
      <c r="K366" s="785"/>
      <c r="L366" s="785"/>
      <c r="M366" s="70" t="str">
        <f>IFERROR(INDEX('[3]Controles de Corrupción,,'!$C$10:$AZ$251,MATCH(A366,'[3]Controles de Corrupción,,'!$B$10:$B$251,0),4),"")</f>
        <v/>
      </c>
      <c r="N366" s="70" t="str">
        <f>IFERROR(INDEX('[3]Controles de Corrupción,,'!$C$10:$AZ$251,MATCH(A366,'[3]Controles de Corrupción,,'!$B$10:$B$251,0),40),"")</f>
        <v/>
      </c>
      <c r="O366" s="70" t="str">
        <f>IFERROR(INDEX('[3]Controles de Corrupción,,'!$C$10:$AZ$251,MATCH(A366,'[3]Controles de Corrupción,,'!$B$10:$B$251,0),41),"")</f>
        <v/>
      </c>
      <c r="P366" s="70" t="str">
        <f>IFERROR(INDEX('[3]Controles de Corrupción,,'!$C$10:$AZ$251,MATCH(A366,'[3]Controles de Corrupción,,'!$B$10:$B$251,0),42),"")</f>
        <v/>
      </c>
      <c r="Q366" s="62" t="str">
        <f>IFERROR(INDEX('[3]Controles de Corrupción,,'!$C$10:$AZ$251,MATCH(A366,'[3]Controles de Corrupción,,'!$B$10:$B$251,0),47),"")</f>
        <v/>
      </c>
    </row>
    <row r="367" spans="1:17" ht="51.75" customHeight="1" x14ac:dyDescent="0.25">
      <c r="A367" s="118" t="s">
        <v>899</v>
      </c>
      <c r="B367" s="896"/>
      <c r="C367" s="899" t="str">
        <f>IFERROR(INDEX('[3]Riesgos de Corrupción'!$B$11:$BN$100,MATCH('Mapa Riesgo Corrupción'!B367,'[3]Riesgos de Corrupción'!$B$11:$B$100,0),2),"")</f>
        <v/>
      </c>
      <c r="D367" s="791" t="str">
        <f>IFERROR(INDEX('[3]Riesgos de Corrupción'!$B$11:$BN$100,MATCH('Mapa Riesgo Corrupción'!B367,'[3]Riesgos de Corrupción'!$B$11:$B$100,0),4),"")</f>
        <v/>
      </c>
      <c r="E367" s="894" t="str">
        <f>IFERROR(INDEX('[3]Riesgos de Corrupción'!$B$11:$BN$100,MATCH('Mapa Riesgo Corrupción'!B367,'[3]Riesgos de Corrupción'!$B$11:$B$100,0),5),"")</f>
        <v/>
      </c>
      <c r="F367" s="784" t="str">
        <f>IFERROR(INDEX('[3]Riesgos de Corrupción'!$B$11:$BN$100,MATCH('Mapa Riesgo Corrupción'!B367,'[3]Riesgos de Corrupción'!$B$11:$B$100,0),18),"")</f>
        <v/>
      </c>
      <c r="G367" s="784" t="str">
        <f>IFERROR(INDEX('[3]Riesgos de Corrupción'!$B$11:$BN$100,MATCH('Mapa Riesgo Corrupción'!B367,'[3]Riesgos de Corrupción'!$B$11:$B$100,0),63),"")</f>
        <v/>
      </c>
      <c r="H367" s="891" t="str">
        <f>IFERROR(INDEX('[3]Riesgos de Corrupción'!$B$11:$BN$100,MATCH('Mapa Riesgo Corrupción'!B367,'[3]Riesgos de Corrupción'!$B$11:$B$100,0),64),"")</f>
        <v/>
      </c>
      <c r="I367" s="784" t="str">
        <f>IFERROR(INDEX('[3]Controles de Corrupción,,'!$C$10:$AZ$251,MATCH('Mapa Riesgo Corrupción'!B367,'[3]Controles de Corrupción,,'!$C$10:$C$251,0),33),"")</f>
        <v/>
      </c>
      <c r="J367" s="784" t="str">
        <f>IFERROR(INDEX('[3]Controles de Corrupción,,'!$C$10:$AZ$251,MATCH('Mapa Riesgo Corrupción'!B367,'[3]Controles de Corrupción,,'!$C$10:$C$251,0),36),"")</f>
        <v/>
      </c>
      <c r="K367" s="784" t="str">
        <f>IFERROR(INDEX('[3]Controles de Corrupción,,'!$C$10:$AZ$251,MATCH('Mapa Riesgo Corrupción'!B367,'[3]Controles de Corrupción,,'!$C$10:$C$251,0),37),"")</f>
        <v/>
      </c>
      <c r="L367" s="784" t="str">
        <f>IFERROR(INDEX('[3]Controles de Corrupción,,'!$C$10:$AZ$251,MATCH('Mapa Riesgo Corrupción'!B367,'[3]Controles de Corrupción,,'!$C$10:$C$251,0),38),"")</f>
        <v/>
      </c>
      <c r="M367" s="70" t="str">
        <f>IFERROR(INDEX('[3]Controles de Corrupción,,'!$C$10:$AZ$251,MATCH(A367,'[3]Controles de Corrupción,,'!$B$10:$B$251,0),4),"")</f>
        <v/>
      </c>
      <c r="N367" s="70" t="str">
        <f>IFERROR(INDEX('[3]Controles de Corrupción,,'!$C$10:$AZ$251,MATCH(A367,'[3]Controles de Corrupción,,'!$B$10:$B$251,0),40),"")</f>
        <v/>
      </c>
      <c r="O367" s="70" t="str">
        <f>IFERROR(INDEX('[3]Controles de Corrupción,,'!$C$10:$AZ$251,MATCH(A367,'[3]Controles de Corrupción,,'!$B$10:$B$251,0),41),"")</f>
        <v/>
      </c>
      <c r="P367" s="70" t="str">
        <f>IFERROR(INDEX('[3]Controles de Corrupción,,'!$C$10:$AZ$251,MATCH(A367,'[3]Controles de Corrupción,,'!$B$10:$B$251,0),42),"")</f>
        <v/>
      </c>
      <c r="Q367" s="62" t="str">
        <f>IFERROR(INDEX('[3]Controles de Corrupción,,'!$C$10:$AZ$251,MATCH(A367,'[3]Controles de Corrupción,,'!$B$10:$B$251,0),47),"")</f>
        <v/>
      </c>
    </row>
    <row r="368" spans="1:17" ht="51.75" customHeight="1" x14ac:dyDescent="0.25">
      <c r="A368" s="118" t="s">
        <v>900</v>
      </c>
      <c r="B368" s="897"/>
      <c r="C368" s="900"/>
      <c r="D368" s="783"/>
      <c r="E368" s="895"/>
      <c r="F368" s="785"/>
      <c r="G368" s="785"/>
      <c r="H368" s="889"/>
      <c r="I368" s="785"/>
      <c r="J368" s="785"/>
      <c r="K368" s="785"/>
      <c r="L368" s="785"/>
      <c r="M368" s="70" t="str">
        <f>IFERROR(INDEX('[3]Controles de Corrupción,,'!$C$10:$AZ$251,MATCH(A368,'[3]Controles de Corrupción,,'!$B$10:$B$251,0),4),"")</f>
        <v/>
      </c>
      <c r="N368" s="70" t="str">
        <f>IFERROR(INDEX('[3]Controles de Corrupción,,'!$C$10:$AZ$251,MATCH(A368,'[3]Controles de Corrupción,,'!$B$10:$B$251,0),40),"")</f>
        <v/>
      </c>
      <c r="O368" s="70" t="str">
        <f>IFERROR(INDEX('[3]Controles de Corrupción,,'!$C$10:$AZ$251,MATCH(A368,'[3]Controles de Corrupción,,'!$B$10:$B$251,0),41),"")</f>
        <v/>
      </c>
      <c r="P368" s="70" t="str">
        <f>IFERROR(INDEX('[3]Controles de Corrupción,,'!$C$10:$AZ$251,MATCH(A368,'[3]Controles de Corrupción,,'!$B$10:$B$251,0),42),"")</f>
        <v/>
      </c>
      <c r="Q368" s="62" t="str">
        <f>IFERROR(INDEX('[3]Controles de Corrupción,,'!$C$10:$AZ$251,MATCH(A368,'[3]Controles de Corrupción,,'!$B$10:$B$251,0),47),"")</f>
        <v/>
      </c>
    </row>
    <row r="369" spans="1:17" ht="51.75" customHeight="1" x14ac:dyDescent="0.25">
      <c r="A369" s="118" t="s">
        <v>901</v>
      </c>
      <c r="B369" s="897"/>
      <c r="C369" s="900"/>
      <c r="D369" s="783"/>
      <c r="E369" s="895"/>
      <c r="F369" s="785"/>
      <c r="G369" s="785"/>
      <c r="H369" s="889"/>
      <c r="I369" s="785"/>
      <c r="J369" s="785"/>
      <c r="K369" s="785"/>
      <c r="L369" s="785"/>
      <c r="M369" s="70" t="str">
        <f>IFERROR(INDEX('[3]Controles de Corrupción,,'!$C$10:$AZ$251,MATCH(A369,'[3]Controles de Corrupción,,'!$B$10:$B$251,0),4),"")</f>
        <v/>
      </c>
      <c r="N369" s="70" t="str">
        <f>IFERROR(INDEX('[3]Controles de Corrupción,,'!$C$10:$AZ$251,MATCH(A369,'[3]Controles de Corrupción,,'!$B$10:$B$251,0),40),"")</f>
        <v/>
      </c>
      <c r="O369" s="70" t="str">
        <f>IFERROR(INDEX('[3]Controles de Corrupción,,'!$C$10:$AZ$251,MATCH(A369,'[3]Controles de Corrupción,,'!$B$10:$B$251,0),41),"")</f>
        <v/>
      </c>
      <c r="P369" s="70" t="str">
        <f>IFERROR(INDEX('[3]Controles de Corrupción,,'!$C$10:$AZ$251,MATCH(A369,'[3]Controles de Corrupción,,'!$B$10:$B$251,0),42),"")</f>
        <v/>
      </c>
      <c r="Q369" s="62" t="str">
        <f>IFERROR(INDEX('[3]Controles de Corrupción,,'!$C$10:$AZ$251,MATCH(A369,'[3]Controles de Corrupción,,'!$B$10:$B$251,0),47),"")</f>
        <v/>
      </c>
    </row>
    <row r="370" spans="1:17" ht="51.75" customHeight="1" x14ac:dyDescent="0.25">
      <c r="A370" s="118" t="s">
        <v>902</v>
      </c>
      <c r="B370" s="897"/>
      <c r="C370" s="900"/>
      <c r="D370" s="783"/>
      <c r="E370" s="895"/>
      <c r="F370" s="785"/>
      <c r="G370" s="785"/>
      <c r="H370" s="889"/>
      <c r="I370" s="785"/>
      <c r="J370" s="785"/>
      <c r="K370" s="785"/>
      <c r="L370" s="785"/>
      <c r="M370" s="70" t="str">
        <f>IFERROR(INDEX('[3]Controles de Corrupción,,'!$C$10:$AZ$251,MATCH(A370,'[3]Controles de Corrupción,,'!$B$10:$B$251,0),4),"")</f>
        <v/>
      </c>
      <c r="N370" s="70" t="str">
        <f>IFERROR(INDEX('[3]Controles de Corrupción,,'!$C$10:$AZ$251,MATCH(A370,'[3]Controles de Corrupción,,'!$B$10:$B$251,0),40),"")</f>
        <v/>
      </c>
      <c r="O370" s="70" t="str">
        <f>IFERROR(INDEX('[3]Controles de Corrupción,,'!$C$10:$AZ$251,MATCH(A370,'[3]Controles de Corrupción,,'!$B$10:$B$251,0),41),"")</f>
        <v/>
      </c>
      <c r="P370" s="70" t="str">
        <f>IFERROR(INDEX('[3]Controles de Corrupción,,'!$C$10:$AZ$251,MATCH(A370,'[3]Controles de Corrupción,,'!$B$10:$B$251,0),42),"")</f>
        <v/>
      </c>
      <c r="Q370" s="62" t="str">
        <f>IFERROR(INDEX('[3]Controles de Corrupción,,'!$C$10:$AZ$251,MATCH(A370,'[3]Controles de Corrupción,,'!$B$10:$B$251,0),47),"")</f>
        <v/>
      </c>
    </row>
    <row r="371" spans="1:17" ht="51.75" customHeight="1" x14ac:dyDescent="0.25">
      <c r="A371" s="118" t="s">
        <v>903</v>
      </c>
      <c r="B371" s="897"/>
      <c r="C371" s="900"/>
      <c r="D371" s="783"/>
      <c r="E371" s="895"/>
      <c r="F371" s="785"/>
      <c r="G371" s="785"/>
      <c r="H371" s="889"/>
      <c r="I371" s="785"/>
      <c r="J371" s="785"/>
      <c r="K371" s="785"/>
      <c r="L371" s="785"/>
      <c r="M371" s="70" t="str">
        <f>IFERROR(INDEX('[3]Controles de Corrupción,,'!$C$10:$AZ$251,MATCH(A371,'[3]Controles de Corrupción,,'!$B$10:$B$251,0),4),"")</f>
        <v/>
      </c>
      <c r="N371" s="70" t="str">
        <f>IFERROR(INDEX('[3]Controles de Corrupción,,'!$C$10:$AZ$251,MATCH(A371,'[3]Controles de Corrupción,,'!$B$10:$B$251,0),40),"")</f>
        <v/>
      </c>
      <c r="O371" s="70" t="str">
        <f>IFERROR(INDEX('[3]Controles de Corrupción,,'!$C$10:$AZ$251,MATCH(A371,'[3]Controles de Corrupción,,'!$B$10:$B$251,0),41),"")</f>
        <v/>
      </c>
      <c r="P371" s="70" t="str">
        <f>IFERROR(INDEX('[3]Controles de Corrupción,,'!$C$10:$AZ$251,MATCH(A371,'[3]Controles de Corrupción,,'!$B$10:$B$251,0),42),"")</f>
        <v/>
      </c>
      <c r="Q371" s="62" t="str">
        <f>IFERROR(INDEX('[3]Controles de Corrupción,,'!$C$10:$AZ$251,MATCH(A371,'[3]Controles de Corrupción,,'!$B$10:$B$251,0),47),"")</f>
        <v/>
      </c>
    </row>
    <row r="372" spans="1:17" ht="51.75" customHeight="1" x14ac:dyDescent="0.25">
      <c r="A372" s="118" t="s">
        <v>904</v>
      </c>
      <c r="B372" s="898"/>
      <c r="C372" s="900"/>
      <c r="D372" s="783"/>
      <c r="E372" s="895"/>
      <c r="F372" s="785"/>
      <c r="G372" s="785"/>
      <c r="H372" s="786"/>
      <c r="I372" s="785"/>
      <c r="J372" s="785"/>
      <c r="K372" s="785"/>
      <c r="L372" s="785"/>
      <c r="M372" s="70" t="str">
        <f>IFERROR(INDEX('[3]Controles de Corrupción,,'!$C$10:$AZ$251,MATCH(A372,'[3]Controles de Corrupción,,'!$B$10:$B$251,0),4),"")</f>
        <v/>
      </c>
      <c r="N372" s="70" t="str">
        <f>IFERROR(INDEX('[3]Controles de Corrupción,,'!$C$10:$AZ$251,MATCH(A372,'[3]Controles de Corrupción,,'!$B$10:$B$251,0),40),"")</f>
        <v/>
      </c>
      <c r="O372" s="70" t="str">
        <f>IFERROR(INDEX('[3]Controles de Corrupción,,'!$C$10:$AZ$251,MATCH(A372,'[3]Controles de Corrupción,,'!$B$10:$B$251,0),41),"")</f>
        <v/>
      </c>
      <c r="P372" s="70" t="str">
        <f>IFERROR(INDEX('[3]Controles de Corrupción,,'!$C$10:$AZ$251,MATCH(A372,'[3]Controles de Corrupción,,'!$B$10:$B$251,0),42),"")</f>
        <v/>
      </c>
      <c r="Q372" s="62" t="str">
        <f>IFERROR(INDEX('[3]Controles de Corrupción,,'!$C$10:$AZ$251,MATCH(A372,'[3]Controles de Corrupción,,'!$B$10:$B$251,0),47),"")</f>
        <v/>
      </c>
    </row>
    <row r="373" spans="1:17" ht="51.75" customHeight="1" x14ac:dyDescent="0.25">
      <c r="A373" s="118" t="s">
        <v>905</v>
      </c>
      <c r="B373" s="896"/>
      <c r="C373" s="899" t="str">
        <f>IFERROR(INDEX('[3]Riesgos de Corrupción'!$B$11:$BN$100,MATCH('Mapa Riesgo Corrupción'!B373,'[3]Riesgos de Corrupción'!$B$11:$B$100,0),2),"")</f>
        <v/>
      </c>
      <c r="D373" s="791" t="str">
        <f>IFERROR(INDEX('[3]Riesgos de Corrupción'!$B$11:$BN$100,MATCH('Mapa Riesgo Corrupción'!B373,'[3]Riesgos de Corrupción'!$B$11:$B$100,0),4),"")</f>
        <v/>
      </c>
      <c r="E373" s="894" t="str">
        <f>IFERROR(INDEX('[3]Riesgos de Corrupción'!$B$11:$BN$100,MATCH('Mapa Riesgo Corrupción'!B373,'[3]Riesgos de Corrupción'!$B$11:$B$100,0),5),"")</f>
        <v/>
      </c>
      <c r="F373" s="784" t="str">
        <f>IFERROR(INDEX('[3]Riesgos de Corrupción'!$B$11:$BN$100,MATCH('Mapa Riesgo Corrupción'!B373,'[3]Riesgos de Corrupción'!$B$11:$B$100,0),18),"")</f>
        <v/>
      </c>
      <c r="G373" s="784" t="str">
        <f>IFERROR(INDEX('[3]Riesgos de Corrupción'!$B$11:$BN$100,MATCH('Mapa Riesgo Corrupción'!B373,'[3]Riesgos de Corrupción'!$B$11:$B$100,0),63),"")</f>
        <v/>
      </c>
      <c r="H373" s="891" t="str">
        <f>IFERROR(INDEX('[3]Riesgos de Corrupción'!$B$11:$BN$100,MATCH('Mapa Riesgo Corrupción'!B373,'[3]Riesgos de Corrupción'!$B$11:$B$100,0),64),"")</f>
        <v/>
      </c>
      <c r="I373" s="784" t="str">
        <f>IFERROR(INDEX('[3]Controles de Corrupción,,'!$C$10:$AZ$251,MATCH('Mapa Riesgo Corrupción'!B373,'[3]Controles de Corrupción,,'!$C$10:$C$251,0),33),"")</f>
        <v/>
      </c>
      <c r="J373" s="784" t="str">
        <f>IFERROR(INDEX('[3]Controles de Corrupción,,'!$C$10:$AZ$251,MATCH('Mapa Riesgo Corrupción'!B373,'[3]Controles de Corrupción,,'!$C$10:$C$251,0),36),"")</f>
        <v/>
      </c>
      <c r="K373" s="784" t="str">
        <f>IFERROR(INDEX('[3]Controles de Corrupción,,'!$C$10:$AZ$251,MATCH('Mapa Riesgo Corrupción'!B373,'[3]Controles de Corrupción,,'!$C$10:$C$251,0),37),"")</f>
        <v/>
      </c>
      <c r="L373" s="784" t="str">
        <f>IFERROR(INDEX('[3]Controles de Corrupción,,'!$C$10:$AZ$251,MATCH('Mapa Riesgo Corrupción'!B373,'[3]Controles de Corrupción,,'!$C$10:$C$251,0),38),"")</f>
        <v/>
      </c>
      <c r="M373" s="70" t="str">
        <f>IFERROR(INDEX('[3]Controles de Corrupción,,'!$C$10:$AZ$251,MATCH(A373,'[3]Controles de Corrupción,,'!$B$10:$B$251,0),4),"")</f>
        <v/>
      </c>
      <c r="N373" s="70" t="str">
        <f>IFERROR(INDEX('[3]Controles de Corrupción,,'!$C$10:$AZ$251,MATCH(A373,'[3]Controles de Corrupción,,'!$B$10:$B$251,0),40),"")</f>
        <v/>
      </c>
      <c r="O373" s="70" t="str">
        <f>IFERROR(INDEX('[3]Controles de Corrupción,,'!$C$10:$AZ$251,MATCH(A373,'[3]Controles de Corrupción,,'!$B$10:$B$251,0),41),"")</f>
        <v/>
      </c>
      <c r="P373" s="70" t="str">
        <f>IFERROR(INDEX('[3]Controles de Corrupción,,'!$C$10:$AZ$251,MATCH(A373,'[3]Controles de Corrupción,,'!$B$10:$B$251,0),42),"")</f>
        <v/>
      </c>
      <c r="Q373" s="62" t="str">
        <f>IFERROR(INDEX('[3]Controles de Corrupción,,'!$C$10:$AZ$251,MATCH(A373,'[3]Controles de Corrupción,,'!$B$10:$B$251,0),47),"")</f>
        <v/>
      </c>
    </row>
    <row r="374" spans="1:17" ht="51.75" customHeight="1" x14ac:dyDescent="0.25">
      <c r="A374" s="118" t="s">
        <v>906</v>
      </c>
      <c r="B374" s="897"/>
      <c r="C374" s="900"/>
      <c r="D374" s="783"/>
      <c r="E374" s="895"/>
      <c r="F374" s="785"/>
      <c r="G374" s="785"/>
      <c r="H374" s="889"/>
      <c r="I374" s="785"/>
      <c r="J374" s="785"/>
      <c r="K374" s="785"/>
      <c r="L374" s="785"/>
      <c r="M374" s="70" t="str">
        <f>IFERROR(INDEX('[3]Controles de Corrupción,,'!$C$10:$AZ$251,MATCH(A374,'[3]Controles de Corrupción,,'!$B$10:$B$251,0),4),"")</f>
        <v/>
      </c>
      <c r="N374" s="70" t="str">
        <f>IFERROR(INDEX('[3]Controles de Corrupción,,'!$C$10:$AZ$251,MATCH(A374,'[3]Controles de Corrupción,,'!$B$10:$B$251,0),40),"")</f>
        <v/>
      </c>
      <c r="O374" s="70" t="str">
        <f>IFERROR(INDEX('[3]Controles de Corrupción,,'!$C$10:$AZ$251,MATCH(A374,'[3]Controles de Corrupción,,'!$B$10:$B$251,0),41),"")</f>
        <v/>
      </c>
      <c r="P374" s="70" t="str">
        <f>IFERROR(INDEX('[3]Controles de Corrupción,,'!$C$10:$AZ$251,MATCH(A374,'[3]Controles de Corrupción,,'!$B$10:$B$251,0),42),"")</f>
        <v/>
      </c>
      <c r="Q374" s="62" t="str">
        <f>IFERROR(INDEX('[3]Controles de Corrupción,,'!$C$10:$AZ$251,MATCH(A374,'[3]Controles de Corrupción,,'!$B$10:$B$251,0),47),"")</f>
        <v/>
      </c>
    </row>
    <row r="375" spans="1:17" ht="51.75" customHeight="1" x14ac:dyDescent="0.25">
      <c r="A375" s="118" t="s">
        <v>907</v>
      </c>
      <c r="B375" s="897"/>
      <c r="C375" s="900"/>
      <c r="D375" s="783"/>
      <c r="E375" s="895"/>
      <c r="F375" s="785"/>
      <c r="G375" s="785"/>
      <c r="H375" s="889"/>
      <c r="I375" s="785"/>
      <c r="J375" s="785"/>
      <c r="K375" s="785"/>
      <c r="L375" s="785"/>
      <c r="M375" s="70" t="str">
        <f>IFERROR(INDEX('[3]Controles de Corrupción,,'!$C$10:$AZ$251,MATCH(A375,'[3]Controles de Corrupción,,'!$B$10:$B$251,0),4),"")</f>
        <v/>
      </c>
      <c r="N375" s="70" t="str">
        <f>IFERROR(INDEX('[3]Controles de Corrupción,,'!$C$10:$AZ$251,MATCH(A375,'[3]Controles de Corrupción,,'!$B$10:$B$251,0),40),"")</f>
        <v/>
      </c>
      <c r="O375" s="70" t="str">
        <f>IFERROR(INDEX('[3]Controles de Corrupción,,'!$C$10:$AZ$251,MATCH(A375,'[3]Controles de Corrupción,,'!$B$10:$B$251,0),41),"")</f>
        <v/>
      </c>
      <c r="P375" s="70" t="str">
        <f>IFERROR(INDEX('[3]Controles de Corrupción,,'!$C$10:$AZ$251,MATCH(A375,'[3]Controles de Corrupción,,'!$B$10:$B$251,0),42),"")</f>
        <v/>
      </c>
      <c r="Q375" s="62" t="str">
        <f>IFERROR(INDEX('[3]Controles de Corrupción,,'!$C$10:$AZ$251,MATCH(A375,'[3]Controles de Corrupción,,'!$B$10:$B$251,0),47),"")</f>
        <v/>
      </c>
    </row>
    <row r="376" spans="1:17" ht="51.75" customHeight="1" x14ac:dyDescent="0.25">
      <c r="A376" s="118" t="s">
        <v>908</v>
      </c>
      <c r="B376" s="897"/>
      <c r="C376" s="900"/>
      <c r="D376" s="783"/>
      <c r="E376" s="895"/>
      <c r="F376" s="785"/>
      <c r="G376" s="785"/>
      <c r="H376" s="889"/>
      <c r="I376" s="785"/>
      <c r="J376" s="785"/>
      <c r="K376" s="785"/>
      <c r="L376" s="785"/>
      <c r="M376" s="70" t="str">
        <f>IFERROR(INDEX('[3]Controles de Corrupción,,'!$C$10:$AZ$251,MATCH(A376,'[3]Controles de Corrupción,,'!$B$10:$B$251,0),4),"")</f>
        <v/>
      </c>
      <c r="N376" s="70" t="str">
        <f>IFERROR(INDEX('[3]Controles de Corrupción,,'!$C$10:$AZ$251,MATCH(A376,'[3]Controles de Corrupción,,'!$B$10:$B$251,0),40),"")</f>
        <v/>
      </c>
      <c r="O376" s="70" t="str">
        <f>IFERROR(INDEX('[3]Controles de Corrupción,,'!$C$10:$AZ$251,MATCH(A376,'[3]Controles de Corrupción,,'!$B$10:$B$251,0),41),"")</f>
        <v/>
      </c>
      <c r="P376" s="70" t="str">
        <f>IFERROR(INDEX('[3]Controles de Corrupción,,'!$C$10:$AZ$251,MATCH(A376,'[3]Controles de Corrupción,,'!$B$10:$B$251,0),42),"")</f>
        <v/>
      </c>
      <c r="Q376" s="62" t="str">
        <f>IFERROR(INDEX('[3]Controles de Corrupción,,'!$C$10:$AZ$251,MATCH(A376,'[3]Controles de Corrupción,,'!$B$10:$B$251,0),47),"")</f>
        <v/>
      </c>
    </row>
    <row r="377" spans="1:17" ht="51.75" customHeight="1" x14ac:dyDescent="0.25">
      <c r="A377" s="118" t="s">
        <v>909</v>
      </c>
      <c r="B377" s="897"/>
      <c r="C377" s="900"/>
      <c r="D377" s="783"/>
      <c r="E377" s="895"/>
      <c r="F377" s="785"/>
      <c r="G377" s="785"/>
      <c r="H377" s="889"/>
      <c r="I377" s="785"/>
      <c r="J377" s="785"/>
      <c r="K377" s="785"/>
      <c r="L377" s="785"/>
      <c r="M377" s="70" t="str">
        <f>IFERROR(INDEX('[3]Controles de Corrupción,,'!$C$10:$AZ$251,MATCH(A377,'[3]Controles de Corrupción,,'!$B$10:$B$251,0),4),"")</f>
        <v/>
      </c>
      <c r="N377" s="70" t="str">
        <f>IFERROR(INDEX('[3]Controles de Corrupción,,'!$C$10:$AZ$251,MATCH(A377,'[3]Controles de Corrupción,,'!$B$10:$B$251,0),40),"")</f>
        <v/>
      </c>
      <c r="O377" s="70" t="str">
        <f>IFERROR(INDEX('[3]Controles de Corrupción,,'!$C$10:$AZ$251,MATCH(A377,'[3]Controles de Corrupción,,'!$B$10:$B$251,0),41),"")</f>
        <v/>
      </c>
      <c r="P377" s="70" t="str">
        <f>IFERROR(INDEX('[3]Controles de Corrupción,,'!$C$10:$AZ$251,MATCH(A377,'[3]Controles de Corrupción,,'!$B$10:$B$251,0),42),"")</f>
        <v/>
      </c>
      <c r="Q377" s="62" t="str">
        <f>IFERROR(INDEX('[3]Controles de Corrupción,,'!$C$10:$AZ$251,MATCH(A377,'[3]Controles de Corrupción,,'!$B$10:$B$251,0),47),"")</f>
        <v/>
      </c>
    </row>
    <row r="378" spans="1:17" ht="51.75" customHeight="1" x14ac:dyDescent="0.25">
      <c r="A378" s="118" t="s">
        <v>910</v>
      </c>
      <c r="B378" s="898"/>
      <c r="C378" s="900"/>
      <c r="D378" s="783"/>
      <c r="E378" s="895"/>
      <c r="F378" s="785"/>
      <c r="G378" s="785"/>
      <c r="H378" s="786"/>
      <c r="I378" s="785"/>
      <c r="J378" s="785"/>
      <c r="K378" s="785"/>
      <c r="L378" s="785"/>
      <c r="M378" s="70" t="str">
        <f>IFERROR(INDEX('[3]Controles de Corrupción,,'!$C$10:$AZ$251,MATCH(A378,'[3]Controles de Corrupción,,'!$B$10:$B$251,0),4),"")</f>
        <v/>
      </c>
      <c r="N378" s="70" t="str">
        <f>IFERROR(INDEX('[3]Controles de Corrupción,,'!$C$10:$AZ$251,MATCH(A378,'[3]Controles de Corrupción,,'!$B$10:$B$251,0),40),"")</f>
        <v/>
      </c>
      <c r="O378" s="70" t="str">
        <f>IFERROR(INDEX('[3]Controles de Corrupción,,'!$C$10:$AZ$251,MATCH(A378,'[3]Controles de Corrupción,,'!$B$10:$B$251,0),41),"")</f>
        <v/>
      </c>
      <c r="P378" s="70" t="str">
        <f>IFERROR(INDEX('[3]Controles de Corrupción,,'!$C$10:$AZ$251,MATCH(A378,'[3]Controles de Corrupción,,'!$B$10:$B$251,0),42),"")</f>
        <v/>
      </c>
      <c r="Q378" s="62" t="str">
        <f>IFERROR(INDEX('[3]Controles de Corrupción,,'!$C$10:$AZ$251,MATCH(A378,'[3]Controles de Corrupción,,'!$B$10:$B$251,0),47),"")</f>
        <v/>
      </c>
    </row>
    <row r="379" spans="1:17" ht="51.75" customHeight="1" x14ac:dyDescent="0.25">
      <c r="A379" s="118" t="s">
        <v>911</v>
      </c>
      <c r="B379" s="896"/>
      <c r="C379" s="899" t="str">
        <f>IFERROR(INDEX('[3]Riesgos de Corrupción'!$B$11:$BN$100,MATCH('Mapa Riesgo Corrupción'!B379,'[3]Riesgos de Corrupción'!$B$11:$B$100,0),2),"")</f>
        <v/>
      </c>
      <c r="D379" s="791" t="str">
        <f>IFERROR(INDEX('[3]Riesgos de Corrupción'!$B$11:$BN$100,MATCH('Mapa Riesgo Corrupción'!B379,'[3]Riesgos de Corrupción'!$B$11:$B$100,0),4),"")</f>
        <v/>
      </c>
      <c r="E379" s="894" t="str">
        <f>IFERROR(INDEX('[3]Riesgos de Corrupción'!$B$11:$BN$100,MATCH('Mapa Riesgo Corrupción'!B379,'[3]Riesgos de Corrupción'!$B$11:$B$100,0),5),"")</f>
        <v/>
      </c>
      <c r="F379" s="784" t="str">
        <f>IFERROR(INDEX('[3]Riesgos de Corrupción'!$B$11:$BN$100,MATCH('Mapa Riesgo Corrupción'!B379,'[3]Riesgos de Corrupción'!$B$11:$B$100,0),18),"")</f>
        <v/>
      </c>
      <c r="G379" s="784" t="str">
        <f>IFERROR(INDEX('[3]Riesgos de Corrupción'!$B$11:$BN$100,MATCH('Mapa Riesgo Corrupción'!B379,'[3]Riesgos de Corrupción'!$B$11:$B$100,0),63),"")</f>
        <v/>
      </c>
      <c r="H379" s="891" t="str">
        <f>IFERROR(INDEX('[3]Riesgos de Corrupción'!$B$11:$BN$100,MATCH('Mapa Riesgo Corrupción'!B379,'[3]Riesgos de Corrupción'!$B$11:$B$100,0),64),"")</f>
        <v/>
      </c>
      <c r="I379" s="784" t="str">
        <f>IFERROR(INDEX('[3]Controles de Corrupción,,'!$C$10:$AZ$251,MATCH('Mapa Riesgo Corrupción'!B379,'[3]Controles de Corrupción,,'!$C$10:$C$251,0),33),"")</f>
        <v/>
      </c>
      <c r="J379" s="784" t="str">
        <f>IFERROR(INDEX('[3]Controles de Corrupción,,'!$C$10:$AZ$251,MATCH('Mapa Riesgo Corrupción'!B379,'[3]Controles de Corrupción,,'!$C$10:$C$251,0),36),"")</f>
        <v/>
      </c>
      <c r="K379" s="784" t="str">
        <f>IFERROR(INDEX('[3]Controles de Corrupción,,'!$C$10:$AZ$251,MATCH('Mapa Riesgo Corrupción'!B379,'[3]Controles de Corrupción,,'!$C$10:$C$251,0),37),"")</f>
        <v/>
      </c>
      <c r="L379" s="784" t="str">
        <f>IFERROR(INDEX('[3]Controles de Corrupción,,'!$C$10:$AZ$251,MATCH('Mapa Riesgo Corrupción'!B379,'[3]Controles de Corrupción,,'!$C$10:$C$251,0),38),"")</f>
        <v/>
      </c>
      <c r="M379" s="70" t="str">
        <f>IFERROR(INDEX('[3]Controles de Corrupción,,'!$C$10:$AZ$251,MATCH(A379,'[3]Controles de Corrupción,,'!$B$10:$B$251,0),4),"")</f>
        <v/>
      </c>
      <c r="N379" s="70" t="str">
        <f>IFERROR(INDEX('[3]Controles de Corrupción,,'!$C$10:$AZ$251,MATCH(A379,'[3]Controles de Corrupción,,'!$B$10:$B$251,0),40),"")</f>
        <v/>
      </c>
      <c r="O379" s="70" t="str">
        <f>IFERROR(INDEX('[3]Controles de Corrupción,,'!$C$10:$AZ$251,MATCH(A379,'[3]Controles de Corrupción,,'!$B$10:$B$251,0),41),"")</f>
        <v/>
      </c>
      <c r="P379" s="70" t="str">
        <f>IFERROR(INDEX('[3]Controles de Corrupción,,'!$C$10:$AZ$251,MATCH(A379,'[3]Controles de Corrupción,,'!$B$10:$B$251,0),42),"")</f>
        <v/>
      </c>
      <c r="Q379" s="62" t="str">
        <f>IFERROR(INDEX('[3]Controles de Corrupción,,'!$C$10:$AZ$251,MATCH(A379,'[3]Controles de Corrupción,,'!$B$10:$B$251,0),47),"")</f>
        <v/>
      </c>
    </row>
    <row r="380" spans="1:17" ht="51.75" customHeight="1" x14ac:dyDescent="0.25">
      <c r="A380" s="118" t="s">
        <v>912</v>
      </c>
      <c r="B380" s="897"/>
      <c r="C380" s="900"/>
      <c r="D380" s="783"/>
      <c r="E380" s="895"/>
      <c r="F380" s="785"/>
      <c r="G380" s="785"/>
      <c r="H380" s="889"/>
      <c r="I380" s="785"/>
      <c r="J380" s="785"/>
      <c r="K380" s="785"/>
      <c r="L380" s="785"/>
      <c r="M380" s="70" t="str">
        <f>IFERROR(INDEX('[3]Controles de Corrupción,,'!$C$10:$AZ$251,MATCH(A380,'[3]Controles de Corrupción,,'!$B$10:$B$251,0),4),"")</f>
        <v/>
      </c>
      <c r="N380" s="70" t="str">
        <f>IFERROR(INDEX('[3]Controles de Corrupción,,'!$C$10:$AZ$251,MATCH(A380,'[3]Controles de Corrupción,,'!$B$10:$B$251,0),40),"")</f>
        <v/>
      </c>
      <c r="O380" s="70" t="str">
        <f>IFERROR(INDEX('[3]Controles de Corrupción,,'!$C$10:$AZ$251,MATCH(A380,'[3]Controles de Corrupción,,'!$B$10:$B$251,0),41),"")</f>
        <v/>
      </c>
      <c r="P380" s="70" t="str">
        <f>IFERROR(INDEX('[3]Controles de Corrupción,,'!$C$10:$AZ$251,MATCH(A380,'[3]Controles de Corrupción,,'!$B$10:$B$251,0),42),"")</f>
        <v/>
      </c>
      <c r="Q380" s="62" t="str">
        <f>IFERROR(INDEX('[3]Controles de Corrupción,,'!$C$10:$AZ$251,MATCH(A380,'[3]Controles de Corrupción,,'!$B$10:$B$251,0),47),"")</f>
        <v/>
      </c>
    </row>
    <row r="381" spans="1:17" ht="51.75" customHeight="1" x14ac:dyDescent="0.25">
      <c r="A381" s="118" t="s">
        <v>913</v>
      </c>
      <c r="B381" s="897"/>
      <c r="C381" s="900"/>
      <c r="D381" s="783"/>
      <c r="E381" s="895"/>
      <c r="F381" s="785"/>
      <c r="G381" s="785"/>
      <c r="H381" s="889"/>
      <c r="I381" s="785"/>
      <c r="J381" s="785"/>
      <c r="K381" s="785"/>
      <c r="L381" s="785"/>
      <c r="M381" s="70" t="str">
        <f>IFERROR(INDEX('[3]Controles de Corrupción,,'!$C$10:$AZ$251,MATCH(A381,'[3]Controles de Corrupción,,'!$B$10:$B$251,0),4),"")</f>
        <v/>
      </c>
      <c r="N381" s="70" t="str">
        <f>IFERROR(INDEX('[3]Controles de Corrupción,,'!$C$10:$AZ$251,MATCH(A381,'[3]Controles de Corrupción,,'!$B$10:$B$251,0),40),"")</f>
        <v/>
      </c>
      <c r="O381" s="70" t="str">
        <f>IFERROR(INDEX('[3]Controles de Corrupción,,'!$C$10:$AZ$251,MATCH(A381,'[3]Controles de Corrupción,,'!$B$10:$B$251,0),41),"")</f>
        <v/>
      </c>
      <c r="P381" s="70" t="str">
        <f>IFERROR(INDEX('[3]Controles de Corrupción,,'!$C$10:$AZ$251,MATCH(A381,'[3]Controles de Corrupción,,'!$B$10:$B$251,0),42),"")</f>
        <v/>
      </c>
      <c r="Q381" s="62" t="str">
        <f>IFERROR(INDEX('[3]Controles de Corrupción,,'!$C$10:$AZ$251,MATCH(A381,'[3]Controles de Corrupción,,'!$B$10:$B$251,0),47),"")</f>
        <v/>
      </c>
    </row>
    <row r="382" spans="1:17" ht="51.75" customHeight="1" x14ac:dyDescent="0.25">
      <c r="A382" s="118" t="s">
        <v>914</v>
      </c>
      <c r="B382" s="897"/>
      <c r="C382" s="900"/>
      <c r="D382" s="783"/>
      <c r="E382" s="895"/>
      <c r="F382" s="785"/>
      <c r="G382" s="785"/>
      <c r="H382" s="889"/>
      <c r="I382" s="785"/>
      <c r="J382" s="785"/>
      <c r="K382" s="785"/>
      <c r="L382" s="785"/>
      <c r="M382" s="70" t="str">
        <f>IFERROR(INDEX('[3]Controles de Corrupción,,'!$C$10:$AZ$251,MATCH(A382,'[3]Controles de Corrupción,,'!$B$10:$B$251,0),4),"")</f>
        <v/>
      </c>
      <c r="N382" s="70" t="str">
        <f>IFERROR(INDEX('[3]Controles de Corrupción,,'!$C$10:$AZ$251,MATCH(A382,'[3]Controles de Corrupción,,'!$B$10:$B$251,0),40),"")</f>
        <v/>
      </c>
      <c r="O382" s="70" t="str">
        <f>IFERROR(INDEX('[3]Controles de Corrupción,,'!$C$10:$AZ$251,MATCH(A382,'[3]Controles de Corrupción,,'!$B$10:$B$251,0),41),"")</f>
        <v/>
      </c>
      <c r="P382" s="70" t="str">
        <f>IFERROR(INDEX('[3]Controles de Corrupción,,'!$C$10:$AZ$251,MATCH(A382,'[3]Controles de Corrupción,,'!$B$10:$B$251,0),42),"")</f>
        <v/>
      </c>
      <c r="Q382" s="62" t="str">
        <f>IFERROR(INDEX('[3]Controles de Corrupción,,'!$C$10:$AZ$251,MATCH(A382,'[3]Controles de Corrupción,,'!$B$10:$B$251,0),47),"")</f>
        <v/>
      </c>
    </row>
    <row r="383" spans="1:17" ht="51.75" customHeight="1" x14ac:dyDescent="0.25">
      <c r="A383" s="118" t="s">
        <v>915</v>
      </c>
      <c r="B383" s="897"/>
      <c r="C383" s="900"/>
      <c r="D383" s="783"/>
      <c r="E383" s="895"/>
      <c r="F383" s="785"/>
      <c r="G383" s="785"/>
      <c r="H383" s="889"/>
      <c r="I383" s="785"/>
      <c r="J383" s="785"/>
      <c r="K383" s="785"/>
      <c r="L383" s="785"/>
      <c r="M383" s="70" t="str">
        <f>IFERROR(INDEX('[3]Controles de Corrupción,,'!$C$10:$AZ$251,MATCH(A383,'[3]Controles de Corrupción,,'!$B$10:$B$251,0),4),"")</f>
        <v/>
      </c>
      <c r="N383" s="70" t="str">
        <f>IFERROR(INDEX('[3]Controles de Corrupción,,'!$C$10:$AZ$251,MATCH(A383,'[3]Controles de Corrupción,,'!$B$10:$B$251,0),40),"")</f>
        <v/>
      </c>
      <c r="O383" s="70" t="str">
        <f>IFERROR(INDEX('[3]Controles de Corrupción,,'!$C$10:$AZ$251,MATCH(A383,'[3]Controles de Corrupción,,'!$B$10:$B$251,0),41),"")</f>
        <v/>
      </c>
      <c r="P383" s="70" t="str">
        <f>IFERROR(INDEX('[3]Controles de Corrupción,,'!$C$10:$AZ$251,MATCH(A383,'[3]Controles de Corrupción,,'!$B$10:$B$251,0),42),"")</f>
        <v/>
      </c>
      <c r="Q383" s="62" t="str">
        <f>IFERROR(INDEX('[3]Controles de Corrupción,,'!$C$10:$AZ$251,MATCH(A383,'[3]Controles de Corrupción,,'!$B$10:$B$251,0),47),"")</f>
        <v/>
      </c>
    </row>
    <row r="384" spans="1:17" ht="51.75" customHeight="1" x14ac:dyDescent="0.25">
      <c r="A384" s="118" t="s">
        <v>916</v>
      </c>
      <c r="B384" s="898"/>
      <c r="C384" s="900"/>
      <c r="D384" s="783"/>
      <c r="E384" s="895"/>
      <c r="F384" s="785"/>
      <c r="G384" s="785"/>
      <c r="H384" s="786"/>
      <c r="I384" s="785"/>
      <c r="J384" s="785"/>
      <c r="K384" s="785"/>
      <c r="L384" s="785"/>
      <c r="M384" s="70" t="str">
        <f>IFERROR(INDEX('[3]Controles de Corrupción,,'!$C$10:$AZ$251,MATCH(A384,'[3]Controles de Corrupción,,'!$B$10:$B$251,0),4),"")</f>
        <v/>
      </c>
      <c r="N384" s="70" t="str">
        <f>IFERROR(INDEX('[3]Controles de Corrupción,,'!$C$10:$AZ$251,MATCH(A384,'[3]Controles de Corrupción,,'!$B$10:$B$251,0),40),"")</f>
        <v/>
      </c>
      <c r="O384" s="70" t="str">
        <f>IFERROR(INDEX('[3]Controles de Corrupción,,'!$C$10:$AZ$251,MATCH(A384,'[3]Controles de Corrupción,,'!$B$10:$B$251,0),41),"")</f>
        <v/>
      </c>
      <c r="P384" s="70" t="str">
        <f>IFERROR(INDEX('[3]Controles de Corrupción,,'!$C$10:$AZ$251,MATCH(A384,'[3]Controles de Corrupción,,'!$B$10:$B$251,0),42),"")</f>
        <v/>
      </c>
      <c r="Q384" s="62" t="str">
        <f>IFERROR(INDEX('[3]Controles de Corrupción,,'!$C$10:$AZ$251,MATCH(A384,'[3]Controles de Corrupción,,'!$B$10:$B$251,0),47),"")</f>
        <v/>
      </c>
    </row>
    <row r="385" spans="1:17" ht="51.75" customHeight="1" x14ac:dyDescent="0.25">
      <c r="A385" s="118" t="s">
        <v>917</v>
      </c>
      <c r="B385" s="896"/>
      <c r="C385" s="899" t="str">
        <f>IFERROR(INDEX('[3]Riesgos de Corrupción'!$B$11:$BN$100,MATCH('Mapa Riesgo Corrupción'!B385,'[3]Riesgos de Corrupción'!$B$11:$B$100,0),2),"")</f>
        <v/>
      </c>
      <c r="D385" s="791" t="str">
        <f>IFERROR(INDEX('[3]Riesgos de Corrupción'!$B$11:$BN$100,MATCH('Mapa Riesgo Corrupción'!B385,'[3]Riesgos de Corrupción'!$B$11:$B$100,0),4),"")</f>
        <v/>
      </c>
      <c r="E385" s="894" t="str">
        <f>IFERROR(INDEX('[3]Riesgos de Corrupción'!$B$11:$BN$100,MATCH('Mapa Riesgo Corrupción'!B385,'[3]Riesgos de Corrupción'!$B$11:$B$100,0),5),"")</f>
        <v/>
      </c>
      <c r="F385" s="784" t="str">
        <f>IFERROR(INDEX('[3]Riesgos de Corrupción'!$B$11:$BN$100,MATCH('Mapa Riesgo Corrupción'!B385,'[3]Riesgos de Corrupción'!$B$11:$B$100,0),18),"")</f>
        <v/>
      </c>
      <c r="G385" s="784" t="str">
        <f>IFERROR(INDEX('[3]Riesgos de Corrupción'!$B$11:$BN$100,MATCH('Mapa Riesgo Corrupción'!B385,'[3]Riesgos de Corrupción'!$B$11:$B$100,0),63),"")</f>
        <v/>
      </c>
      <c r="H385" s="891" t="str">
        <f>IFERROR(INDEX('[3]Riesgos de Corrupción'!$B$11:$BN$100,MATCH('Mapa Riesgo Corrupción'!B385,'[3]Riesgos de Corrupción'!$B$11:$B$100,0),64),"")</f>
        <v/>
      </c>
      <c r="I385" s="784" t="str">
        <f>IFERROR(INDEX('[3]Controles de Corrupción,,'!$C$10:$AZ$251,MATCH('Mapa Riesgo Corrupción'!B385,'[3]Controles de Corrupción,,'!$C$10:$C$251,0),33),"")</f>
        <v/>
      </c>
      <c r="J385" s="784" t="str">
        <f>IFERROR(INDEX('[3]Controles de Corrupción,,'!$C$10:$AZ$251,MATCH('Mapa Riesgo Corrupción'!B385,'[3]Controles de Corrupción,,'!$C$10:$C$251,0),36),"")</f>
        <v/>
      </c>
      <c r="K385" s="784" t="str">
        <f>IFERROR(INDEX('[3]Controles de Corrupción,,'!$C$10:$AZ$251,MATCH('Mapa Riesgo Corrupción'!B385,'[3]Controles de Corrupción,,'!$C$10:$C$251,0),37),"")</f>
        <v/>
      </c>
      <c r="L385" s="784" t="str">
        <f>IFERROR(INDEX('[3]Controles de Corrupción,,'!$C$10:$AZ$251,MATCH('Mapa Riesgo Corrupción'!B385,'[3]Controles de Corrupción,,'!$C$10:$C$251,0),38),"")</f>
        <v/>
      </c>
      <c r="M385" s="70" t="str">
        <f>IFERROR(INDEX('[3]Controles de Corrupción,,'!$C$10:$AZ$251,MATCH(A385,'[3]Controles de Corrupción,,'!$B$10:$B$251,0),4),"")</f>
        <v/>
      </c>
      <c r="N385" s="70" t="str">
        <f>IFERROR(INDEX('[3]Controles de Corrupción,,'!$C$10:$AZ$251,MATCH(A385,'[3]Controles de Corrupción,,'!$B$10:$B$251,0),40),"")</f>
        <v/>
      </c>
      <c r="O385" s="70" t="str">
        <f>IFERROR(INDEX('[3]Controles de Corrupción,,'!$C$10:$AZ$251,MATCH(A385,'[3]Controles de Corrupción,,'!$B$10:$B$251,0),41),"")</f>
        <v/>
      </c>
      <c r="P385" s="70" t="str">
        <f>IFERROR(INDEX('[3]Controles de Corrupción,,'!$C$10:$AZ$251,MATCH(A385,'[3]Controles de Corrupción,,'!$B$10:$B$251,0),42),"")</f>
        <v/>
      </c>
      <c r="Q385" s="62" t="str">
        <f>IFERROR(INDEX('[3]Controles de Corrupción,,'!$C$10:$AZ$251,MATCH(A385,'[3]Controles de Corrupción,,'!$B$10:$B$251,0),47),"")</f>
        <v/>
      </c>
    </row>
    <row r="386" spans="1:17" ht="51.75" customHeight="1" x14ac:dyDescent="0.25">
      <c r="A386" s="118" t="s">
        <v>918</v>
      </c>
      <c r="B386" s="897"/>
      <c r="C386" s="900"/>
      <c r="D386" s="783"/>
      <c r="E386" s="895"/>
      <c r="F386" s="785"/>
      <c r="G386" s="785"/>
      <c r="H386" s="889"/>
      <c r="I386" s="785"/>
      <c r="J386" s="785"/>
      <c r="K386" s="785"/>
      <c r="L386" s="785"/>
      <c r="M386" s="70" t="str">
        <f>IFERROR(INDEX('[3]Controles de Corrupción,,'!$C$10:$AZ$251,MATCH(A386,'[3]Controles de Corrupción,,'!$B$10:$B$251,0),4),"")</f>
        <v/>
      </c>
      <c r="N386" s="70" t="str">
        <f>IFERROR(INDEX('[3]Controles de Corrupción,,'!$C$10:$AZ$251,MATCH(A386,'[3]Controles de Corrupción,,'!$B$10:$B$251,0),40),"")</f>
        <v/>
      </c>
      <c r="O386" s="70" t="str">
        <f>IFERROR(INDEX('[3]Controles de Corrupción,,'!$C$10:$AZ$251,MATCH(A386,'[3]Controles de Corrupción,,'!$B$10:$B$251,0),41),"")</f>
        <v/>
      </c>
      <c r="P386" s="70" t="str">
        <f>IFERROR(INDEX('[3]Controles de Corrupción,,'!$C$10:$AZ$251,MATCH(A386,'[3]Controles de Corrupción,,'!$B$10:$B$251,0),42),"")</f>
        <v/>
      </c>
      <c r="Q386" s="62" t="str">
        <f>IFERROR(INDEX('[3]Controles de Corrupción,,'!$C$10:$AZ$251,MATCH(A386,'[3]Controles de Corrupción,,'!$B$10:$B$251,0),47),"")</f>
        <v/>
      </c>
    </row>
    <row r="387" spans="1:17" ht="51.75" customHeight="1" x14ac:dyDescent="0.25">
      <c r="A387" s="118" t="s">
        <v>919</v>
      </c>
      <c r="B387" s="897"/>
      <c r="C387" s="900"/>
      <c r="D387" s="783"/>
      <c r="E387" s="895"/>
      <c r="F387" s="785"/>
      <c r="G387" s="785"/>
      <c r="H387" s="889"/>
      <c r="I387" s="785"/>
      <c r="J387" s="785"/>
      <c r="K387" s="785"/>
      <c r="L387" s="785"/>
      <c r="M387" s="70" t="str">
        <f>IFERROR(INDEX('[3]Controles de Corrupción,,'!$C$10:$AZ$251,MATCH(A387,'[3]Controles de Corrupción,,'!$B$10:$B$251,0),4),"")</f>
        <v/>
      </c>
      <c r="N387" s="70" t="str">
        <f>IFERROR(INDEX('[3]Controles de Corrupción,,'!$C$10:$AZ$251,MATCH(A387,'[3]Controles de Corrupción,,'!$B$10:$B$251,0),40),"")</f>
        <v/>
      </c>
      <c r="O387" s="70" t="str">
        <f>IFERROR(INDEX('[3]Controles de Corrupción,,'!$C$10:$AZ$251,MATCH(A387,'[3]Controles de Corrupción,,'!$B$10:$B$251,0),41),"")</f>
        <v/>
      </c>
      <c r="P387" s="70" t="str">
        <f>IFERROR(INDEX('[3]Controles de Corrupción,,'!$C$10:$AZ$251,MATCH(A387,'[3]Controles de Corrupción,,'!$B$10:$B$251,0),42),"")</f>
        <v/>
      </c>
      <c r="Q387" s="62" t="str">
        <f>IFERROR(INDEX('[3]Controles de Corrupción,,'!$C$10:$AZ$251,MATCH(A387,'[3]Controles de Corrupción,,'!$B$10:$B$251,0),47),"")</f>
        <v/>
      </c>
    </row>
    <row r="388" spans="1:17" ht="51.75" customHeight="1" x14ac:dyDescent="0.25">
      <c r="A388" s="118" t="s">
        <v>920</v>
      </c>
      <c r="B388" s="897"/>
      <c r="C388" s="900"/>
      <c r="D388" s="783"/>
      <c r="E388" s="895"/>
      <c r="F388" s="785"/>
      <c r="G388" s="785"/>
      <c r="H388" s="889"/>
      <c r="I388" s="785"/>
      <c r="J388" s="785"/>
      <c r="K388" s="785"/>
      <c r="L388" s="785"/>
      <c r="M388" s="70" t="str">
        <f>IFERROR(INDEX('[3]Controles de Corrupción,,'!$C$10:$AZ$251,MATCH(A388,'[3]Controles de Corrupción,,'!$B$10:$B$251,0),4),"")</f>
        <v/>
      </c>
      <c r="N388" s="70" t="str">
        <f>IFERROR(INDEX('[3]Controles de Corrupción,,'!$C$10:$AZ$251,MATCH(A388,'[3]Controles de Corrupción,,'!$B$10:$B$251,0),40),"")</f>
        <v/>
      </c>
      <c r="O388" s="70" t="str">
        <f>IFERROR(INDEX('[3]Controles de Corrupción,,'!$C$10:$AZ$251,MATCH(A388,'[3]Controles de Corrupción,,'!$B$10:$B$251,0),41),"")</f>
        <v/>
      </c>
      <c r="P388" s="70" t="str">
        <f>IFERROR(INDEX('[3]Controles de Corrupción,,'!$C$10:$AZ$251,MATCH(A388,'[3]Controles de Corrupción,,'!$B$10:$B$251,0),42),"")</f>
        <v/>
      </c>
      <c r="Q388" s="62" t="str">
        <f>IFERROR(INDEX('[3]Controles de Corrupción,,'!$C$10:$AZ$251,MATCH(A388,'[3]Controles de Corrupción,,'!$B$10:$B$251,0),47),"")</f>
        <v/>
      </c>
    </row>
    <row r="389" spans="1:17" ht="51.75" customHeight="1" x14ac:dyDescent="0.25">
      <c r="A389" s="118" t="s">
        <v>921</v>
      </c>
      <c r="B389" s="897"/>
      <c r="C389" s="900"/>
      <c r="D389" s="783"/>
      <c r="E389" s="895"/>
      <c r="F389" s="785"/>
      <c r="G389" s="785"/>
      <c r="H389" s="889"/>
      <c r="I389" s="785"/>
      <c r="J389" s="785"/>
      <c r="K389" s="785"/>
      <c r="L389" s="785"/>
      <c r="M389" s="70" t="str">
        <f>IFERROR(INDEX('[3]Controles de Corrupción,,'!$C$10:$AZ$251,MATCH(A389,'[3]Controles de Corrupción,,'!$B$10:$B$251,0),4),"")</f>
        <v/>
      </c>
      <c r="N389" s="70" t="str">
        <f>IFERROR(INDEX('[3]Controles de Corrupción,,'!$C$10:$AZ$251,MATCH(A389,'[3]Controles de Corrupción,,'!$B$10:$B$251,0),40),"")</f>
        <v/>
      </c>
      <c r="O389" s="70" t="str">
        <f>IFERROR(INDEX('[3]Controles de Corrupción,,'!$C$10:$AZ$251,MATCH(A389,'[3]Controles de Corrupción,,'!$B$10:$B$251,0),41),"")</f>
        <v/>
      </c>
      <c r="P389" s="70" t="str">
        <f>IFERROR(INDEX('[3]Controles de Corrupción,,'!$C$10:$AZ$251,MATCH(A389,'[3]Controles de Corrupción,,'!$B$10:$B$251,0),42),"")</f>
        <v/>
      </c>
      <c r="Q389" s="62" t="str">
        <f>IFERROR(INDEX('[3]Controles de Corrupción,,'!$C$10:$AZ$251,MATCH(A389,'[3]Controles de Corrupción,,'!$B$10:$B$251,0),47),"")</f>
        <v/>
      </c>
    </row>
    <row r="390" spans="1:17" ht="51.75" customHeight="1" x14ac:dyDescent="0.25">
      <c r="A390" s="118" t="s">
        <v>922</v>
      </c>
      <c r="B390" s="898"/>
      <c r="C390" s="900"/>
      <c r="D390" s="783"/>
      <c r="E390" s="895"/>
      <c r="F390" s="785"/>
      <c r="G390" s="785"/>
      <c r="H390" s="786"/>
      <c r="I390" s="785"/>
      <c r="J390" s="785"/>
      <c r="K390" s="785"/>
      <c r="L390" s="785"/>
      <c r="M390" s="70" t="str">
        <f>IFERROR(INDEX('[3]Controles de Corrupción,,'!$C$10:$AZ$251,MATCH(A390,'[3]Controles de Corrupción,,'!$B$10:$B$251,0),4),"")</f>
        <v/>
      </c>
      <c r="N390" s="70" t="str">
        <f>IFERROR(INDEX('[3]Controles de Corrupción,,'!$C$10:$AZ$251,MATCH(A390,'[3]Controles de Corrupción,,'!$B$10:$B$251,0),40),"")</f>
        <v/>
      </c>
      <c r="O390" s="70" t="str">
        <f>IFERROR(INDEX('[3]Controles de Corrupción,,'!$C$10:$AZ$251,MATCH(A390,'[3]Controles de Corrupción,,'!$B$10:$B$251,0),41),"")</f>
        <v/>
      </c>
      <c r="P390" s="70" t="str">
        <f>IFERROR(INDEX('[3]Controles de Corrupción,,'!$C$10:$AZ$251,MATCH(A390,'[3]Controles de Corrupción,,'!$B$10:$B$251,0),42),"")</f>
        <v/>
      </c>
      <c r="Q390" s="62" t="str">
        <f>IFERROR(INDEX('[3]Controles de Corrupción,,'!$C$10:$AZ$251,MATCH(A390,'[3]Controles de Corrupción,,'!$B$10:$B$251,0),47),"")</f>
        <v/>
      </c>
    </row>
    <row r="391" spans="1:17" ht="51.75" customHeight="1" x14ac:dyDescent="0.25">
      <c r="A391" s="118" t="s">
        <v>923</v>
      </c>
      <c r="B391" s="896"/>
      <c r="C391" s="899" t="str">
        <f>IFERROR(INDEX('[3]Riesgos de Corrupción'!$B$11:$BN$100,MATCH('Mapa Riesgo Corrupción'!B391,'[3]Riesgos de Corrupción'!$B$11:$B$100,0),2),"")</f>
        <v/>
      </c>
      <c r="D391" s="791" t="str">
        <f>IFERROR(INDEX('[3]Riesgos de Corrupción'!$B$11:$BN$100,MATCH('Mapa Riesgo Corrupción'!B391,'[3]Riesgos de Corrupción'!$B$11:$B$100,0),4),"")</f>
        <v/>
      </c>
      <c r="E391" s="894" t="str">
        <f>IFERROR(INDEX('[3]Riesgos de Corrupción'!$B$11:$BN$100,MATCH('Mapa Riesgo Corrupción'!B391,'[3]Riesgos de Corrupción'!$B$11:$B$100,0),5),"")</f>
        <v/>
      </c>
      <c r="F391" s="784" t="str">
        <f>IFERROR(INDEX('[3]Riesgos de Corrupción'!$B$11:$BN$100,MATCH('Mapa Riesgo Corrupción'!B391,'[3]Riesgos de Corrupción'!$B$11:$B$100,0),18),"")</f>
        <v/>
      </c>
      <c r="G391" s="784" t="str">
        <f>IFERROR(INDEX('[3]Riesgos de Corrupción'!$B$11:$BN$100,MATCH('Mapa Riesgo Corrupción'!B391,'[3]Riesgos de Corrupción'!$B$11:$B$100,0),63),"")</f>
        <v/>
      </c>
      <c r="H391" s="891" t="str">
        <f>IFERROR(INDEX('[3]Riesgos de Corrupción'!$B$11:$BN$100,MATCH('Mapa Riesgo Corrupción'!B391,'[3]Riesgos de Corrupción'!$B$11:$B$100,0),64),"")</f>
        <v/>
      </c>
      <c r="I391" s="784" t="str">
        <f>IFERROR(INDEX('[3]Controles de Corrupción,,'!$C$10:$AZ$251,MATCH('Mapa Riesgo Corrupción'!B391,'[3]Controles de Corrupción,,'!$C$10:$C$251,0),33),"")</f>
        <v/>
      </c>
      <c r="J391" s="784" t="str">
        <f>IFERROR(INDEX('[3]Controles de Corrupción,,'!$C$10:$AZ$251,MATCH('Mapa Riesgo Corrupción'!B391,'[3]Controles de Corrupción,,'!$C$10:$C$251,0),36),"")</f>
        <v/>
      </c>
      <c r="K391" s="784" t="str">
        <f>IFERROR(INDEX('[3]Controles de Corrupción,,'!$C$10:$AZ$251,MATCH('Mapa Riesgo Corrupción'!B391,'[3]Controles de Corrupción,,'!$C$10:$C$251,0),37),"")</f>
        <v/>
      </c>
      <c r="L391" s="784" t="str">
        <f>IFERROR(INDEX('[3]Controles de Corrupción,,'!$C$10:$AZ$251,MATCH('Mapa Riesgo Corrupción'!B391,'[3]Controles de Corrupción,,'!$C$10:$C$251,0),38),"")</f>
        <v/>
      </c>
      <c r="M391" s="70" t="str">
        <f>IFERROR(INDEX('[3]Controles de Corrupción,,'!$C$10:$AZ$251,MATCH(A391,'[3]Controles de Corrupción,,'!$B$10:$B$251,0),4),"")</f>
        <v/>
      </c>
      <c r="N391" s="70" t="str">
        <f>IFERROR(INDEX('[3]Controles de Corrupción,,'!$C$10:$AZ$251,MATCH(A391,'[3]Controles de Corrupción,,'!$B$10:$B$251,0),40),"")</f>
        <v/>
      </c>
      <c r="O391" s="70" t="str">
        <f>IFERROR(INDEX('[3]Controles de Corrupción,,'!$C$10:$AZ$251,MATCH(A391,'[3]Controles de Corrupción,,'!$B$10:$B$251,0),41),"")</f>
        <v/>
      </c>
      <c r="P391" s="70" t="str">
        <f>IFERROR(INDEX('[3]Controles de Corrupción,,'!$C$10:$AZ$251,MATCH(A391,'[3]Controles de Corrupción,,'!$B$10:$B$251,0),42),"")</f>
        <v/>
      </c>
      <c r="Q391" s="62" t="str">
        <f>IFERROR(INDEX('[3]Controles de Corrupción,,'!$C$10:$AZ$251,MATCH(A391,'[3]Controles de Corrupción,,'!$B$10:$B$251,0),47),"")</f>
        <v/>
      </c>
    </row>
    <row r="392" spans="1:17" ht="51.75" customHeight="1" x14ac:dyDescent="0.25">
      <c r="A392" s="118" t="s">
        <v>924</v>
      </c>
      <c r="B392" s="897"/>
      <c r="C392" s="900"/>
      <c r="D392" s="783"/>
      <c r="E392" s="895"/>
      <c r="F392" s="785"/>
      <c r="G392" s="785"/>
      <c r="H392" s="889"/>
      <c r="I392" s="785"/>
      <c r="J392" s="785"/>
      <c r="K392" s="785"/>
      <c r="L392" s="785"/>
      <c r="M392" s="70" t="str">
        <f>IFERROR(INDEX('[3]Controles de Corrupción,,'!$C$10:$AZ$251,MATCH(A392,'[3]Controles de Corrupción,,'!$B$10:$B$251,0),4),"")</f>
        <v/>
      </c>
      <c r="N392" s="70" t="str">
        <f>IFERROR(INDEX('[3]Controles de Corrupción,,'!$C$10:$AZ$251,MATCH(A392,'[3]Controles de Corrupción,,'!$B$10:$B$251,0),40),"")</f>
        <v/>
      </c>
      <c r="O392" s="70" t="str">
        <f>IFERROR(INDEX('[3]Controles de Corrupción,,'!$C$10:$AZ$251,MATCH(A392,'[3]Controles de Corrupción,,'!$B$10:$B$251,0),41),"")</f>
        <v/>
      </c>
      <c r="P392" s="70" t="str">
        <f>IFERROR(INDEX('[3]Controles de Corrupción,,'!$C$10:$AZ$251,MATCH(A392,'[3]Controles de Corrupción,,'!$B$10:$B$251,0),42),"")</f>
        <v/>
      </c>
      <c r="Q392" s="62" t="str">
        <f>IFERROR(INDEX('[3]Controles de Corrupción,,'!$C$10:$AZ$251,MATCH(A392,'[3]Controles de Corrupción,,'!$B$10:$B$251,0),47),"")</f>
        <v/>
      </c>
    </row>
    <row r="393" spans="1:17" ht="51.75" customHeight="1" x14ac:dyDescent="0.25">
      <c r="A393" s="118" t="s">
        <v>925</v>
      </c>
      <c r="B393" s="897"/>
      <c r="C393" s="900"/>
      <c r="D393" s="783"/>
      <c r="E393" s="895"/>
      <c r="F393" s="785"/>
      <c r="G393" s="785"/>
      <c r="H393" s="889"/>
      <c r="I393" s="785"/>
      <c r="J393" s="785"/>
      <c r="K393" s="785"/>
      <c r="L393" s="785"/>
      <c r="M393" s="70" t="str">
        <f>IFERROR(INDEX('[3]Controles de Corrupción,,'!$C$10:$AZ$251,MATCH(A393,'[3]Controles de Corrupción,,'!$B$10:$B$251,0),4),"")</f>
        <v/>
      </c>
      <c r="N393" s="70" t="str">
        <f>IFERROR(INDEX('[3]Controles de Corrupción,,'!$C$10:$AZ$251,MATCH(A393,'[3]Controles de Corrupción,,'!$B$10:$B$251,0),40),"")</f>
        <v/>
      </c>
      <c r="O393" s="70" t="str">
        <f>IFERROR(INDEX('[3]Controles de Corrupción,,'!$C$10:$AZ$251,MATCH(A393,'[3]Controles de Corrupción,,'!$B$10:$B$251,0),41),"")</f>
        <v/>
      </c>
      <c r="P393" s="70" t="str">
        <f>IFERROR(INDEX('[3]Controles de Corrupción,,'!$C$10:$AZ$251,MATCH(A393,'[3]Controles de Corrupción,,'!$B$10:$B$251,0),42),"")</f>
        <v/>
      </c>
      <c r="Q393" s="62" t="str">
        <f>IFERROR(INDEX('[3]Controles de Corrupción,,'!$C$10:$AZ$251,MATCH(A393,'[3]Controles de Corrupción,,'!$B$10:$B$251,0),47),"")</f>
        <v/>
      </c>
    </row>
    <row r="394" spans="1:17" ht="51.75" customHeight="1" x14ac:dyDescent="0.25">
      <c r="A394" s="118" t="s">
        <v>926</v>
      </c>
      <c r="B394" s="897"/>
      <c r="C394" s="900"/>
      <c r="D394" s="783"/>
      <c r="E394" s="895"/>
      <c r="F394" s="785"/>
      <c r="G394" s="785"/>
      <c r="H394" s="889"/>
      <c r="I394" s="785"/>
      <c r="J394" s="785"/>
      <c r="K394" s="785"/>
      <c r="L394" s="785"/>
      <c r="M394" s="70" t="str">
        <f>IFERROR(INDEX('[3]Controles de Corrupción,,'!$C$10:$AZ$251,MATCH(A394,'[3]Controles de Corrupción,,'!$B$10:$B$251,0),4),"")</f>
        <v/>
      </c>
      <c r="N394" s="70" t="str">
        <f>IFERROR(INDEX('[3]Controles de Corrupción,,'!$C$10:$AZ$251,MATCH(A394,'[3]Controles de Corrupción,,'!$B$10:$B$251,0),40),"")</f>
        <v/>
      </c>
      <c r="O394" s="70" t="str">
        <f>IFERROR(INDEX('[3]Controles de Corrupción,,'!$C$10:$AZ$251,MATCH(A394,'[3]Controles de Corrupción,,'!$B$10:$B$251,0),41),"")</f>
        <v/>
      </c>
      <c r="P394" s="70" t="str">
        <f>IFERROR(INDEX('[3]Controles de Corrupción,,'!$C$10:$AZ$251,MATCH(A394,'[3]Controles de Corrupción,,'!$B$10:$B$251,0),42),"")</f>
        <v/>
      </c>
      <c r="Q394" s="62" t="str">
        <f>IFERROR(INDEX('[3]Controles de Corrupción,,'!$C$10:$AZ$251,MATCH(A394,'[3]Controles de Corrupción,,'!$B$10:$B$251,0),47),"")</f>
        <v/>
      </c>
    </row>
    <row r="395" spans="1:17" ht="51.75" customHeight="1" x14ac:dyDescent="0.25">
      <c r="A395" s="118" t="s">
        <v>927</v>
      </c>
      <c r="B395" s="897"/>
      <c r="C395" s="900"/>
      <c r="D395" s="783"/>
      <c r="E395" s="895"/>
      <c r="F395" s="785"/>
      <c r="G395" s="785"/>
      <c r="H395" s="889"/>
      <c r="I395" s="785"/>
      <c r="J395" s="785"/>
      <c r="K395" s="785"/>
      <c r="L395" s="785"/>
      <c r="M395" s="70" t="str">
        <f>IFERROR(INDEX('[3]Controles de Corrupción,,'!$C$10:$AZ$251,MATCH(A395,'[3]Controles de Corrupción,,'!$B$10:$B$251,0),4),"")</f>
        <v/>
      </c>
      <c r="N395" s="70" t="str">
        <f>IFERROR(INDEX('[3]Controles de Corrupción,,'!$C$10:$AZ$251,MATCH(A395,'[3]Controles de Corrupción,,'!$B$10:$B$251,0),40),"")</f>
        <v/>
      </c>
      <c r="O395" s="70" t="str">
        <f>IFERROR(INDEX('[3]Controles de Corrupción,,'!$C$10:$AZ$251,MATCH(A395,'[3]Controles de Corrupción,,'!$B$10:$B$251,0),41),"")</f>
        <v/>
      </c>
      <c r="P395" s="70" t="str">
        <f>IFERROR(INDEX('[3]Controles de Corrupción,,'!$C$10:$AZ$251,MATCH(A395,'[3]Controles de Corrupción,,'!$B$10:$B$251,0),42),"")</f>
        <v/>
      </c>
      <c r="Q395" s="62" t="str">
        <f>IFERROR(INDEX('[3]Controles de Corrupción,,'!$C$10:$AZ$251,MATCH(A395,'[3]Controles de Corrupción,,'!$B$10:$B$251,0),47),"")</f>
        <v/>
      </c>
    </row>
    <row r="396" spans="1:17" ht="51.75" customHeight="1" x14ac:dyDescent="0.25">
      <c r="A396" s="118" t="s">
        <v>928</v>
      </c>
      <c r="B396" s="898"/>
      <c r="C396" s="900"/>
      <c r="D396" s="783"/>
      <c r="E396" s="895"/>
      <c r="F396" s="785"/>
      <c r="G396" s="785"/>
      <c r="H396" s="786"/>
      <c r="I396" s="785"/>
      <c r="J396" s="785"/>
      <c r="K396" s="785"/>
      <c r="L396" s="785"/>
      <c r="M396" s="70" t="str">
        <f>IFERROR(INDEX('[3]Controles de Corrupción,,'!$C$10:$AZ$251,MATCH(A396,'[3]Controles de Corrupción,,'!$B$10:$B$251,0),4),"")</f>
        <v/>
      </c>
      <c r="N396" s="70" t="str">
        <f>IFERROR(INDEX('[3]Controles de Corrupción,,'!$C$10:$AZ$251,MATCH(A396,'[3]Controles de Corrupción,,'!$B$10:$B$251,0),40),"")</f>
        <v/>
      </c>
      <c r="O396" s="70" t="str">
        <f>IFERROR(INDEX('[3]Controles de Corrupción,,'!$C$10:$AZ$251,MATCH(A396,'[3]Controles de Corrupción,,'!$B$10:$B$251,0),41),"")</f>
        <v/>
      </c>
      <c r="P396" s="70" t="str">
        <f>IFERROR(INDEX('[3]Controles de Corrupción,,'!$C$10:$AZ$251,MATCH(A396,'[3]Controles de Corrupción,,'!$B$10:$B$251,0),42),"")</f>
        <v/>
      </c>
      <c r="Q396" s="62" t="str">
        <f>IFERROR(INDEX('[3]Controles de Corrupción,,'!$C$10:$AZ$251,MATCH(A396,'[3]Controles de Corrupción,,'!$B$10:$B$251,0),47),"")</f>
        <v/>
      </c>
    </row>
    <row r="397" spans="1:17" ht="51.75" customHeight="1" x14ac:dyDescent="0.25">
      <c r="A397" s="118" t="s">
        <v>929</v>
      </c>
      <c r="B397" s="896"/>
      <c r="C397" s="899" t="str">
        <f>IFERROR(INDEX('[3]Riesgos de Corrupción'!$B$11:$BN$100,MATCH('Mapa Riesgo Corrupción'!B397,'[3]Riesgos de Corrupción'!$B$11:$B$100,0),2),"")</f>
        <v/>
      </c>
      <c r="D397" s="791" t="str">
        <f>IFERROR(INDEX('[3]Riesgos de Corrupción'!$B$11:$BN$100,MATCH('Mapa Riesgo Corrupción'!B397,'[3]Riesgos de Corrupción'!$B$11:$B$100,0),4),"")</f>
        <v/>
      </c>
      <c r="E397" s="894" t="str">
        <f>IFERROR(INDEX('[3]Riesgos de Corrupción'!$B$11:$BN$100,MATCH('Mapa Riesgo Corrupción'!B397,'[3]Riesgos de Corrupción'!$B$11:$B$100,0),5),"")</f>
        <v/>
      </c>
      <c r="F397" s="784" t="str">
        <f>IFERROR(INDEX('[3]Riesgos de Corrupción'!$B$11:$BN$100,MATCH('Mapa Riesgo Corrupción'!B397,'[3]Riesgos de Corrupción'!$B$11:$B$100,0),18),"")</f>
        <v/>
      </c>
      <c r="G397" s="784" t="str">
        <f>IFERROR(INDEX('[3]Riesgos de Corrupción'!$B$11:$BN$100,MATCH('Mapa Riesgo Corrupción'!B397,'[3]Riesgos de Corrupción'!$B$11:$B$100,0),63),"")</f>
        <v/>
      </c>
      <c r="H397" s="891" t="str">
        <f>IFERROR(INDEX('[3]Riesgos de Corrupción'!$B$11:$BN$100,MATCH('Mapa Riesgo Corrupción'!B397,'[3]Riesgos de Corrupción'!$B$11:$B$100,0),64),"")</f>
        <v/>
      </c>
      <c r="I397" s="784" t="str">
        <f>IFERROR(INDEX('[3]Controles de Corrupción,,'!$C$10:$AZ$251,MATCH('Mapa Riesgo Corrupción'!B397,'[3]Controles de Corrupción,,'!$C$10:$C$251,0),33),"")</f>
        <v/>
      </c>
      <c r="J397" s="784" t="str">
        <f>IFERROR(INDEX('[3]Controles de Corrupción,,'!$C$10:$AZ$251,MATCH('Mapa Riesgo Corrupción'!B397,'[3]Controles de Corrupción,,'!$C$10:$C$251,0),36),"")</f>
        <v/>
      </c>
      <c r="K397" s="784" t="str">
        <f>IFERROR(INDEX('[3]Controles de Corrupción,,'!$C$10:$AZ$251,MATCH('Mapa Riesgo Corrupción'!B397,'[3]Controles de Corrupción,,'!$C$10:$C$251,0),37),"")</f>
        <v/>
      </c>
      <c r="L397" s="784" t="str">
        <f>IFERROR(INDEX('[3]Controles de Corrupción,,'!$C$10:$AZ$251,MATCH('Mapa Riesgo Corrupción'!B397,'[3]Controles de Corrupción,,'!$C$10:$C$251,0),38),"")</f>
        <v/>
      </c>
      <c r="M397" s="70" t="str">
        <f>IFERROR(INDEX('[3]Controles de Corrupción,,'!$C$10:$AZ$251,MATCH(A397,'[3]Controles de Corrupción,,'!$B$10:$B$251,0),4),"")</f>
        <v/>
      </c>
      <c r="N397" s="70" t="str">
        <f>IFERROR(INDEX('[3]Controles de Corrupción,,'!$C$10:$AZ$251,MATCH(A397,'[3]Controles de Corrupción,,'!$B$10:$B$251,0),40),"")</f>
        <v/>
      </c>
      <c r="O397" s="70" t="str">
        <f>IFERROR(INDEX('[3]Controles de Corrupción,,'!$C$10:$AZ$251,MATCH(A397,'[3]Controles de Corrupción,,'!$B$10:$B$251,0),41),"")</f>
        <v/>
      </c>
      <c r="P397" s="70" t="str">
        <f>IFERROR(INDEX('[3]Controles de Corrupción,,'!$C$10:$AZ$251,MATCH(A397,'[3]Controles de Corrupción,,'!$B$10:$B$251,0),42),"")</f>
        <v/>
      </c>
      <c r="Q397" s="62" t="str">
        <f>IFERROR(INDEX('[3]Controles de Corrupción,,'!$C$10:$AZ$251,MATCH(A397,'[3]Controles de Corrupción,,'!$B$10:$B$251,0),47),"")</f>
        <v/>
      </c>
    </row>
    <row r="398" spans="1:17" ht="51.75" customHeight="1" x14ac:dyDescent="0.25">
      <c r="A398" s="118" t="s">
        <v>930</v>
      </c>
      <c r="B398" s="897"/>
      <c r="C398" s="900"/>
      <c r="D398" s="783"/>
      <c r="E398" s="895"/>
      <c r="F398" s="785"/>
      <c r="G398" s="785"/>
      <c r="H398" s="889"/>
      <c r="I398" s="785"/>
      <c r="J398" s="785"/>
      <c r="K398" s="785"/>
      <c r="L398" s="785"/>
      <c r="M398" s="70" t="str">
        <f>IFERROR(INDEX('[3]Controles de Corrupción,,'!$C$10:$AZ$251,MATCH(A398,'[3]Controles de Corrupción,,'!$B$10:$B$251,0),4),"")</f>
        <v/>
      </c>
      <c r="N398" s="70" t="str">
        <f>IFERROR(INDEX('[3]Controles de Corrupción,,'!$C$10:$AZ$251,MATCH(A398,'[3]Controles de Corrupción,,'!$B$10:$B$251,0),40),"")</f>
        <v/>
      </c>
      <c r="O398" s="70" t="str">
        <f>IFERROR(INDEX('[3]Controles de Corrupción,,'!$C$10:$AZ$251,MATCH(A398,'[3]Controles de Corrupción,,'!$B$10:$B$251,0),41),"")</f>
        <v/>
      </c>
      <c r="P398" s="70" t="str">
        <f>IFERROR(INDEX('[3]Controles de Corrupción,,'!$C$10:$AZ$251,MATCH(A398,'[3]Controles de Corrupción,,'!$B$10:$B$251,0),42),"")</f>
        <v/>
      </c>
      <c r="Q398" s="62" t="str">
        <f>IFERROR(INDEX('[3]Controles de Corrupción,,'!$C$10:$AZ$251,MATCH(A398,'[3]Controles de Corrupción,,'!$B$10:$B$251,0),47),"")</f>
        <v/>
      </c>
    </row>
    <row r="399" spans="1:17" ht="51.75" customHeight="1" x14ac:dyDescent="0.25">
      <c r="A399" s="118" t="s">
        <v>931</v>
      </c>
      <c r="B399" s="897"/>
      <c r="C399" s="900"/>
      <c r="D399" s="783"/>
      <c r="E399" s="895"/>
      <c r="F399" s="785"/>
      <c r="G399" s="785"/>
      <c r="H399" s="889"/>
      <c r="I399" s="785"/>
      <c r="J399" s="785"/>
      <c r="K399" s="785"/>
      <c r="L399" s="785"/>
      <c r="M399" s="70" t="str">
        <f>IFERROR(INDEX('[3]Controles de Corrupción,,'!$C$10:$AZ$251,MATCH(A399,'[3]Controles de Corrupción,,'!$B$10:$B$251,0),4),"")</f>
        <v/>
      </c>
      <c r="N399" s="70" t="str">
        <f>IFERROR(INDEX('[3]Controles de Corrupción,,'!$C$10:$AZ$251,MATCH(A399,'[3]Controles de Corrupción,,'!$B$10:$B$251,0),40),"")</f>
        <v/>
      </c>
      <c r="O399" s="70" t="str">
        <f>IFERROR(INDEX('[3]Controles de Corrupción,,'!$C$10:$AZ$251,MATCH(A399,'[3]Controles de Corrupción,,'!$B$10:$B$251,0),41),"")</f>
        <v/>
      </c>
      <c r="P399" s="70" t="str">
        <f>IFERROR(INDEX('[3]Controles de Corrupción,,'!$C$10:$AZ$251,MATCH(A399,'[3]Controles de Corrupción,,'!$B$10:$B$251,0),42),"")</f>
        <v/>
      </c>
      <c r="Q399" s="62" t="str">
        <f>IFERROR(INDEX('[3]Controles de Corrupción,,'!$C$10:$AZ$251,MATCH(A399,'[3]Controles de Corrupción,,'!$B$10:$B$251,0),47),"")</f>
        <v/>
      </c>
    </row>
    <row r="400" spans="1:17" ht="51.75" customHeight="1" x14ac:dyDescent="0.25">
      <c r="A400" s="118" t="s">
        <v>932</v>
      </c>
      <c r="B400" s="897"/>
      <c r="C400" s="900"/>
      <c r="D400" s="783"/>
      <c r="E400" s="895"/>
      <c r="F400" s="785"/>
      <c r="G400" s="785"/>
      <c r="H400" s="889"/>
      <c r="I400" s="785"/>
      <c r="J400" s="785"/>
      <c r="K400" s="785"/>
      <c r="L400" s="785"/>
      <c r="M400" s="70" t="str">
        <f>IFERROR(INDEX('[3]Controles de Corrupción,,'!$C$10:$AZ$251,MATCH(A400,'[3]Controles de Corrupción,,'!$B$10:$B$251,0),4),"")</f>
        <v/>
      </c>
      <c r="N400" s="70" t="str">
        <f>IFERROR(INDEX('[3]Controles de Corrupción,,'!$C$10:$AZ$251,MATCH(A400,'[3]Controles de Corrupción,,'!$B$10:$B$251,0),40),"")</f>
        <v/>
      </c>
      <c r="O400" s="70" t="str">
        <f>IFERROR(INDEX('[3]Controles de Corrupción,,'!$C$10:$AZ$251,MATCH(A400,'[3]Controles de Corrupción,,'!$B$10:$B$251,0),41),"")</f>
        <v/>
      </c>
      <c r="P400" s="70" t="str">
        <f>IFERROR(INDEX('[3]Controles de Corrupción,,'!$C$10:$AZ$251,MATCH(A400,'[3]Controles de Corrupción,,'!$B$10:$B$251,0),42),"")</f>
        <v/>
      </c>
      <c r="Q400" s="62" t="str">
        <f>IFERROR(INDEX('[3]Controles de Corrupción,,'!$C$10:$AZ$251,MATCH(A400,'[3]Controles de Corrupción,,'!$B$10:$B$251,0),47),"")</f>
        <v/>
      </c>
    </row>
    <row r="401" spans="1:17" ht="51.75" customHeight="1" x14ac:dyDescent="0.25">
      <c r="A401" s="118" t="s">
        <v>933</v>
      </c>
      <c r="B401" s="897"/>
      <c r="C401" s="900"/>
      <c r="D401" s="783"/>
      <c r="E401" s="895"/>
      <c r="F401" s="785"/>
      <c r="G401" s="785"/>
      <c r="H401" s="889"/>
      <c r="I401" s="785"/>
      <c r="J401" s="785"/>
      <c r="K401" s="785"/>
      <c r="L401" s="785"/>
      <c r="M401" s="70" t="str">
        <f>IFERROR(INDEX('[3]Controles de Corrupción,,'!$C$10:$AZ$251,MATCH(A401,'[3]Controles de Corrupción,,'!$B$10:$B$251,0),4),"")</f>
        <v/>
      </c>
      <c r="N401" s="70" t="str">
        <f>IFERROR(INDEX('[3]Controles de Corrupción,,'!$C$10:$AZ$251,MATCH(A401,'[3]Controles de Corrupción,,'!$B$10:$B$251,0),40),"")</f>
        <v/>
      </c>
      <c r="O401" s="70" t="str">
        <f>IFERROR(INDEX('[3]Controles de Corrupción,,'!$C$10:$AZ$251,MATCH(A401,'[3]Controles de Corrupción,,'!$B$10:$B$251,0),41),"")</f>
        <v/>
      </c>
      <c r="P401" s="70" t="str">
        <f>IFERROR(INDEX('[3]Controles de Corrupción,,'!$C$10:$AZ$251,MATCH(A401,'[3]Controles de Corrupción,,'!$B$10:$B$251,0),42),"")</f>
        <v/>
      </c>
      <c r="Q401" s="62" t="str">
        <f>IFERROR(INDEX('[3]Controles de Corrupción,,'!$C$10:$AZ$251,MATCH(A401,'[3]Controles de Corrupción,,'!$B$10:$B$251,0),47),"")</f>
        <v/>
      </c>
    </row>
    <row r="402" spans="1:17" ht="51.75" customHeight="1" x14ac:dyDescent="0.25">
      <c r="A402" s="118" t="s">
        <v>934</v>
      </c>
      <c r="B402" s="898"/>
      <c r="C402" s="900"/>
      <c r="D402" s="783"/>
      <c r="E402" s="895"/>
      <c r="F402" s="785"/>
      <c r="G402" s="785"/>
      <c r="H402" s="786"/>
      <c r="I402" s="785"/>
      <c r="J402" s="785"/>
      <c r="K402" s="785"/>
      <c r="L402" s="785"/>
      <c r="M402" s="70" t="str">
        <f>IFERROR(INDEX('[3]Controles de Corrupción,,'!$C$10:$AZ$251,MATCH(A402,'[3]Controles de Corrupción,,'!$B$10:$B$251,0),4),"")</f>
        <v/>
      </c>
      <c r="N402" s="70" t="str">
        <f>IFERROR(INDEX('[3]Controles de Corrupción,,'!$C$10:$AZ$251,MATCH(A402,'[3]Controles de Corrupción,,'!$B$10:$B$251,0),40),"")</f>
        <v/>
      </c>
      <c r="O402" s="70" t="str">
        <f>IFERROR(INDEX('[3]Controles de Corrupción,,'!$C$10:$AZ$251,MATCH(A402,'[3]Controles de Corrupción,,'!$B$10:$B$251,0),41),"")</f>
        <v/>
      </c>
      <c r="P402" s="70" t="str">
        <f>IFERROR(INDEX('[3]Controles de Corrupción,,'!$C$10:$AZ$251,MATCH(A402,'[3]Controles de Corrupción,,'!$B$10:$B$251,0),42),"")</f>
        <v/>
      </c>
      <c r="Q402" s="62" t="str">
        <f>IFERROR(INDEX('[3]Controles de Corrupción,,'!$C$10:$AZ$251,MATCH(A402,'[3]Controles de Corrupción,,'!$B$10:$B$251,0),47),"")</f>
        <v/>
      </c>
    </row>
    <row r="403" spans="1:17" ht="51.75" customHeight="1" x14ac:dyDescent="0.25">
      <c r="A403" s="118" t="s">
        <v>935</v>
      </c>
      <c r="B403" s="896"/>
      <c r="C403" s="899" t="str">
        <f>IFERROR(INDEX('[3]Riesgos de Corrupción'!$B$11:$BN$100,MATCH('Mapa Riesgo Corrupción'!B403,'[3]Riesgos de Corrupción'!$B$11:$B$100,0),2),"")</f>
        <v/>
      </c>
      <c r="D403" s="791" t="str">
        <f>IFERROR(INDEX('[3]Riesgos de Corrupción'!$B$11:$BN$100,MATCH('Mapa Riesgo Corrupción'!B403,'[3]Riesgos de Corrupción'!$B$11:$B$100,0),4),"")</f>
        <v/>
      </c>
      <c r="E403" s="894" t="str">
        <f>IFERROR(INDEX('[3]Riesgos de Corrupción'!$B$11:$BN$100,MATCH('Mapa Riesgo Corrupción'!B403,'[3]Riesgos de Corrupción'!$B$11:$B$100,0),5),"")</f>
        <v/>
      </c>
      <c r="F403" s="784" t="str">
        <f>IFERROR(INDEX('[3]Riesgos de Corrupción'!$B$11:$BN$100,MATCH('Mapa Riesgo Corrupción'!B403,'[3]Riesgos de Corrupción'!$B$11:$B$100,0),18),"")</f>
        <v/>
      </c>
      <c r="G403" s="784" t="str">
        <f>IFERROR(INDEX('[3]Riesgos de Corrupción'!$B$11:$BN$100,MATCH('Mapa Riesgo Corrupción'!B403,'[3]Riesgos de Corrupción'!$B$11:$B$100,0),63),"")</f>
        <v/>
      </c>
      <c r="H403" s="891" t="str">
        <f>IFERROR(INDEX('[3]Riesgos de Corrupción'!$B$11:$BN$100,MATCH('Mapa Riesgo Corrupción'!B403,'[3]Riesgos de Corrupción'!$B$11:$B$100,0),64),"")</f>
        <v/>
      </c>
      <c r="I403" s="784" t="str">
        <f>IFERROR(INDEX('[3]Controles de Corrupción,,'!$C$10:$AZ$251,MATCH('Mapa Riesgo Corrupción'!B403,'[3]Controles de Corrupción,,'!$C$10:$C$251,0),33),"")</f>
        <v/>
      </c>
      <c r="J403" s="784" t="str">
        <f>IFERROR(INDEX('[3]Controles de Corrupción,,'!$C$10:$AZ$251,MATCH('Mapa Riesgo Corrupción'!B403,'[3]Controles de Corrupción,,'!$C$10:$C$251,0),36),"")</f>
        <v/>
      </c>
      <c r="K403" s="784" t="str">
        <f>IFERROR(INDEX('[3]Controles de Corrupción,,'!$C$10:$AZ$251,MATCH('Mapa Riesgo Corrupción'!B403,'[3]Controles de Corrupción,,'!$C$10:$C$251,0),37),"")</f>
        <v/>
      </c>
      <c r="L403" s="784" t="str">
        <f>IFERROR(INDEX('[3]Controles de Corrupción,,'!$C$10:$AZ$251,MATCH('Mapa Riesgo Corrupción'!B403,'[3]Controles de Corrupción,,'!$C$10:$C$251,0),38),"")</f>
        <v/>
      </c>
      <c r="M403" s="70" t="str">
        <f>IFERROR(INDEX('[3]Controles de Corrupción,,'!$C$10:$AZ$251,MATCH(A403,'[3]Controles de Corrupción,,'!$B$10:$B$251,0),4),"")</f>
        <v/>
      </c>
      <c r="N403" s="70" t="str">
        <f>IFERROR(INDEX('[3]Controles de Corrupción,,'!$C$10:$AZ$251,MATCH(A403,'[3]Controles de Corrupción,,'!$B$10:$B$251,0),40),"")</f>
        <v/>
      </c>
      <c r="O403" s="70" t="str">
        <f>IFERROR(INDEX('[3]Controles de Corrupción,,'!$C$10:$AZ$251,MATCH(A403,'[3]Controles de Corrupción,,'!$B$10:$B$251,0),41),"")</f>
        <v/>
      </c>
      <c r="P403" s="70" t="str">
        <f>IFERROR(INDEX('[3]Controles de Corrupción,,'!$C$10:$AZ$251,MATCH(A403,'[3]Controles de Corrupción,,'!$B$10:$B$251,0),42),"")</f>
        <v/>
      </c>
      <c r="Q403" s="62" t="str">
        <f>IFERROR(INDEX('[3]Controles de Corrupción,,'!$C$10:$AZ$251,MATCH(A403,'[3]Controles de Corrupción,,'!$B$10:$B$251,0),47),"")</f>
        <v/>
      </c>
    </row>
    <row r="404" spans="1:17" ht="51.75" customHeight="1" x14ac:dyDescent="0.25">
      <c r="A404" s="118" t="s">
        <v>936</v>
      </c>
      <c r="B404" s="897"/>
      <c r="C404" s="900"/>
      <c r="D404" s="783"/>
      <c r="E404" s="895"/>
      <c r="F404" s="785"/>
      <c r="G404" s="785"/>
      <c r="H404" s="889"/>
      <c r="I404" s="785"/>
      <c r="J404" s="785"/>
      <c r="K404" s="785"/>
      <c r="L404" s="785"/>
      <c r="M404" s="70" t="str">
        <f>IFERROR(INDEX('[3]Controles de Corrupción,,'!$C$10:$AZ$251,MATCH(A404,'[3]Controles de Corrupción,,'!$B$10:$B$251,0),4),"")</f>
        <v/>
      </c>
      <c r="N404" s="70" t="str">
        <f>IFERROR(INDEX('[3]Controles de Corrupción,,'!$C$10:$AZ$251,MATCH(A404,'[3]Controles de Corrupción,,'!$B$10:$B$251,0),40),"")</f>
        <v/>
      </c>
      <c r="O404" s="70" t="str">
        <f>IFERROR(INDEX('[3]Controles de Corrupción,,'!$C$10:$AZ$251,MATCH(A404,'[3]Controles de Corrupción,,'!$B$10:$B$251,0),41),"")</f>
        <v/>
      </c>
      <c r="P404" s="70" t="str">
        <f>IFERROR(INDEX('[3]Controles de Corrupción,,'!$C$10:$AZ$251,MATCH(A404,'[3]Controles de Corrupción,,'!$B$10:$B$251,0),42),"")</f>
        <v/>
      </c>
      <c r="Q404" s="62" t="str">
        <f>IFERROR(INDEX('[3]Controles de Corrupción,,'!$C$10:$AZ$251,MATCH(A404,'[3]Controles de Corrupción,,'!$B$10:$B$251,0),47),"")</f>
        <v/>
      </c>
    </row>
    <row r="405" spans="1:17" ht="51.75" customHeight="1" x14ac:dyDescent="0.25">
      <c r="A405" s="118" t="s">
        <v>937</v>
      </c>
      <c r="B405" s="897"/>
      <c r="C405" s="900"/>
      <c r="D405" s="783"/>
      <c r="E405" s="895"/>
      <c r="F405" s="785"/>
      <c r="G405" s="785"/>
      <c r="H405" s="889"/>
      <c r="I405" s="785"/>
      <c r="J405" s="785"/>
      <c r="K405" s="785"/>
      <c r="L405" s="785"/>
      <c r="M405" s="70" t="str">
        <f>IFERROR(INDEX('[3]Controles de Corrupción,,'!$C$10:$AZ$251,MATCH(A405,'[3]Controles de Corrupción,,'!$B$10:$B$251,0),4),"")</f>
        <v/>
      </c>
      <c r="N405" s="70" t="str">
        <f>IFERROR(INDEX('[3]Controles de Corrupción,,'!$C$10:$AZ$251,MATCH(A405,'[3]Controles de Corrupción,,'!$B$10:$B$251,0),40),"")</f>
        <v/>
      </c>
      <c r="O405" s="70" t="str">
        <f>IFERROR(INDEX('[3]Controles de Corrupción,,'!$C$10:$AZ$251,MATCH(A405,'[3]Controles de Corrupción,,'!$B$10:$B$251,0),41),"")</f>
        <v/>
      </c>
      <c r="P405" s="70" t="str">
        <f>IFERROR(INDEX('[3]Controles de Corrupción,,'!$C$10:$AZ$251,MATCH(A405,'[3]Controles de Corrupción,,'!$B$10:$B$251,0),42),"")</f>
        <v/>
      </c>
      <c r="Q405" s="62" t="str">
        <f>IFERROR(INDEX('[3]Controles de Corrupción,,'!$C$10:$AZ$251,MATCH(A405,'[3]Controles de Corrupción,,'!$B$10:$B$251,0),47),"")</f>
        <v/>
      </c>
    </row>
    <row r="406" spans="1:17" ht="51.75" customHeight="1" x14ac:dyDescent="0.25">
      <c r="A406" s="118" t="s">
        <v>938</v>
      </c>
      <c r="B406" s="897"/>
      <c r="C406" s="900"/>
      <c r="D406" s="783"/>
      <c r="E406" s="895"/>
      <c r="F406" s="785"/>
      <c r="G406" s="785"/>
      <c r="H406" s="889"/>
      <c r="I406" s="785"/>
      <c r="J406" s="785"/>
      <c r="K406" s="785"/>
      <c r="L406" s="785"/>
      <c r="M406" s="70" t="str">
        <f>IFERROR(INDEX('[3]Controles de Corrupción,,'!$C$10:$AZ$251,MATCH(A406,'[3]Controles de Corrupción,,'!$B$10:$B$251,0),4),"")</f>
        <v/>
      </c>
      <c r="N406" s="70" t="str">
        <f>IFERROR(INDEX('[3]Controles de Corrupción,,'!$C$10:$AZ$251,MATCH(A406,'[3]Controles de Corrupción,,'!$B$10:$B$251,0),40),"")</f>
        <v/>
      </c>
      <c r="O406" s="70" t="str">
        <f>IFERROR(INDEX('[3]Controles de Corrupción,,'!$C$10:$AZ$251,MATCH(A406,'[3]Controles de Corrupción,,'!$B$10:$B$251,0),41),"")</f>
        <v/>
      </c>
      <c r="P406" s="70" t="str">
        <f>IFERROR(INDEX('[3]Controles de Corrupción,,'!$C$10:$AZ$251,MATCH(A406,'[3]Controles de Corrupción,,'!$B$10:$B$251,0),42),"")</f>
        <v/>
      </c>
      <c r="Q406" s="62" t="str">
        <f>IFERROR(INDEX('[3]Controles de Corrupción,,'!$C$10:$AZ$251,MATCH(A406,'[3]Controles de Corrupción,,'!$B$10:$B$251,0),47),"")</f>
        <v/>
      </c>
    </row>
    <row r="407" spans="1:17" ht="51.75" customHeight="1" x14ac:dyDescent="0.25">
      <c r="A407" s="118" t="s">
        <v>939</v>
      </c>
      <c r="B407" s="897"/>
      <c r="C407" s="900"/>
      <c r="D407" s="783"/>
      <c r="E407" s="895"/>
      <c r="F407" s="785"/>
      <c r="G407" s="785"/>
      <c r="H407" s="889"/>
      <c r="I407" s="785"/>
      <c r="J407" s="785"/>
      <c r="K407" s="785"/>
      <c r="L407" s="785"/>
      <c r="M407" s="70" t="str">
        <f>IFERROR(INDEX('[3]Controles de Corrupción,,'!$C$10:$AZ$251,MATCH(A407,'[3]Controles de Corrupción,,'!$B$10:$B$251,0),4),"")</f>
        <v/>
      </c>
      <c r="N407" s="70" t="str">
        <f>IFERROR(INDEX('[3]Controles de Corrupción,,'!$C$10:$AZ$251,MATCH(A407,'[3]Controles de Corrupción,,'!$B$10:$B$251,0),40),"")</f>
        <v/>
      </c>
      <c r="O407" s="70" t="str">
        <f>IFERROR(INDEX('[3]Controles de Corrupción,,'!$C$10:$AZ$251,MATCH(A407,'[3]Controles de Corrupción,,'!$B$10:$B$251,0),41),"")</f>
        <v/>
      </c>
      <c r="P407" s="70" t="str">
        <f>IFERROR(INDEX('[3]Controles de Corrupción,,'!$C$10:$AZ$251,MATCH(A407,'[3]Controles de Corrupción,,'!$B$10:$B$251,0),42),"")</f>
        <v/>
      </c>
      <c r="Q407" s="62" t="str">
        <f>IFERROR(INDEX('[3]Controles de Corrupción,,'!$C$10:$AZ$251,MATCH(A407,'[3]Controles de Corrupción,,'!$B$10:$B$251,0),47),"")</f>
        <v/>
      </c>
    </row>
    <row r="408" spans="1:17" ht="51.75" customHeight="1" x14ac:dyDescent="0.25">
      <c r="A408" s="118" t="s">
        <v>940</v>
      </c>
      <c r="B408" s="898"/>
      <c r="C408" s="900"/>
      <c r="D408" s="783"/>
      <c r="E408" s="895"/>
      <c r="F408" s="785"/>
      <c r="G408" s="785"/>
      <c r="H408" s="786"/>
      <c r="I408" s="785"/>
      <c r="J408" s="785"/>
      <c r="K408" s="785"/>
      <c r="L408" s="785"/>
      <c r="M408" s="70" t="str">
        <f>IFERROR(INDEX('[3]Controles de Corrupción,,'!$C$10:$AZ$251,MATCH(A408,'[3]Controles de Corrupción,,'!$B$10:$B$251,0),4),"")</f>
        <v/>
      </c>
      <c r="N408" s="70" t="str">
        <f>IFERROR(INDEX('[3]Controles de Corrupción,,'!$C$10:$AZ$251,MATCH(A408,'[3]Controles de Corrupción,,'!$B$10:$B$251,0),40),"")</f>
        <v/>
      </c>
      <c r="O408" s="70" t="str">
        <f>IFERROR(INDEX('[3]Controles de Corrupción,,'!$C$10:$AZ$251,MATCH(A408,'[3]Controles de Corrupción,,'!$B$10:$B$251,0),41),"")</f>
        <v/>
      </c>
      <c r="P408" s="70" t="str">
        <f>IFERROR(INDEX('[3]Controles de Corrupción,,'!$C$10:$AZ$251,MATCH(A408,'[3]Controles de Corrupción,,'!$B$10:$B$251,0),42),"")</f>
        <v/>
      </c>
      <c r="Q408" s="62" t="str">
        <f>IFERROR(INDEX('[3]Controles de Corrupción,,'!$C$10:$AZ$251,MATCH(A408,'[3]Controles de Corrupción,,'!$B$10:$B$251,0),47),"")</f>
        <v/>
      </c>
    </row>
    <row r="409" spans="1:17" ht="51.75" customHeight="1" x14ac:dyDescent="0.25">
      <c r="A409" s="118" t="s">
        <v>941</v>
      </c>
      <c r="B409" s="896"/>
      <c r="C409" s="899" t="str">
        <f>IFERROR(INDEX('[3]Riesgos de Corrupción'!$B$11:$BN$100,MATCH('Mapa Riesgo Corrupción'!B409,'[3]Riesgos de Corrupción'!$B$11:$B$100,0),2),"")</f>
        <v/>
      </c>
      <c r="D409" s="791" t="str">
        <f>IFERROR(INDEX('[3]Riesgos de Corrupción'!$B$11:$BN$100,MATCH('Mapa Riesgo Corrupción'!B409,'[3]Riesgos de Corrupción'!$B$11:$B$100,0),4),"")</f>
        <v/>
      </c>
      <c r="E409" s="894" t="str">
        <f>IFERROR(INDEX('[3]Riesgos de Corrupción'!$B$11:$BN$100,MATCH('Mapa Riesgo Corrupción'!B409,'[3]Riesgos de Corrupción'!$B$11:$B$100,0),5),"")</f>
        <v/>
      </c>
      <c r="F409" s="784" t="str">
        <f>IFERROR(INDEX('[3]Riesgos de Corrupción'!$B$11:$BN$100,MATCH('Mapa Riesgo Corrupción'!B409,'[3]Riesgos de Corrupción'!$B$11:$B$100,0),18),"")</f>
        <v/>
      </c>
      <c r="G409" s="784" t="str">
        <f>IFERROR(INDEX('[3]Riesgos de Corrupción'!$B$11:$BN$100,MATCH('Mapa Riesgo Corrupción'!B409,'[3]Riesgos de Corrupción'!$B$11:$B$100,0),63),"")</f>
        <v/>
      </c>
      <c r="H409" s="891" t="str">
        <f>IFERROR(INDEX('[3]Riesgos de Corrupción'!$B$11:$BN$100,MATCH('Mapa Riesgo Corrupción'!B409,'[3]Riesgos de Corrupción'!$B$11:$B$100,0),64),"")</f>
        <v/>
      </c>
      <c r="I409" s="784" t="str">
        <f>IFERROR(INDEX('[3]Controles de Corrupción,,'!$C$10:$AZ$251,MATCH('Mapa Riesgo Corrupción'!B409,'[3]Controles de Corrupción,,'!$C$10:$C$251,0),33),"")</f>
        <v/>
      </c>
      <c r="J409" s="784" t="str">
        <f>IFERROR(INDEX('[3]Controles de Corrupción,,'!$C$10:$AZ$251,MATCH('Mapa Riesgo Corrupción'!B409,'[3]Controles de Corrupción,,'!$C$10:$C$251,0),36),"")</f>
        <v/>
      </c>
      <c r="K409" s="784" t="str">
        <f>IFERROR(INDEX('[3]Controles de Corrupción,,'!$C$10:$AZ$251,MATCH('Mapa Riesgo Corrupción'!B409,'[3]Controles de Corrupción,,'!$C$10:$C$251,0),37),"")</f>
        <v/>
      </c>
      <c r="L409" s="784" t="str">
        <f>IFERROR(INDEX('[3]Controles de Corrupción,,'!$C$10:$AZ$251,MATCH('Mapa Riesgo Corrupción'!B409,'[3]Controles de Corrupción,,'!$C$10:$C$251,0),38),"")</f>
        <v/>
      </c>
      <c r="M409" s="70" t="str">
        <f>IFERROR(INDEX('[3]Controles de Corrupción,,'!$C$10:$AZ$251,MATCH(A409,'[3]Controles de Corrupción,,'!$B$10:$B$251,0),4),"")</f>
        <v/>
      </c>
      <c r="N409" s="70" t="str">
        <f>IFERROR(INDEX('[3]Controles de Corrupción,,'!$C$10:$AZ$251,MATCH(A409,'[3]Controles de Corrupción,,'!$B$10:$B$251,0),40),"")</f>
        <v/>
      </c>
      <c r="O409" s="70" t="str">
        <f>IFERROR(INDEX('[3]Controles de Corrupción,,'!$C$10:$AZ$251,MATCH(A409,'[3]Controles de Corrupción,,'!$B$10:$B$251,0),41),"")</f>
        <v/>
      </c>
      <c r="P409" s="70" t="str">
        <f>IFERROR(INDEX('[3]Controles de Corrupción,,'!$C$10:$AZ$251,MATCH(A409,'[3]Controles de Corrupción,,'!$B$10:$B$251,0),42),"")</f>
        <v/>
      </c>
      <c r="Q409" s="62" t="str">
        <f>IFERROR(INDEX('[3]Controles de Corrupción,,'!$C$10:$AZ$251,MATCH(A409,'[3]Controles de Corrupción,,'!$B$10:$B$251,0),47),"")</f>
        <v/>
      </c>
    </row>
    <row r="410" spans="1:17" ht="51.75" customHeight="1" x14ac:dyDescent="0.25">
      <c r="A410" s="118" t="s">
        <v>942</v>
      </c>
      <c r="B410" s="897"/>
      <c r="C410" s="900"/>
      <c r="D410" s="783"/>
      <c r="E410" s="895"/>
      <c r="F410" s="785"/>
      <c r="G410" s="785"/>
      <c r="H410" s="889"/>
      <c r="I410" s="785"/>
      <c r="J410" s="785"/>
      <c r="K410" s="785"/>
      <c r="L410" s="785"/>
      <c r="M410" s="70" t="str">
        <f>IFERROR(INDEX('[3]Controles de Corrupción,,'!$C$10:$AZ$251,MATCH(A410,'[3]Controles de Corrupción,,'!$B$10:$B$251,0),4),"")</f>
        <v/>
      </c>
      <c r="N410" s="70" t="str">
        <f>IFERROR(INDEX('[3]Controles de Corrupción,,'!$C$10:$AZ$251,MATCH(A410,'[3]Controles de Corrupción,,'!$B$10:$B$251,0),40),"")</f>
        <v/>
      </c>
      <c r="O410" s="70" t="str">
        <f>IFERROR(INDEX('[3]Controles de Corrupción,,'!$C$10:$AZ$251,MATCH(A410,'[3]Controles de Corrupción,,'!$B$10:$B$251,0),41),"")</f>
        <v/>
      </c>
      <c r="P410" s="70" t="str">
        <f>IFERROR(INDEX('[3]Controles de Corrupción,,'!$C$10:$AZ$251,MATCH(A410,'[3]Controles de Corrupción,,'!$B$10:$B$251,0),42),"")</f>
        <v/>
      </c>
      <c r="Q410" s="62" t="str">
        <f>IFERROR(INDEX('[3]Controles de Corrupción,,'!$C$10:$AZ$251,MATCH(A410,'[3]Controles de Corrupción,,'!$B$10:$B$251,0),47),"")</f>
        <v/>
      </c>
    </row>
    <row r="411" spans="1:17" ht="51.75" customHeight="1" x14ac:dyDescent="0.25">
      <c r="A411" s="118" t="s">
        <v>943</v>
      </c>
      <c r="B411" s="897"/>
      <c r="C411" s="900"/>
      <c r="D411" s="783"/>
      <c r="E411" s="895"/>
      <c r="F411" s="785"/>
      <c r="G411" s="785"/>
      <c r="H411" s="889"/>
      <c r="I411" s="785"/>
      <c r="J411" s="785"/>
      <c r="K411" s="785"/>
      <c r="L411" s="785"/>
      <c r="M411" s="70" t="str">
        <f>IFERROR(INDEX('[3]Controles de Corrupción,,'!$C$10:$AZ$251,MATCH(A411,'[3]Controles de Corrupción,,'!$B$10:$B$251,0),4),"")</f>
        <v/>
      </c>
      <c r="N411" s="70" t="str">
        <f>IFERROR(INDEX('[3]Controles de Corrupción,,'!$C$10:$AZ$251,MATCH(A411,'[3]Controles de Corrupción,,'!$B$10:$B$251,0),40),"")</f>
        <v/>
      </c>
      <c r="O411" s="70" t="str">
        <f>IFERROR(INDEX('[3]Controles de Corrupción,,'!$C$10:$AZ$251,MATCH(A411,'[3]Controles de Corrupción,,'!$B$10:$B$251,0),41),"")</f>
        <v/>
      </c>
      <c r="P411" s="70" t="str">
        <f>IFERROR(INDEX('[3]Controles de Corrupción,,'!$C$10:$AZ$251,MATCH(A411,'[3]Controles de Corrupción,,'!$B$10:$B$251,0),42),"")</f>
        <v/>
      </c>
      <c r="Q411" s="62" t="str">
        <f>IFERROR(INDEX('[3]Controles de Corrupción,,'!$C$10:$AZ$251,MATCH(A411,'[3]Controles de Corrupción,,'!$B$10:$B$251,0),47),"")</f>
        <v/>
      </c>
    </row>
    <row r="412" spans="1:17" ht="51.75" customHeight="1" x14ac:dyDescent="0.25">
      <c r="A412" s="118" t="s">
        <v>944</v>
      </c>
      <c r="B412" s="897"/>
      <c r="C412" s="900"/>
      <c r="D412" s="783"/>
      <c r="E412" s="895"/>
      <c r="F412" s="785"/>
      <c r="G412" s="785"/>
      <c r="H412" s="889"/>
      <c r="I412" s="785"/>
      <c r="J412" s="785"/>
      <c r="K412" s="785"/>
      <c r="L412" s="785"/>
      <c r="M412" s="70" t="str">
        <f>IFERROR(INDEX('[3]Controles de Corrupción,,'!$C$10:$AZ$251,MATCH(A412,'[3]Controles de Corrupción,,'!$B$10:$B$251,0),4),"")</f>
        <v/>
      </c>
      <c r="N412" s="70" t="str">
        <f>IFERROR(INDEX('[3]Controles de Corrupción,,'!$C$10:$AZ$251,MATCH(A412,'[3]Controles de Corrupción,,'!$B$10:$B$251,0),40),"")</f>
        <v/>
      </c>
      <c r="O412" s="70" t="str">
        <f>IFERROR(INDEX('[3]Controles de Corrupción,,'!$C$10:$AZ$251,MATCH(A412,'[3]Controles de Corrupción,,'!$B$10:$B$251,0),41),"")</f>
        <v/>
      </c>
      <c r="P412" s="70" t="str">
        <f>IFERROR(INDEX('[3]Controles de Corrupción,,'!$C$10:$AZ$251,MATCH(A412,'[3]Controles de Corrupción,,'!$B$10:$B$251,0),42),"")</f>
        <v/>
      </c>
      <c r="Q412" s="62" t="str">
        <f>IFERROR(INDEX('[3]Controles de Corrupción,,'!$C$10:$AZ$251,MATCH(A412,'[3]Controles de Corrupción,,'!$B$10:$B$251,0),47),"")</f>
        <v/>
      </c>
    </row>
    <row r="413" spans="1:17" ht="51.75" customHeight="1" x14ac:dyDescent="0.25">
      <c r="A413" s="118" t="s">
        <v>945</v>
      </c>
      <c r="B413" s="897"/>
      <c r="C413" s="900"/>
      <c r="D413" s="783"/>
      <c r="E413" s="895"/>
      <c r="F413" s="785"/>
      <c r="G413" s="785"/>
      <c r="H413" s="889"/>
      <c r="I413" s="785"/>
      <c r="J413" s="785"/>
      <c r="K413" s="785"/>
      <c r="L413" s="785"/>
      <c r="M413" s="70" t="str">
        <f>IFERROR(INDEX('[3]Controles de Corrupción,,'!$C$10:$AZ$251,MATCH(A413,'[3]Controles de Corrupción,,'!$B$10:$B$251,0),4),"")</f>
        <v/>
      </c>
      <c r="N413" s="70" t="str">
        <f>IFERROR(INDEX('[3]Controles de Corrupción,,'!$C$10:$AZ$251,MATCH(A413,'[3]Controles de Corrupción,,'!$B$10:$B$251,0),40),"")</f>
        <v/>
      </c>
      <c r="O413" s="70" t="str">
        <f>IFERROR(INDEX('[3]Controles de Corrupción,,'!$C$10:$AZ$251,MATCH(A413,'[3]Controles de Corrupción,,'!$B$10:$B$251,0),41),"")</f>
        <v/>
      </c>
      <c r="P413" s="70" t="str">
        <f>IFERROR(INDEX('[3]Controles de Corrupción,,'!$C$10:$AZ$251,MATCH(A413,'[3]Controles de Corrupción,,'!$B$10:$B$251,0),42),"")</f>
        <v/>
      </c>
      <c r="Q413" s="62" t="str">
        <f>IFERROR(INDEX('[3]Controles de Corrupción,,'!$C$10:$AZ$251,MATCH(A413,'[3]Controles de Corrupción,,'!$B$10:$B$251,0),47),"")</f>
        <v/>
      </c>
    </row>
    <row r="414" spans="1:17" ht="51.75" customHeight="1" x14ac:dyDescent="0.25">
      <c r="A414" s="118" t="s">
        <v>946</v>
      </c>
      <c r="B414" s="898"/>
      <c r="C414" s="900"/>
      <c r="D414" s="783"/>
      <c r="E414" s="895"/>
      <c r="F414" s="785"/>
      <c r="G414" s="785"/>
      <c r="H414" s="786"/>
      <c r="I414" s="785"/>
      <c r="J414" s="785"/>
      <c r="K414" s="785"/>
      <c r="L414" s="785"/>
      <c r="M414" s="70" t="str">
        <f>IFERROR(INDEX('[3]Controles de Corrupción,,'!$C$10:$AZ$251,MATCH(A414,'[3]Controles de Corrupción,,'!$B$10:$B$251,0),4),"")</f>
        <v/>
      </c>
      <c r="N414" s="70" t="str">
        <f>IFERROR(INDEX('[3]Controles de Corrupción,,'!$C$10:$AZ$251,MATCH(A414,'[3]Controles de Corrupción,,'!$B$10:$B$251,0),40),"")</f>
        <v/>
      </c>
      <c r="O414" s="70" t="str">
        <f>IFERROR(INDEX('[3]Controles de Corrupción,,'!$C$10:$AZ$251,MATCH(A414,'[3]Controles de Corrupción,,'!$B$10:$B$251,0),41),"")</f>
        <v/>
      </c>
      <c r="P414" s="70" t="str">
        <f>IFERROR(INDEX('[3]Controles de Corrupción,,'!$C$10:$AZ$251,MATCH(A414,'[3]Controles de Corrupción,,'!$B$10:$B$251,0),42),"")</f>
        <v/>
      </c>
      <c r="Q414" s="62" t="str">
        <f>IFERROR(INDEX('[3]Controles de Corrupción,,'!$C$10:$AZ$251,MATCH(A414,'[3]Controles de Corrupción,,'!$B$10:$B$251,0),47),"")</f>
        <v/>
      </c>
    </row>
    <row r="415" spans="1:17" ht="51.75" customHeight="1" x14ac:dyDescent="0.25">
      <c r="A415" s="118" t="s">
        <v>947</v>
      </c>
      <c r="B415" s="896"/>
      <c r="C415" s="899" t="str">
        <f>IFERROR(INDEX('[3]Riesgos de Corrupción'!$B$11:$BN$100,MATCH('Mapa Riesgo Corrupción'!B415,'[3]Riesgos de Corrupción'!$B$11:$B$100,0),2),"")</f>
        <v/>
      </c>
      <c r="D415" s="791" t="str">
        <f>IFERROR(INDEX('[3]Riesgos de Corrupción'!$B$11:$BN$100,MATCH('Mapa Riesgo Corrupción'!B415,'[3]Riesgos de Corrupción'!$B$11:$B$100,0),4),"")</f>
        <v/>
      </c>
      <c r="E415" s="894" t="str">
        <f>IFERROR(INDEX('[3]Riesgos de Corrupción'!$B$11:$BN$100,MATCH('Mapa Riesgo Corrupción'!B415,'[3]Riesgos de Corrupción'!$B$11:$B$100,0),5),"")</f>
        <v/>
      </c>
      <c r="F415" s="784" t="str">
        <f>IFERROR(INDEX('[3]Riesgos de Corrupción'!$B$11:$BN$100,MATCH('Mapa Riesgo Corrupción'!B415,'[3]Riesgos de Corrupción'!$B$11:$B$100,0),18),"")</f>
        <v/>
      </c>
      <c r="G415" s="784" t="str">
        <f>IFERROR(INDEX('[3]Riesgos de Corrupción'!$B$11:$BN$100,MATCH('Mapa Riesgo Corrupción'!B415,'[3]Riesgos de Corrupción'!$B$11:$B$100,0),63),"")</f>
        <v/>
      </c>
      <c r="H415" s="891" t="str">
        <f>IFERROR(INDEX('[3]Riesgos de Corrupción'!$B$11:$BN$100,MATCH('Mapa Riesgo Corrupción'!B415,'[3]Riesgos de Corrupción'!$B$11:$B$100,0),64),"")</f>
        <v/>
      </c>
      <c r="I415" s="784" t="str">
        <f>IFERROR(INDEX('[3]Controles de Corrupción,,'!$C$10:$AZ$251,MATCH('Mapa Riesgo Corrupción'!B415,'[3]Controles de Corrupción,,'!$C$10:$C$251,0),33),"")</f>
        <v/>
      </c>
      <c r="J415" s="784" t="str">
        <f>IFERROR(INDEX('[3]Controles de Corrupción,,'!$C$10:$AZ$251,MATCH('Mapa Riesgo Corrupción'!B415,'[3]Controles de Corrupción,,'!$C$10:$C$251,0),36),"")</f>
        <v/>
      </c>
      <c r="K415" s="784" t="str">
        <f>IFERROR(INDEX('[3]Controles de Corrupción,,'!$C$10:$AZ$251,MATCH('Mapa Riesgo Corrupción'!B415,'[3]Controles de Corrupción,,'!$C$10:$C$251,0),37),"")</f>
        <v/>
      </c>
      <c r="L415" s="784" t="str">
        <f>IFERROR(INDEX('[3]Controles de Corrupción,,'!$C$10:$AZ$251,MATCH('Mapa Riesgo Corrupción'!B415,'[3]Controles de Corrupción,,'!$C$10:$C$251,0),38),"")</f>
        <v/>
      </c>
      <c r="M415" s="70" t="str">
        <f>IFERROR(INDEX('[3]Controles de Corrupción,,'!$C$10:$AZ$251,MATCH(A415,'[3]Controles de Corrupción,,'!$B$10:$B$251,0),4),"")</f>
        <v/>
      </c>
      <c r="N415" s="70" t="str">
        <f>IFERROR(INDEX('[3]Controles de Corrupción,,'!$C$10:$AZ$251,MATCH(A415,'[3]Controles de Corrupción,,'!$B$10:$B$251,0),40),"")</f>
        <v/>
      </c>
      <c r="O415" s="70" t="str">
        <f>IFERROR(INDEX('[3]Controles de Corrupción,,'!$C$10:$AZ$251,MATCH(A415,'[3]Controles de Corrupción,,'!$B$10:$B$251,0),41),"")</f>
        <v/>
      </c>
      <c r="P415" s="70" t="str">
        <f>IFERROR(INDEX('[3]Controles de Corrupción,,'!$C$10:$AZ$251,MATCH(A415,'[3]Controles de Corrupción,,'!$B$10:$B$251,0),42),"")</f>
        <v/>
      </c>
      <c r="Q415" s="62" t="str">
        <f>IFERROR(INDEX('[3]Controles de Corrupción,,'!$C$10:$AZ$251,MATCH(A415,'[3]Controles de Corrupción,,'!$B$10:$B$251,0),47),"")</f>
        <v/>
      </c>
    </row>
    <row r="416" spans="1:17" ht="51.75" customHeight="1" x14ac:dyDescent="0.25">
      <c r="A416" s="118" t="s">
        <v>948</v>
      </c>
      <c r="B416" s="897"/>
      <c r="C416" s="900"/>
      <c r="D416" s="783"/>
      <c r="E416" s="895"/>
      <c r="F416" s="785"/>
      <c r="G416" s="785"/>
      <c r="H416" s="889"/>
      <c r="I416" s="785"/>
      <c r="J416" s="785"/>
      <c r="K416" s="785"/>
      <c r="L416" s="785"/>
      <c r="M416" s="70" t="str">
        <f>IFERROR(INDEX('[3]Controles de Corrupción,,'!$C$10:$AZ$251,MATCH(A416,'[3]Controles de Corrupción,,'!$B$10:$B$251,0),4),"")</f>
        <v/>
      </c>
      <c r="N416" s="70" t="str">
        <f>IFERROR(INDEX('[3]Controles de Corrupción,,'!$C$10:$AZ$251,MATCH(A416,'[3]Controles de Corrupción,,'!$B$10:$B$251,0),40),"")</f>
        <v/>
      </c>
      <c r="O416" s="70" t="str">
        <f>IFERROR(INDEX('[3]Controles de Corrupción,,'!$C$10:$AZ$251,MATCH(A416,'[3]Controles de Corrupción,,'!$B$10:$B$251,0),41),"")</f>
        <v/>
      </c>
      <c r="P416" s="70" t="str">
        <f>IFERROR(INDEX('[3]Controles de Corrupción,,'!$C$10:$AZ$251,MATCH(A416,'[3]Controles de Corrupción,,'!$B$10:$B$251,0),42),"")</f>
        <v/>
      </c>
      <c r="Q416" s="62" t="str">
        <f>IFERROR(INDEX('[3]Controles de Corrupción,,'!$C$10:$AZ$251,MATCH(A416,'[3]Controles de Corrupción,,'!$B$10:$B$251,0),47),"")</f>
        <v/>
      </c>
    </row>
    <row r="417" spans="1:18" ht="51.75" customHeight="1" x14ac:dyDescent="0.25">
      <c r="A417" s="118" t="s">
        <v>949</v>
      </c>
      <c r="B417" s="897"/>
      <c r="C417" s="900"/>
      <c r="D417" s="783"/>
      <c r="E417" s="895"/>
      <c r="F417" s="785"/>
      <c r="G417" s="785"/>
      <c r="H417" s="889"/>
      <c r="I417" s="785"/>
      <c r="J417" s="785"/>
      <c r="K417" s="785"/>
      <c r="L417" s="785"/>
      <c r="M417" s="70" t="str">
        <f>IFERROR(INDEX('[3]Controles de Corrupción,,'!$C$10:$AZ$251,MATCH(A417,'[3]Controles de Corrupción,,'!$B$10:$B$251,0),4),"")</f>
        <v/>
      </c>
      <c r="N417" s="70" t="str">
        <f>IFERROR(INDEX('[3]Controles de Corrupción,,'!$C$10:$AZ$251,MATCH(A417,'[3]Controles de Corrupción,,'!$B$10:$B$251,0),40),"")</f>
        <v/>
      </c>
      <c r="O417" s="70" t="str">
        <f>IFERROR(INDEX('[3]Controles de Corrupción,,'!$C$10:$AZ$251,MATCH(A417,'[3]Controles de Corrupción,,'!$B$10:$B$251,0),41),"")</f>
        <v/>
      </c>
      <c r="P417" s="70" t="str">
        <f>IFERROR(INDEX('[3]Controles de Corrupción,,'!$C$10:$AZ$251,MATCH(A417,'[3]Controles de Corrupción,,'!$B$10:$B$251,0),42),"")</f>
        <v/>
      </c>
      <c r="Q417" s="62" t="str">
        <f>IFERROR(INDEX('[3]Controles de Corrupción,,'!$C$10:$AZ$251,MATCH(A417,'[3]Controles de Corrupción,,'!$B$10:$B$251,0),47),"")</f>
        <v/>
      </c>
    </row>
    <row r="418" spans="1:18" ht="51.75" customHeight="1" x14ac:dyDescent="0.25">
      <c r="A418" s="118" t="s">
        <v>950</v>
      </c>
      <c r="B418" s="897"/>
      <c r="C418" s="900"/>
      <c r="D418" s="783"/>
      <c r="E418" s="895"/>
      <c r="F418" s="785"/>
      <c r="G418" s="785"/>
      <c r="H418" s="889"/>
      <c r="I418" s="785"/>
      <c r="J418" s="785"/>
      <c r="K418" s="785"/>
      <c r="L418" s="785"/>
      <c r="M418" s="70" t="str">
        <f>IFERROR(INDEX('[3]Controles de Corrupción,,'!$C$10:$AZ$251,MATCH(A418,'[3]Controles de Corrupción,,'!$B$10:$B$251,0),4),"")</f>
        <v/>
      </c>
      <c r="N418" s="70" t="str">
        <f>IFERROR(INDEX('[3]Controles de Corrupción,,'!$C$10:$AZ$251,MATCH(A418,'[3]Controles de Corrupción,,'!$B$10:$B$251,0),40),"")</f>
        <v/>
      </c>
      <c r="O418" s="70" t="str">
        <f>IFERROR(INDEX('[3]Controles de Corrupción,,'!$C$10:$AZ$251,MATCH(A418,'[3]Controles de Corrupción,,'!$B$10:$B$251,0),41),"")</f>
        <v/>
      </c>
      <c r="P418" s="70" t="str">
        <f>IFERROR(INDEX('[3]Controles de Corrupción,,'!$C$10:$AZ$251,MATCH(A418,'[3]Controles de Corrupción,,'!$B$10:$B$251,0),42),"")</f>
        <v/>
      </c>
      <c r="Q418" s="62" t="str">
        <f>IFERROR(INDEX('[3]Controles de Corrupción,,'!$C$10:$AZ$251,MATCH(A418,'[3]Controles de Corrupción,,'!$B$10:$B$251,0),47),"")</f>
        <v/>
      </c>
    </row>
    <row r="419" spans="1:18" ht="51.75" customHeight="1" x14ac:dyDescent="0.25">
      <c r="A419" s="118" t="s">
        <v>951</v>
      </c>
      <c r="B419" s="897"/>
      <c r="C419" s="900"/>
      <c r="D419" s="783"/>
      <c r="E419" s="895"/>
      <c r="F419" s="785"/>
      <c r="G419" s="785"/>
      <c r="H419" s="889"/>
      <c r="I419" s="785"/>
      <c r="J419" s="785"/>
      <c r="K419" s="785"/>
      <c r="L419" s="785"/>
      <c r="M419" s="70" t="str">
        <f>IFERROR(INDEX('[3]Controles de Corrupción,,'!$C$10:$AZ$251,MATCH(A419,'[3]Controles de Corrupción,,'!$B$10:$B$251,0),4),"")</f>
        <v/>
      </c>
      <c r="N419" s="70" t="str">
        <f>IFERROR(INDEX('[3]Controles de Corrupción,,'!$C$10:$AZ$251,MATCH(A419,'[3]Controles de Corrupción,,'!$B$10:$B$251,0),40),"")</f>
        <v/>
      </c>
      <c r="O419" s="70" t="str">
        <f>IFERROR(INDEX('[3]Controles de Corrupción,,'!$C$10:$AZ$251,MATCH(A419,'[3]Controles de Corrupción,,'!$B$10:$B$251,0),41),"")</f>
        <v/>
      </c>
      <c r="P419" s="70" t="str">
        <f>IFERROR(INDEX('[3]Controles de Corrupción,,'!$C$10:$AZ$251,MATCH(A419,'[3]Controles de Corrupción,,'!$B$10:$B$251,0),42),"")</f>
        <v/>
      </c>
      <c r="Q419" s="62" t="str">
        <f>IFERROR(INDEX('[3]Controles de Corrupción,,'!$C$10:$AZ$251,MATCH(A419,'[3]Controles de Corrupción,,'!$B$10:$B$251,0),47),"")</f>
        <v/>
      </c>
    </row>
    <row r="420" spans="1:18" ht="51.75" customHeight="1" x14ac:dyDescent="0.25">
      <c r="A420" s="118" t="s">
        <v>952</v>
      </c>
      <c r="B420" s="898"/>
      <c r="C420" s="900"/>
      <c r="D420" s="783"/>
      <c r="E420" s="895"/>
      <c r="F420" s="785"/>
      <c r="G420" s="785"/>
      <c r="H420" s="786"/>
      <c r="I420" s="785"/>
      <c r="J420" s="785"/>
      <c r="K420" s="785"/>
      <c r="L420" s="785"/>
      <c r="M420" s="70" t="str">
        <f>IFERROR(INDEX('[3]Controles de Corrupción,,'!$C$10:$AZ$251,MATCH(A420,'[3]Controles de Corrupción,,'!$B$10:$B$251,0),4),"")</f>
        <v/>
      </c>
      <c r="N420" s="70" t="str">
        <f>IFERROR(INDEX('[3]Controles de Corrupción,,'!$C$10:$AZ$251,MATCH(A420,'[3]Controles de Corrupción,,'!$B$10:$B$251,0),40),"")</f>
        <v/>
      </c>
      <c r="O420" s="70" t="str">
        <f>IFERROR(INDEX('[3]Controles de Corrupción,,'!$C$10:$AZ$251,MATCH(A420,'[3]Controles de Corrupción,,'!$B$10:$B$251,0),41),"")</f>
        <v/>
      </c>
      <c r="P420" s="70" t="str">
        <f>IFERROR(INDEX('[3]Controles de Corrupción,,'!$C$10:$AZ$251,MATCH(A420,'[3]Controles de Corrupción,,'!$B$10:$B$251,0),42),"")</f>
        <v/>
      </c>
      <c r="Q420" s="62" t="str">
        <f>IFERROR(INDEX('[3]Controles de Corrupción,,'!$C$10:$AZ$251,MATCH(A420,'[3]Controles de Corrupción,,'!$B$10:$B$251,0),47),"")</f>
        <v/>
      </c>
    </row>
    <row r="421" spans="1:18" ht="51.75" customHeight="1" x14ac:dyDescent="0.25">
      <c r="A421" s="118" t="s">
        <v>953</v>
      </c>
      <c r="B421" s="896"/>
      <c r="C421" s="899" t="str">
        <f>IFERROR(INDEX('[3]Riesgos de Corrupción'!$B$11:$BN$100,MATCH('Mapa Riesgo Corrupción'!B421,'[3]Riesgos de Corrupción'!$B$11:$B$100,0),2),"")</f>
        <v/>
      </c>
      <c r="D421" s="791" t="str">
        <f>IFERROR(INDEX('[3]Riesgos de Corrupción'!$B$11:$BN$100,MATCH('Mapa Riesgo Corrupción'!B421,'[3]Riesgos de Corrupción'!$B$11:$B$100,0),4),"")</f>
        <v/>
      </c>
      <c r="E421" s="894" t="str">
        <f>IFERROR(INDEX('[3]Riesgos de Corrupción'!$B$11:$BN$100,MATCH('Mapa Riesgo Corrupción'!B421,'[3]Riesgos de Corrupción'!$B$11:$B$100,0),5),"")</f>
        <v/>
      </c>
      <c r="F421" s="784" t="str">
        <f>IFERROR(INDEX('[3]Riesgos de Corrupción'!$B$11:$BN$100,MATCH('Mapa Riesgo Corrupción'!B421,'[3]Riesgos de Corrupción'!$B$11:$B$100,0),18),"")</f>
        <v/>
      </c>
      <c r="G421" s="784" t="str">
        <f>IFERROR(INDEX('[3]Riesgos de Corrupción'!$B$11:$BN$100,MATCH('Mapa Riesgo Corrupción'!B421,'[3]Riesgos de Corrupción'!$B$11:$B$100,0),63),"")</f>
        <v/>
      </c>
      <c r="H421" s="891" t="str">
        <f>IFERROR(INDEX('[3]Riesgos de Corrupción'!$B$11:$BN$100,MATCH('Mapa Riesgo Corrupción'!B421,'[3]Riesgos de Corrupción'!$B$11:$B$100,0),64),"")</f>
        <v/>
      </c>
      <c r="I421" s="784" t="str">
        <f>IFERROR(INDEX('[3]Controles de Corrupción,,'!$C$10:$AZ$251,MATCH('Mapa Riesgo Corrupción'!B421,'[3]Controles de Corrupción,,'!$C$10:$C$251,0),33),"")</f>
        <v/>
      </c>
      <c r="J421" s="784" t="str">
        <f>IFERROR(INDEX('[3]Controles de Corrupción,,'!$C$10:$AZ$251,MATCH('Mapa Riesgo Corrupción'!B421,'[3]Controles de Corrupción,,'!$C$10:$C$251,0),36),"")</f>
        <v/>
      </c>
      <c r="K421" s="784" t="str">
        <f>IFERROR(INDEX('[3]Controles de Corrupción,,'!$C$10:$AZ$251,MATCH('Mapa Riesgo Corrupción'!B421,'[3]Controles de Corrupción,,'!$C$10:$C$251,0),37),"")</f>
        <v/>
      </c>
      <c r="L421" s="784" t="str">
        <f>IFERROR(INDEX('[3]Controles de Corrupción,,'!$C$10:$AZ$251,MATCH('Mapa Riesgo Corrupción'!B421,'[3]Controles de Corrupción,,'!$C$10:$C$251,0),38),"")</f>
        <v/>
      </c>
      <c r="M421" s="70" t="str">
        <f>IFERROR(INDEX('[3]Controles de Corrupción,,'!$C$10:$AZ$251,MATCH(A421,'[3]Controles de Corrupción,,'!$B$10:$B$251,0),4),"")</f>
        <v/>
      </c>
      <c r="N421" s="70" t="str">
        <f>IFERROR(INDEX('[3]Controles de Corrupción,,'!$C$10:$AZ$251,MATCH(A421,'[3]Controles de Corrupción,,'!$B$10:$B$251,0),40),"")</f>
        <v/>
      </c>
      <c r="O421" s="70" t="str">
        <f>IFERROR(INDEX('[3]Controles de Corrupción,,'!$C$10:$AZ$251,MATCH(A421,'[3]Controles de Corrupción,,'!$B$10:$B$251,0),41),"")</f>
        <v/>
      </c>
      <c r="P421" s="70" t="str">
        <f>IFERROR(INDEX('[3]Controles de Corrupción,,'!$C$10:$AZ$251,MATCH(A421,'[3]Controles de Corrupción,,'!$B$10:$B$251,0),42),"")</f>
        <v/>
      </c>
      <c r="Q421" s="62" t="str">
        <f>IFERROR(INDEX('[3]Controles de Corrupción,,'!$C$10:$AZ$251,MATCH(A421,'[3]Controles de Corrupción,,'!$B$10:$B$251,0),47),"")</f>
        <v/>
      </c>
    </row>
    <row r="422" spans="1:18" ht="51.75" customHeight="1" x14ac:dyDescent="0.25">
      <c r="A422" s="118" t="s">
        <v>954</v>
      </c>
      <c r="B422" s="897"/>
      <c r="C422" s="900"/>
      <c r="D422" s="783"/>
      <c r="E422" s="895"/>
      <c r="F422" s="785"/>
      <c r="G422" s="785"/>
      <c r="H422" s="889"/>
      <c r="I422" s="785"/>
      <c r="J422" s="785"/>
      <c r="K422" s="785"/>
      <c r="L422" s="785"/>
      <c r="M422" s="70" t="str">
        <f>IFERROR(INDEX('[3]Controles de Corrupción,,'!$C$10:$AZ$251,MATCH(A422,'[3]Controles de Corrupción,,'!$B$10:$B$251,0),4),"")</f>
        <v/>
      </c>
      <c r="N422" s="70" t="str">
        <f>IFERROR(INDEX('[3]Controles de Corrupción,,'!$C$10:$AZ$251,MATCH(A422,'[3]Controles de Corrupción,,'!$B$10:$B$251,0),40),"")</f>
        <v/>
      </c>
      <c r="O422" s="70" t="str">
        <f>IFERROR(INDEX('[3]Controles de Corrupción,,'!$C$10:$AZ$251,MATCH(A422,'[3]Controles de Corrupción,,'!$B$10:$B$251,0),41),"")</f>
        <v/>
      </c>
      <c r="P422" s="70" t="str">
        <f>IFERROR(INDEX('[3]Controles de Corrupción,,'!$C$10:$AZ$251,MATCH(A422,'[3]Controles de Corrupción,,'!$B$10:$B$251,0),42),"")</f>
        <v/>
      </c>
      <c r="Q422" s="62" t="str">
        <f>IFERROR(INDEX('[3]Controles de Corrupción,,'!$C$10:$AZ$251,MATCH(A422,'[3]Controles de Corrupción,,'!$B$10:$B$251,0),47),"")</f>
        <v/>
      </c>
    </row>
    <row r="423" spans="1:18" ht="51.75" customHeight="1" x14ac:dyDescent="0.25">
      <c r="A423" s="118" t="s">
        <v>955</v>
      </c>
      <c r="B423" s="897"/>
      <c r="C423" s="900"/>
      <c r="D423" s="783"/>
      <c r="E423" s="895"/>
      <c r="F423" s="785"/>
      <c r="G423" s="785"/>
      <c r="H423" s="889"/>
      <c r="I423" s="785"/>
      <c r="J423" s="785"/>
      <c r="K423" s="785"/>
      <c r="L423" s="785"/>
      <c r="M423" s="70" t="str">
        <f>IFERROR(INDEX('[3]Controles de Corrupción,,'!$C$10:$AZ$251,MATCH(A423,'[3]Controles de Corrupción,,'!$B$10:$B$251,0),4),"")</f>
        <v/>
      </c>
      <c r="N423" s="70" t="str">
        <f>IFERROR(INDEX('[3]Controles de Corrupción,,'!$C$10:$AZ$251,MATCH(A423,'[3]Controles de Corrupción,,'!$B$10:$B$251,0),40),"")</f>
        <v/>
      </c>
      <c r="O423" s="70" t="str">
        <f>IFERROR(INDEX('[3]Controles de Corrupción,,'!$C$10:$AZ$251,MATCH(A423,'[3]Controles de Corrupción,,'!$B$10:$B$251,0),41),"")</f>
        <v/>
      </c>
      <c r="P423" s="70" t="str">
        <f>IFERROR(INDEX('[3]Controles de Corrupción,,'!$C$10:$AZ$251,MATCH(A423,'[3]Controles de Corrupción,,'!$B$10:$B$251,0),42),"")</f>
        <v/>
      </c>
      <c r="Q423" s="62" t="str">
        <f>IFERROR(INDEX('[3]Controles de Corrupción,,'!$C$10:$AZ$251,MATCH(A423,'[3]Controles de Corrupción,,'!$B$10:$B$251,0),47),"")</f>
        <v/>
      </c>
    </row>
    <row r="424" spans="1:18" ht="51.75" customHeight="1" x14ac:dyDescent="0.25">
      <c r="A424" s="118" t="s">
        <v>956</v>
      </c>
      <c r="B424" s="897"/>
      <c r="C424" s="900"/>
      <c r="D424" s="783"/>
      <c r="E424" s="895"/>
      <c r="F424" s="785"/>
      <c r="G424" s="785"/>
      <c r="H424" s="889"/>
      <c r="I424" s="785"/>
      <c r="J424" s="785"/>
      <c r="K424" s="785"/>
      <c r="L424" s="785"/>
      <c r="M424" s="70" t="str">
        <f>IFERROR(INDEX('[3]Controles de Corrupción,,'!$C$10:$AZ$251,MATCH(A424,'[3]Controles de Corrupción,,'!$B$10:$B$251,0),4),"")</f>
        <v/>
      </c>
      <c r="N424" s="70" t="str">
        <f>IFERROR(INDEX('[3]Controles de Corrupción,,'!$C$10:$AZ$251,MATCH(A424,'[3]Controles de Corrupción,,'!$B$10:$B$251,0),40),"")</f>
        <v/>
      </c>
      <c r="O424" s="70" t="str">
        <f>IFERROR(INDEX('[3]Controles de Corrupción,,'!$C$10:$AZ$251,MATCH(A424,'[3]Controles de Corrupción,,'!$B$10:$B$251,0),41),"")</f>
        <v/>
      </c>
      <c r="P424" s="70" t="str">
        <f>IFERROR(INDEX('[3]Controles de Corrupción,,'!$C$10:$AZ$251,MATCH(A424,'[3]Controles de Corrupción,,'!$B$10:$B$251,0),42),"")</f>
        <v/>
      </c>
      <c r="Q424" s="62" t="str">
        <f>IFERROR(INDEX('[3]Controles de Corrupción,,'!$C$10:$AZ$251,MATCH(A424,'[3]Controles de Corrupción,,'!$B$10:$B$251,0),47),"")</f>
        <v/>
      </c>
    </row>
    <row r="425" spans="1:18" ht="51.75" customHeight="1" x14ac:dyDescent="0.25">
      <c r="A425" s="118" t="s">
        <v>957</v>
      </c>
      <c r="B425" s="897"/>
      <c r="C425" s="900"/>
      <c r="D425" s="783"/>
      <c r="E425" s="895"/>
      <c r="F425" s="785"/>
      <c r="G425" s="785"/>
      <c r="H425" s="889"/>
      <c r="I425" s="785"/>
      <c r="J425" s="785"/>
      <c r="K425" s="785"/>
      <c r="L425" s="785"/>
      <c r="M425" s="70" t="str">
        <f>IFERROR(INDEX('[3]Controles de Corrupción,,'!$C$10:$AZ$251,MATCH(A425,'[3]Controles de Corrupción,,'!$B$10:$B$251,0),4),"")</f>
        <v/>
      </c>
      <c r="N425" s="70" t="str">
        <f>IFERROR(INDEX('[3]Controles de Corrupción,,'!$C$10:$AZ$251,MATCH(A425,'[3]Controles de Corrupción,,'!$B$10:$B$251,0),40),"")</f>
        <v/>
      </c>
      <c r="O425" s="70" t="str">
        <f>IFERROR(INDEX('[3]Controles de Corrupción,,'!$C$10:$AZ$251,MATCH(A425,'[3]Controles de Corrupción,,'!$B$10:$B$251,0),41),"")</f>
        <v/>
      </c>
      <c r="P425" s="70" t="str">
        <f>IFERROR(INDEX('[3]Controles de Corrupción,,'!$C$10:$AZ$251,MATCH(A425,'[3]Controles de Corrupción,,'!$B$10:$B$251,0),42),"")</f>
        <v/>
      </c>
      <c r="Q425" s="62" t="str">
        <f>IFERROR(INDEX('[3]Controles de Corrupción,,'!$C$10:$AZ$251,MATCH(A425,'[3]Controles de Corrupción,,'!$B$10:$B$251,0),47),"")</f>
        <v/>
      </c>
    </row>
    <row r="426" spans="1:18" ht="51.75" customHeight="1" x14ac:dyDescent="0.25">
      <c r="A426" s="118" t="s">
        <v>958</v>
      </c>
      <c r="B426" s="898"/>
      <c r="C426" s="900"/>
      <c r="D426" s="783"/>
      <c r="E426" s="895"/>
      <c r="F426" s="785"/>
      <c r="G426" s="785"/>
      <c r="H426" s="786"/>
      <c r="I426" s="785"/>
      <c r="J426" s="785"/>
      <c r="K426" s="785"/>
      <c r="L426" s="785"/>
      <c r="M426" s="70" t="str">
        <f>IFERROR(INDEX('[3]Controles de Corrupción,,'!$C$10:$AZ$251,MATCH(A426,'[3]Controles de Corrupción,,'!$B$10:$B$251,0),4),"")</f>
        <v/>
      </c>
      <c r="N426" s="70" t="str">
        <f>IFERROR(INDEX('[3]Controles de Corrupción,,'!$C$10:$AZ$251,MATCH(A426,'[3]Controles de Corrupción,,'!$B$10:$B$251,0),40),"")</f>
        <v/>
      </c>
      <c r="O426" s="70" t="str">
        <f>IFERROR(INDEX('[3]Controles de Corrupción,,'!$C$10:$AZ$251,MATCH(A426,'[3]Controles de Corrupción,,'!$B$10:$B$251,0),41),"")</f>
        <v/>
      </c>
      <c r="P426" s="70" t="str">
        <f>IFERROR(INDEX('[3]Controles de Corrupción,,'!$C$10:$AZ$251,MATCH(A426,'[3]Controles de Corrupción,,'!$B$10:$B$251,0),42),"")</f>
        <v/>
      </c>
      <c r="Q426" s="62" t="str">
        <f>IFERROR(INDEX('[3]Controles de Corrupción,,'!$C$10:$AZ$251,MATCH(A426,'[3]Controles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MWA5yPUeuuDvbSElSYmvisy+FsMOFq0AxxBZGQOnp2gpJRVDSJYFHGEeGVMVm+hcQ+PGQYmd/MA9PLKyfvDyYg==" saltValue="nzTJBLycVsM0L49RFR3/9Q==" spinCount="100000" sheet="1" formatCells="0" formatColumns="0" formatRows="0"/>
  <mergeCells count="777">
    <mergeCell ref="H421:H426"/>
    <mergeCell ref="I421:I426"/>
    <mergeCell ref="J421:J426"/>
    <mergeCell ref="K421:K426"/>
    <mergeCell ref="L421:L426"/>
    <mergeCell ref="B421:B426"/>
    <mergeCell ref="C421:C426"/>
    <mergeCell ref="D421:D426"/>
    <mergeCell ref="E421:E426"/>
    <mergeCell ref="F421:F426"/>
    <mergeCell ref="G421:G426"/>
    <mergeCell ref="G415:G420"/>
    <mergeCell ref="H415:H420"/>
    <mergeCell ref="I415:I420"/>
    <mergeCell ref="J415:J420"/>
    <mergeCell ref="K415:K420"/>
    <mergeCell ref="L415:L420"/>
    <mergeCell ref="H409:H414"/>
    <mergeCell ref="I409:I414"/>
    <mergeCell ref="J409:J414"/>
    <mergeCell ref="K409:K414"/>
    <mergeCell ref="L409:L414"/>
    <mergeCell ref="G409:G414"/>
    <mergeCell ref="B415:B420"/>
    <mergeCell ref="C415:C420"/>
    <mergeCell ref="D415:D420"/>
    <mergeCell ref="E415:E420"/>
    <mergeCell ref="F415:F420"/>
    <mergeCell ref="B409:B414"/>
    <mergeCell ref="C409:C414"/>
    <mergeCell ref="D409:D414"/>
    <mergeCell ref="E409:E414"/>
    <mergeCell ref="F409:F414"/>
    <mergeCell ref="G403:G408"/>
    <mergeCell ref="H403:H408"/>
    <mergeCell ref="I403:I408"/>
    <mergeCell ref="J403:J408"/>
    <mergeCell ref="K403:K408"/>
    <mergeCell ref="L403:L408"/>
    <mergeCell ref="H397:H402"/>
    <mergeCell ref="I397:I402"/>
    <mergeCell ref="J397:J402"/>
    <mergeCell ref="K397:K402"/>
    <mergeCell ref="L397:L402"/>
    <mergeCell ref="G397:G402"/>
    <mergeCell ref="B403:B408"/>
    <mergeCell ref="C403:C408"/>
    <mergeCell ref="D403:D408"/>
    <mergeCell ref="E403:E408"/>
    <mergeCell ref="F403:F408"/>
    <mergeCell ref="B397:B402"/>
    <mergeCell ref="C397:C402"/>
    <mergeCell ref="D397:D402"/>
    <mergeCell ref="E397:E402"/>
    <mergeCell ref="F397:F402"/>
    <mergeCell ref="G391:G396"/>
    <mergeCell ref="H391:H396"/>
    <mergeCell ref="I391:I396"/>
    <mergeCell ref="J391:J396"/>
    <mergeCell ref="K391:K396"/>
    <mergeCell ref="L391:L396"/>
    <mergeCell ref="H385:H390"/>
    <mergeCell ref="I385:I390"/>
    <mergeCell ref="J385:J390"/>
    <mergeCell ref="K385:K390"/>
    <mergeCell ref="L385:L390"/>
    <mergeCell ref="G385:G390"/>
    <mergeCell ref="B391:B396"/>
    <mergeCell ref="C391:C396"/>
    <mergeCell ref="D391:D396"/>
    <mergeCell ref="E391:E396"/>
    <mergeCell ref="F391:F396"/>
    <mergeCell ref="B385:B390"/>
    <mergeCell ref="C385:C390"/>
    <mergeCell ref="D385:D390"/>
    <mergeCell ref="E385:E390"/>
    <mergeCell ref="F385:F390"/>
    <mergeCell ref="G379:G384"/>
    <mergeCell ref="H379:H384"/>
    <mergeCell ref="I379:I384"/>
    <mergeCell ref="J379:J384"/>
    <mergeCell ref="K379:K384"/>
    <mergeCell ref="L379:L384"/>
    <mergeCell ref="H373:H378"/>
    <mergeCell ref="I373:I378"/>
    <mergeCell ref="J373:J378"/>
    <mergeCell ref="K373:K378"/>
    <mergeCell ref="L373:L378"/>
    <mergeCell ref="G373:G378"/>
    <mergeCell ref="B379:B384"/>
    <mergeCell ref="C379:C384"/>
    <mergeCell ref="D379:D384"/>
    <mergeCell ref="E379:E384"/>
    <mergeCell ref="F379:F384"/>
    <mergeCell ref="B373:B378"/>
    <mergeCell ref="C373:C378"/>
    <mergeCell ref="D373:D378"/>
    <mergeCell ref="E373:E378"/>
    <mergeCell ref="F373:F378"/>
    <mergeCell ref="G367:G372"/>
    <mergeCell ref="H367:H372"/>
    <mergeCell ref="I367:I372"/>
    <mergeCell ref="J367:J372"/>
    <mergeCell ref="K367:K372"/>
    <mergeCell ref="L367:L372"/>
    <mergeCell ref="H361:H366"/>
    <mergeCell ref="I361:I366"/>
    <mergeCell ref="J361:J366"/>
    <mergeCell ref="K361:K366"/>
    <mergeCell ref="L361:L366"/>
    <mergeCell ref="G361:G366"/>
    <mergeCell ref="B367:B372"/>
    <mergeCell ref="C367:C372"/>
    <mergeCell ref="D367:D372"/>
    <mergeCell ref="E367:E372"/>
    <mergeCell ref="F367:F372"/>
    <mergeCell ref="B361:B366"/>
    <mergeCell ref="C361:C366"/>
    <mergeCell ref="D361:D366"/>
    <mergeCell ref="E361:E366"/>
    <mergeCell ref="F361:F366"/>
    <mergeCell ref="G355:G360"/>
    <mergeCell ref="H355:H360"/>
    <mergeCell ref="I355:I360"/>
    <mergeCell ref="J355:J360"/>
    <mergeCell ref="K355:K360"/>
    <mergeCell ref="L355:L360"/>
    <mergeCell ref="H349:H354"/>
    <mergeCell ref="I349:I354"/>
    <mergeCell ref="J349:J354"/>
    <mergeCell ref="K349:K354"/>
    <mergeCell ref="L349:L354"/>
    <mergeCell ref="G349:G354"/>
    <mergeCell ref="B355:B360"/>
    <mergeCell ref="C355:C360"/>
    <mergeCell ref="D355:D360"/>
    <mergeCell ref="E355:E360"/>
    <mergeCell ref="F355:F360"/>
    <mergeCell ref="B349:B354"/>
    <mergeCell ref="C349:C354"/>
    <mergeCell ref="D349:D354"/>
    <mergeCell ref="E349:E354"/>
    <mergeCell ref="F349:F354"/>
    <mergeCell ref="G343:G348"/>
    <mergeCell ref="H343:H348"/>
    <mergeCell ref="I343:I348"/>
    <mergeCell ref="J343:J348"/>
    <mergeCell ref="K343:K348"/>
    <mergeCell ref="L343:L348"/>
    <mergeCell ref="H337:H342"/>
    <mergeCell ref="I337:I342"/>
    <mergeCell ref="J337:J342"/>
    <mergeCell ref="K337:K342"/>
    <mergeCell ref="L337:L342"/>
    <mergeCell ref="G337:G342"/>
    <mergeCell ref="B343:B348"/>
    <mergeCell ref="C343:C348"/>
    <mergeCell ref="D343:D348"/>
    <mergeCell ref="E343:E348"/>
    <mergeCell ref="F343:F348"/>
    <mergeCell ref="B337:B342"/>
    <mergeCell ref="C337:C342"/>
    <mergeCell ref="D337:D342"/>
    <mergeCell ref="E337:E342"/>
    <mergeCell ref="F337:F342"/>
    <mergeCell ref="G331:G336"/>
    <mergeCell ref="H331:H336"/>
    <mergeCell ref="I331:I336"/>
    <mergeCell ref="J331:J336"/>
    <mergeCell ref="K331:K336"/>
    <mergeCell ref="L331:L336"/>
    <mergeCell ref="H325:H330"/>
    <mergeCell ref="I325:I330"/>
    <mergeCell ref="J325:J330"/>
    <mergeCell ref="K325:K330"/>
    <mergeCell ref="L325:L330"/>
    <mergeCell ref="G325:G330"/>
    <mergeCell ref="B331:B336"/>
    <mergeCell ref="C331:C336"/>
    <mergeCell ref="D331:D336"/>
    <mergeCell ref="E331:E336"/>
    <mergeCell ref="F331:F336"/>
    <mergeCell ref="B325:B330"/>
    <mergeCell ref="C325:C330"/>
    <mergeCell ref="D325:D330"/>
    <mergeCell ref="E325:E330"/>
    <mergeCell ref="F325:F330"/>
    <mergeCell ref="G319:G324"/>
    <mergeCell ref="H319:H324"/>
    <mergeCell ref="I319:I324"/>
    <mergeCell ref="J319:J324"/>
    <mergeCell ref="K319:K324"/>
    <mergeCell ref="L319:L324"/>
    <mergeCell ref="H313:H318"/>
    <mergeCell ref="I313:I318"/>
    <mergeCell ref="J313:J318"/>
    <mergeCell ref="K313:K318"/>
    <mergeCell ref="L313:L318"/>
    <mergeCell ref="G313:G318"/>
    <mergeCell ref="B319:B324"/>
    <mergeCell ref="C319:C324"/>
    <mergeCell ref="D319:D324"/>
    <mergeCell ref="E319:E324"/>
    <mergeCell ref="F319:F324"/>
    <mergeCell ref="B313:B318"/>
    <mergeCell ref="C313:C318"/>
    <mergeCell ref="D313:D318"/>
    <mergeCell ref="E313:E318"/>
    <mergeCell ref="F313:F318"/>
    <mergeCell ref="G307:G312"/>
    <mergeCell ref="H307:H312"/>
    <mergeCell ref="I307:I312"/>
    <mergeCell ref="J307:J312"/>
    <mergeCell ref="K307:K312"/>
    <mergeCell ref="L307:L312"/>
    <mergeCell ref="H301:H306"/>
    <mergeCell ref="I301:I306"/>
    <mergeCell ref="J301:J306"/>
    <mergeCell ref="K301:K306"/>
    <mergeCell ref="L301:L306"/>
    <mergeCell ref="G301:G306"/>
    <mergeCell ref="B307:B312"/>
    <mergeCell ref="C307:C312"/>
    <mergeCell ref="D307:D312"/>
    <mergeCell ref="E307:E312"/>
    <mergeCell ref="F307:F312"/>
    <mergeCell ref="B301:B306"/>
    <mergeCell ref="C301:C306"/>
    <mergeCell ref="D301:D306"/>
    <mergeCell ref="E301:E306"/>
    <mergeCell ref="F301:F306"/>
    <mergeCell ref="G295:G300"/>
    <mergeCell ref="H295:H300"/>
    <mergeCell ref="I295:I300"/>
    <mergeCell ref="J295:J300"/>
    <mergeCell ref="K295:K300"/>
    <mergeCell ref="L295:L300"/>
    <mergeCell ref="H289:H294"/>
    <mergeCell ref="I289:I294"/>
    <mergeCell ref="J289:J294"/>
    <mergeCell ref="K289:K294"/>
    <mergeCell ref="L289:L294"/>
    <mergeCell ref="G289:G294"/>
    <mergeCell ref="B295:B300"/>
    <mergeCell ref="C295:C300"/>
    <mergeCell ref="D295:D300"/>
    <mergeCell ref="E295:E300"/>
    <mergeCell ref="F295:F300"/>
    <mergeCell ref="B289:B294"/>
    <mergeCell ref="C289:C294"/>
    <mergeCell ref="D289:D294"/>
    <mergeCell ref="E289:E294"/>
    <mergeCell ref="F289:F294"/>
    <mergeCell ref="G283:G288"/>
    <mergeCell ref="H283:H288"/>
    <mergeCell ref="I283:I288"/>
    <mergeCell ref="J283:J288"/>
    <mergeCell ref="K283:K288"/>
    <mergeCell ref="L283:L288"/>
    <mergeCell ref="H277:H282"/>
    <mergeCell ref="I277:I282"/>
    <mergeCell ref="J277:J282"/>
    <mergeCell ref="K277:K282"/>
    <mergeCell ref="L277:L282"/>
    <mergeCell ref="G277:G282"/>
    <mergeCell ref="B283:B288"/>
    <mergeCell ref="C283:C288"/>
    <mergeCell ref="D283:D288"/>
    <mergeCell ref="E283:E288"/>
    <mergeCell ref="F283:F288"/>
    <mergeCell ref="B277:B282"/>
    <mergeCell ref="C277:C282"/>
    <mergeCell ref="D277:D282"/>
    <mergeCell ref="E277:E282"/>
    <mergeCell ref="F277:F282"/>
    <mergeCell ref="G271:G276"/>
    <mergeCell ref="H271:H276"/>
    <mergeCell ref="I271:I276"/>
    <mergeCell ref="J271:J276"/>
    <mergeCell ref="K271:K276"/>
    <mergeCell ref="L271:L276"/>
    <mergeCell ref="H265:H270"/>
    <mergeCell ref="I265:I270"/>
    <mergeCell ref="J265:J270"/>
    <mergeCell ref="K265:K270"/>
    <mergeCell ref="L265:L270"/>
    <mergeCell ref="G265:G270"/>
    <mergeCell ref="B271:B276"/>
    <mergeCell ref="C271:C276"/>
    <mergeCell ref="D271:D276"/>
    <mergeCell ref="E271:E276"/>
    <mergeCell ref="F271:F276"/>
    <mergeCell ref="B265:B270"/>
    <mergeCell ref="C265:C270"/>
    <mergeCell ref="D265:D270"/>
    <mergeCell ref="E265:E270"/>
    <mergeCell ref="F265:F270"/>
    <mergeCell ref="G259:G264"/>
    <mergeCell ref="H259:H264"/>
    <mergeCell ref="I259:I264"/>
    <mergeCell ref="J259:J264"/>
    <mergeCell ref="K259:K264"/>
    <mergeCell ref="L259:L264"/>
    <mergeCell ref="H253:H258"/>
    <mergeCell ref="I253:I258"/>
    <mergeCell ref="J253:J258"/>
    <mergeCell ref="K253:K258"/>
    <mergeCell ref="L253:L258"/>
    <mergeCell ref="G253:G258"/>
    <mergeCell ref="B259:B264"/>
    <mergeCell ref="C259:C264"/>
    <mergeCell ref="D259:D264"/>
    <mergeCell ref="E259:E264"/>
    <mergeCell ref="F259:F264"/>
    <mergeCell ref="B253:B258"/>
    <mergeCell ref="C253:C258"/>
    <mergeCell ref="D253:D258"/>
    <mergeCell ref="E253:E258"/>
    <mergeCell ref="F253:F258"/>
    <mergeCell ref="G247:G252"/>
    <mergeCell ref="H247:H252"/>
    <mergeCell ref="I247:I252"/>
    <mergeCell ref="J247:J252"/>
    <mergeCell ref="K247:K252"/>
    <mergeCell ref="L247:L252"/>
    <mergeCell ref="H241:H246"/>
    <mergeCell ref="I241:I246"/>
    <mergeCell ref="J241:J246"/>
    <mergeCell ref="K241:K246"/>
    <mergeCell ref="L241:L246"/>
    <mergeCell ref="G241:G246"/>
    <mergeCell ref="B247:B252"/>
    <mergeCell ref="C247:C252"/>
    <mergeCell ref="D247:D252"/>
    <mergeCell ref="E247:E252"/>
    <mergeCell ref="F247:F252"/>
    <mergeCell ref="B241:B246"/>
    <mergeCell ref="C241:C246"/>
    <mergeCell ref="D241:D246"/>
    <mergeCell ref="E241:E246"/>
    <mergeCell ref="F241:F246"/>
    <mergeCell ref="G235:G240"/>
    <mergeCell ref="H235:H240"/>
    <mergeCell ref="I235:I240"/>
    <mergeCell ref="J235:J240"/>
    <mergeCell ref="K235:K240"/>
    <mergeCell ref="L235:L240"/>
    <mergeCell ref="H229:H234"/>
    <mergeCell ref="I229:I234"/>
    <mergeCell ref="J229:J234"/>
    <mergeCell ref="K229:K234"/>
    <mergeCell ref="L229:L234"/>
    <mergeCell ref="G229:G234"/>
    <mergeCell ref="B235:B240"/>
    <mergeCell ref="C235:C240"/>
    <mergeCell ref="D235:D240"/>
    <mergeCell ref="E235:E240"/>
    <mergeCell ref="F235:F240"/>
    <mergeCell ref="B229:B234"/>
    <mergeCell ref="C229:C234"/>
    <mergeCell ref="D229:D234"/>
    <mergeCell ref="E229:E234"/>
    <mergeCell ref="F229:F234"/>
    <mergeCell ref="G223:G228"/>
    <mergeCell ref="H223:H228"/>
    <mergeCell ref="I223:I228"/>
    <mergeCell ref="J223:J228"/>
    <mergeCell ref="K223:K228"/>
    <mergeCell ref="L223:L228"/>
    <mergeCell ref="H217:H222"/>
    <mergeCell ref="I217:I222"/>
    <mergeCell ref="J217:J222"/>
    <mergeCell ref="K217:K222"/>
    <mergeCell ref="L217:L222"/>
    <mergeCell ref="G217:G222"/>
    <mergeCell ref="B223:B228"/>
    <mergeCell ref="C223:C228"/>
    <mergeCell ref="D223:D228"/>
    <mergeCell ref="E223:E228"/>
    <mergeCell ref="F223:F228"/>
    <mergeCell ref="B217:B222"/>
    <mergeCell ref="C217:C222"/>
    <mergeCell ref="D217:D222"/>
    <mergeCell ref="E217:E222"/>
    <mergeCell ref="F217:F222"/>
    <mergeCell ref="G211:G216"/>
    <mergeCell ref="H211:H216"/>
    <mergeCell ref="I211:I216"/>
    <mergeCell ref="J211:J216"/>
    <mergeCell ref="K211:K216"/>
    <mergeCell ref="L211:L216"/>
    <mergeCell ref="H205:H210"/>
    <mergeCell ref="I205:I210"/>
    <mergeCell ref="J205:J210"/>
    <mergeCell ref="K205:K210"/>
    <mergeCell ref="L205:L210"/>
    <mergeCell ref="G205:G210"/>
    <mergeCell ref="B211:B216"/>
    <mergeCell ref="C211:C216"/>
    <mergeCell ref="D211:D216"/>
    <mergeCell ref="E211:E216"/>
    <mergeCell ref="F211:F216"/>
    <mergeCell ref="B205:B210"/>
    <mergeCell ref="C205:C210"/>
    <mergeCell ref="D205:D210"/>
    <mergeCell ref="E205:E210"/>
    <mergeCell ref="F205:F210"/>
    <mergeCell ref="G199:G204"/>
    <mergeCell ref="H199:H204"/>
    <mergeCell ref="I199:I204"/>
    <mergeCell ref="J199:J204"/>
    <mergeCell ref="K199:K204"/>
    <mergeCell ref="L199:L204"/>
    <mergeCell ref="H193:H198"/>
    <mergeCell ref="I193:I198"/>
    <mergeCell ref="J193:J198"/>
    <mergeCell ref="K193:K198"/>
    <mergeCell ref="L193:L198"/>
    <mergeCell ref="G193:G198"/>
    <mergeCell ref="B199:B204"/>
    <mergeCell ref="C199:C204"/>
    <mergeCell ref="D199:D204"/>
    <mergeCell ref="E199:E204"/>
    <mergeCell ref="F199:F204"/>
    <mergeCell ref="B193:B198"/>
    <mergeCell ref="C193:C198"/>
    <mergeCell ref="D193:D198"/>
    <mergeCell ref="E193:E198"/>
    <mergeCell ref="F193:F198"/>
    <mergeCell ref="G187:G192"/>
    <mergeCell ref="H187:H192"/>
    <mergeCell ref="I187:I192"/>
    <mergeCell ref="J187:J192"/>
    <mergeCell ref="K187:K192"/>
    <mergeCell ref="L187:L192"/>
    <mergeCell ref="H181:H186"/>
    <mergeCell ref="I181:I186"/>
    <mergeCell ref="J181:J186"/>
    <mergeCell ref="K181:K186"/>
    <mergeCell ref="L181:L186"/>
    <mergeCell ref="G181:G186"/>
    <mergeCell ref="B187:B192"/>
    <mergeCell ref="C187:C192"/>
    <mergeCell ref="D187:D192"/>
    <mergeCell ref="E187:E192"/>
    <mergeCell ref="F187:F192"/>
    <mergeCell ref="B181:B186"/>
    <mergeCell ref="C181:C186"/>
    <mergeCell ref="D181:D186"/>
    <mergeCell ref="E181:E186"/>
    <mergeCell ref="F181:F186"/>
    <mergeCell ref="G175:G180"/>
    <mergeCell ref="H175:H180"/>
    <mergeCell ref="I175:I180"/>
    <mergeCell ref="J175:J180"/>
    <mergeCell ref="K175:K180"/>
    <mergeCell ref="L175:L180"/>
    <mergeCell ref="H169:H174"/>
    <mergeCell ref="I169:I174"/>
    <mergeCell ref="J169:J174"/>
    <mergeCell ref="K169:K174"/>
    <mergeCell ref="L169:L174"/>
    <mergeCell ref="G169:G174"/>
    <mergeCell ref="B175:B180"/>
    <mergeCell ref="C175:C180"/>
    <mergeCell ref="D175:D180"/>
    <mergeCell ref="E175:E180"/>
    <mergeCell ref="F175:F180"/>
    <mergeCell ref="B169:B174"/>
    <mergeCell ref="C169:C174"/>
    <mergeCell ref="D169:D174"/>
    <mergeCell ref="E169:E174"/>
    <mergeCell ref="F169:F174"/>
    <mergeCell ref="G163:G168"/>
    <mergeCell ref="H163:H168"/>
    <mergeCell ref="I163:I168"/>
    <mergeCell ref="J163:J168"/>
    <mergeCell ref="K163:K168"/>
    <mergeCell ref="L163:L168"/>
    <mergeCell ref="H157:H162"/>
    <mergeCell ref="I157:I162"/>
    <mergeCell ref="J157:J162"/>
    <mergeCell ref="K157:K162"/>
    <mergeCell ref="L157:L162"/>
    <mergeCell ref="G157:G162"/>
    <mergeCell ref="B163:B168"/>
    <mergeCell ref="C163:C168"/>
    <mergeCell ref="D163:D168"/>
    <mergeCell ref="E163:E168"/>
    <mergeCell ref="F163:F168"/>
    <mergeCell ref="B157:B162"/>
    <mergeCell ref="C157:C162"/>
    <mergeCell ref="D157:D162"/>
    <mergeCell ref="E157:E162"/>
    <mergeCell ref="F157:F162"/>
    <mergeCell ref="G151:G156"/>
    <mergeCell ref="H151:H156"/>
    <mergeCell ref="I151:I156"/>
    <mergeCell ref="J151:J156"/>
    <mergeCell ref="K151:K156"/>
    <mergeCell ref="L151:L156"/>
    <mergeCell ref="H145:H150"/>
    <mergeCell ref="I145:I150"/>
    <mergeCell ref="J145:J150"/>
    <mergeCell ref="K145:K150"/>
    <mergeCell ref="L145:L150"/>
    <mergeCell ref="G145:G150"/>
    <mergeCell ref="B151:B156"/>
    <mergeCell ref="C151:C156"/>
    <mergeCell ref="D151:D156"/>
    <mergeCell ref="E151:E156"/>
    <mergeCell ref="F151:F156"/>
    <mergeCell ref="B145:B150"/>
    <mergeCell ref="C145:C150"/>
    <mergeCell ref="D145:D150"/>
    <mergeCell ref="E145:E150"/>
    <mergeCell ref="F145:F150"/>
    <mergeCell ref="G139:G144"/>
    <mergeCell ref="H139:H144"/>
    <mergeCell ref="I139:I144"/>
    <mergeCell ref="J139:J144"/>
    <mergeCell ref="K139:K144"/>
    <mergeCell ref="L139:L144"/>
    <mergeCell ref="H133:H138"/>
    <mergeCell ref="I133:I138"/>
    <mergeCell ref="J133:J138"/>
    <mergeCell ref="K133:K138"/>
    <mergeCell ref="L133:L138"/>
    <mergeCell ref="G133:G138"/>
    <mergeCell ref="B139:B144"/>
    <mergeCell ref="C139:C144"/>
    <mergeCell ref="D139:D144"/>
    <mergeCell ref="E139:E144"/>
    <mergeCell ref="F139:F144"/>
    <mergeCell ref="B133:B138"/>
    <mergeCell ref="C133:C138"/>
    <mergeCell ref="D133:D138"/>
    <mergeCell ref="E133:E138"/>
    <mergeCell ref="F133:F138"/>
    <mergeCell ref="G127:G132"/>
    <mergeCell ref="H127:H132"/>
    <mergeCell ref="I127:I132"/>
    <mergeCell ref="J127:J132"/>
    <mergeCell ref="K127:K132"/>
    <mergeCell ref="L127:L132"/>
    <mergeCell ref="H121:H126"/>
    <mergeCell ref="I121:I126"/>
    <mergeCell ref="J121:J126"/>
    <mergeCell ref="K121:K126"/>
    <mergeCell ref="L121:L126"/>
    <mergeCell ref="G121:G126"/>
    <mergeCell ref="B127:B132"/>
    <mergeCell ref="C127:C132"/>
    <mergeCell ref="D127:D132"/>
    <mergeCell ref="E127:E132"/>
    <mergeCell ref="F127:F132"/>
    <mergeCell ref="B121:B126"/>
    <mergeCell ref="C121:C126"/>
    <mergeCell ref="D121:D126"/>
    <mergeCell ref="E121:E126"/>
    <mergeCell ref="F121:F126"/>
    <mergeCell ref="G115:G120"/>
    <mergeCell ref="H115:H120"/>
    <mergeCell ref="I115:I120"/>
    <mergeCell ref="J115:J120"/>
    <mergeCell ref="K115:K120"/>
    <mergeCell ref="L115:L120"/>
    <mergeCell ref="H109:H114"/>
    <mergeCell ref="I109:I114"/>
    <mergeCell ref="J109:J114"/>
    <mergeCell ref="K109:K114"/>
    <mergeCell ref="L109:L114"/>
    <mergeCell ref="G109:G114"/>
    <mergeCell ref="B115:B120"/>
    <mergeCell ref="C115:C120"/>
    <mergeCell ref="D115:D120"/>
    <mergeCell ref="E115:E120"/>
    <mergeCell ref="F115:F120"/>
    <mergeCell ref="B109:B114"/>
    <mergeCell ref="C109:C114"/>
    <mergeCell ref="D109:D114"/>
    <mergeCell ref="E109:E114"/>
    <mergeCell ref="F109:F114"/>
    <mergeCell ref="G103:G108"/>
    <mergeCell ref="H103:H108"/>
    <mergeCell ref="I103:I108"/>
    <mergeCell ref="J103:J108"/>
    <mergeCell ref="K103:K108"/>
    <mergeCell ref="L103:L108"/>
    <mergeCell ref="H97:H102"/>
    <mergeCell ref="I97:I102"/>
    <mergeCell ref="J97:J102"/>
    <mergeCell ref="K97:K102"/>
    <mergeCell ref="L97:L102"/>
    <mergeCell ref="G97:G102"/>
    <mergeCell ref="B103:B108"/>
    <mergeCell ref="C103:C108"/>
    <mergeCell ref="D103:D108"/>
    <mergeCell ref="E103:E108"/>
    <mergeCell ref="F103:F108"/>
    <mergeCell ref="B97:B102"/>
    <mergeCell ref="C97:C102"/>
    <mergeCell ref="D97:D102"/>
    <mergeCell ref="E97:E102"/>
    <mergeCell ref="F97:F102"/>
    <mergeCell ref="G91:G96"/>
    <mergeCell ref="H91:H96"/>
    <mergeCell ref="I91:I96"/>
    <mergeCell ref="J91:J96"/>
    <mergeCell ref="K91:K96"/>
    <mergeCell ref="L91:L96"/>
    <mergeCell ref="H85:H90"/>
    <mergeCell ref="I85:I90"/>
    <mergeCell ref="J85:J90"/>
    <mergeCell ref="K85:K90"/>
    <mergeCell ref="L85:L90"/>
    <mergeCell ref="G85:G90"/>
    <mergeCell ref="B91:B96"/>
    <mergeCell ref="C91:C96"/>
    <mergeCell ref="D91:D96"/>
    <mergeCell ref="E91:E96"/>
    <mergeCell ref="F91:F96"/>
    <mergeCell ref="B85:B90"/>
    <mergeCell ref="C85:C90"/>
    <mergeCell ref="D85:D90"/>
    <mergeCell ref="E85:E90"/>
    <mergeCell ref="F85:F90"/>
    <mergeCell ref="G79:G84"/>
    <mergeCell ref="H79:H84"/>
    <mergeCell ref="I79:I84"/>
    <mergeCell ref="J79:J84"/>
    <mergeCell ref="K79:K84"/>
    <mergeCell ref="L79:L84"/>
    <mergeCell ref="H73:H78"/>
    <mergeCell ref="I73:I78"/>
    <mergeCell ref="J73:J78"/>
    <mergeCell ref="K73:K78"/>
    <mergeCell ref="L73:L78"/>
    <mergeCell ref="G73:G78"/>
    <mergeCell ref="B79:B84"/>
    <mergeCell ref="C79:C84"/>
    <mergeCell ref="D79:D84"/>
    <mergeCell ref="E79:E84"/>
    <mergeCell ref="F79:F84"/>
    <mergeCell ref="B73:B78"/>
    <mergeCell ref="C73:C78"/>
    <mergeCell ref="D73:D78"/>
    <mergeCell ref="E73:E78"/>
    <mergeCell ref="F73:F78"/>
    <mergeCell ref="G67:G72"/>
    <mergeCell ref="H67:H72"/>
    <mergeCell ref="I67:I72"/>
    <mergeCell ref="J67:J72"/>
    <mergeCell ref="K67:K72"/>
    <mergeCell ref="L67:L72"/>
    <mergeCell ref="H61:H66"/>
    <mergeCell ref="I61:I66"/>
    <mergeCell ref="J61:J66"/>
    <mergeCell ref="K61:K66"/>
    <mergeCell ref="L61:L66"/>
    <mergeCell ref="G61:G66"/>
    <mergeCell ref="B67:B72"/>
    <mergeCell ref="C67:C72"/>
    <mergeCell ref="D67:D72"/>
    <mergeCell ref="E67:E72"/>
    <mergeCell ref="F67:F72"/>
    <mergeCell ref="B61:B66"/>
    <mergeCell ref="C61:C66"/>
    <mergeCell ref="D61:D66"/>
    <mergeCell ref="E61:E66"/>
    <mergeCell ref="F61:F66"/>
    <mergeCell ref="G55:G60"/>
    <mergeCell ref="H55:H60"/>
    <mergeCell ref="I55:I60"/>
    <mergeCell ref="J55:J60"/>
    <mergeCell ref="K55:K60"/>
    <mergeCell ref="L55:L60"/>
    <mergeCell ref="H49:H54"/>
    <mergeCell ref="I49:I54"/>
    <mergeCell ref="J49:J54"/>
    <mergeCell ref="K49:K54"/>
    <mergeCell ref="L49:L54"/>
    <mergeCell ref="G49:G54"/>
    <mergeCell ref="B55:B60"/>
    <mergeCell ref="C55:C60"/>
    <mergeCell ref="D55:D60"/>
    <mergeCell ref="E55:E60"/>
    <mergeCell ref="F55:F60"/>
    <mergeCell ref="B49:B54"/>
    <mergeCell ref="C49:C54"/>
    <mergeCell ref="D49:D54"/>
    <mergeCell ref="E49:E54"/>
    <mergeCell ref="F49:F54"/>
    <mergeCell ref="K25:K30"/>
    <mergeCell ref="L25:L30"/>
    <mergeCell ref="B43:B48"/>
    <mergeCell ref="C43:C48"/>
    <mergeCell ref="D43:D48"/>
    <mergeCell ref="E43:E48"/>
    <mergeCell ref="F43:F48"/>
    <mergeCell ref="B37:B42"/>
    <mergeCell ref="C37:C42"/>
    <mergeCell ref="D37:D42"/>
    <mergeCell ref="E37:E42"/>
    <mergeCell ref="F37:F42"/>
    <mergeCell ref="G43:G48"/>
    <mergeCell ref="H43:H48"/>
    <mergeCell ref="I43:I48"/>
    <mergeCell ref="J43:J48"/>
    <mergeCell ref="K43:K48"/>
    <mergeCell ref="L43:L48"/>
    <mergeCell ref="H37:H42"/>
    <mergeCell ref="I37:I42"/>
    <mergeCell ref="J37:J42"/>
    <mergeCell ref="K37:K42"/>
    <mergeCell ref="L37:L42"/>
    <mergeCell ref="G37:G42"/>
    <mergeCell ref="B31:B36"/>
    <mergeCell ref="C31:C36"/>
    <mergeCell ref="D31:D36"/>
    <mergeCell ref="E31:E36"/>
    <mergeCell ref="F31:F36"/>
    <mergeCell ref="I19:I24"/>
    <mergeCell ref="J19:J24"/>
    <mergeCell ref="K19:K24"/>
    <mergeCell ref="L19:L24"/>
    <mergeCell ref="B25:B30"/>
    <mergeCell ref="C25:C30"/>
    <mergeCell ref="D25:D30"/>
    <mergeCell ref="E25:E30"/>
    <mergeCell ref="F25:F30"/>
    <mergeCell ref="G25:G30"/>
    <mergeCell ref="G31:G36"/>
    <mergeCell ref="H31:H36"/>
    <mergeCell ref="I31:I36"/>
    <mergeCell ref="J31:J36"/>
    <mergeCell ref="K31:K36"/>
    <mergeCell ref="L31:L36"/>
    <mergeCell ref="H25:H30"/>
    <mergeCell ref="I25:I30"/>
    <mergeCell ref="J25:J30"/>
    <mergeCell ref="K13:K18"/>
    <mergeCell ref="L13:L18"/>
    <mergeCell ref="B19:B24"/>
    <mergeCell ref="C19:C24"/>
    <mergeCell ref="D19:D24"/>
    <mergeCell ref="E19:E24"/>
    <mergeCell ref="F19:F24"/>
    <mergeCell ref="G19:G24"/>
    <mergeCell ref="H19:H24"/>
    <mergeCell ref="B13:B18"/>
    <mergeCell ref="C13:C18"/>
    <mergeCell ref="D13:D18"/>
    <mergeCell ref="E13:E18"/>
    <mergeCell ref="F13:F18"/>
    <mergeCell ref="G13:G18"/>
    <mergeCell ref="H13:H18"/>
    <mergeCell ref="I13:I18"/>
    <mergeCell ref="J13:J18"/>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 ref="K7:K12"/>
    <mergeCell ref="L7:L12"/>
  </mergeCells>
  <conditionalFormatting sqref="H7:H1000">
    <cfRule type="containsText" dxfId="133" priority="5" operator="containsText" text="Zona Baja">
      <formula>NOT(ISERROR(SEARCH("Zona Baja",H7)))</formula>
    </cfRule>
    <cfRule type="containsText" dxfId="132" priority="6" operator="containsText" text="Zona Moderada">
      <formula>NOT(ISERROR(SEARCH("Zona Moderada",H7)))</formula>
    </cfRule>
    <cfRule type="containsText" dxfId="131" priority="7" operator="containsText" text="Zona Alta">
      <formula>NOT(ISERROR(SEARCH("Zona Alta",H7)))</formula>
    </cfRule>
    <cfRule type="containsText" dxfId="130" priority="8" operator="containsText" text="Zona Extrema">
      <formula>NOT(ISERROR(SEARCH("Zona Extrema",H7)))</formula>
    </cfRule>
  </conditionalFormatting>
  <conditionalFormatting sqref="H427:H572">
    <cfRule type="containsText" dxfId="129" priority="9" operator="containsText" text="Zona Baja">
      <formula>NOT(ISERROR(SEARCH("Zona Baja",H427)))</formula>
    </cfRule>
    <cfRule type="containsText" dxfId="128" priority="10" operator="containsText" text="Zona Moderada">
      <formula>NOT(ISERROR(SEARCH("Zona Moderada",H427)))</formula>
    </cfRule>
    <cfRule type="containsText" dxfId="127" priority="11" operator="containsText" text="Zona Alta">
      <formula>NOT(ISERROR(SEARCH("Zona Alta",H427)))</formula>
    </cfRule>
    <cfRule type="containsText" dxfId="126" priority="12" operator="containsText" text="Zona Extrema">
      <formula>NOT(ISERROR(SEARCH("Zona Extrema",H427)))</formula>
    </cfRule>
  </conditionalFormatting>
  <conditionalFormatting sqref="K7:K1000">
    <cfRule type="containsText" dxfId="125" priority="1" operator="containsText" text="Zona Extrema">
      <formula>NOT(ISERROR(SEARCH("Zona Extrema",K7)))</formula>
    </cfRule>
    <cfRule type="containsText" dxfId="124" priority="2" operator="containsText" text="Zona Alta">
      <formula>NOT(ISERROR(SEARCH("Zona Alta",K7)))</formula>
    </cfRule>
    <cfRule type="containsText" dxfId="123" priority="3" operator="containsText" text="Zona Moderada">
      <formula>NOT(ISERROR(SEARCH("Zona Moderada",K7)))</formula>
    </cfRule>
    <cfRule type="containsText" dxfId="122" priority="4" operator="containsText" text="Zona Baja">
      <formula>NOT(ISERROR(SEARCH("Zona Baja",K7)))</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A10" sqref="A10"/>
    </sheetView>
  </sheetViews>
  <sheetFormatPr baseColWidth="10" defaultColWidth="11.42578125" defaultRowHeight="12.75" x14ac:dyDescent="0.2"/>
  <cols>
    <col min="1" max="1" width="32.85546875" style="330" customWidth="1"/>
    <col min="2" max="16384" width="11.42578125" style="330"/>
  </cols>
  <sheetData>
    <row r="3" spans="1:1" x14ac:dyDescent="0.2">
      <c r="A3" s="329" t="s">
        <v>1115</v>
      </c>
    </row>
    <row r="4" spans="1:1" x14ac:dyDescent="0.2">
      <c r="A4" s="329" t="s">
        <v>1117</v>
      </c>
    </row>
    <row r="5" spans="1:1" x14ac:dyDescent="0.2">
      <c r="A5" s="329" t="s">
        <v>1119</v>
      </c>
    </row>
    <row r="6" spans="1:1" x14ac:dyDescent="0.2">
      <c r="A6" s="329" t="s">
        <v>1121</v>
      </c>
    </row>
    <row r="7" spans="1:1" x14ac:dyDescent="0.2">
      <c r="A7" s="329" t="s">
        <v>1123</v>
      </c>
    </row>
    <row r="8" spans="1:1" x14ac:dyDescent="0.2">
      <c r="A8" s="329" t="s">
        <v>1126</v>
      </c>
    </row>
    <row r="9" spans="1:1" x14ac:dyDescent="0.2">
      <c r="A9" s="329" t="s">
        <v>1129</v>
      </c>
    </row>
    <row r="10" spans="1:1" x14ac:dyDescent="0.2">
      <c r="A10" s="329" t="s">
        <v>1131</v>
      </c>
    </row>
    <row r="11" spans="1:1" x14ac:dyDescent="0.2">
      <c r="A11" s="329" t="s">
        <v>1133</v>
      </c>
    </row>
    <row r="12" spans="1:1" x14ac:dyDescent="0.2">
      <c r="A12" s="329" t="s">
        <v>1157</v>
      </c>
    </row>
    <row r="13" spans="1:1" x14ac:dyDescent="0.2">
      <c r="A13" s="329" t="s">
        <v>1158</v>
      </c>
    </row>
    <row r="14" spans="1:1" x14ac:dyDescent="0.2">
      <c r="A14" s="329" t="s">
        <v>1159</v>
      </c>
    </row>
    <row r="16" spans="1:1" x14ac:dyDescent="0.2">
      <c r="A16" s="329" t="s">
        <v>1160</v>
      </c>
    </row>
    <row r="17" spans="1:1" x14ac:dyDescent="0.2">
      <c r="A17" s="329" t="s">
        <v>1140</v>
      </c>
    </row>
    <row r="18" spans="1:1" x14ac:dyDescent="0.2">
      <c r="A18" s="329" t="s">
        <v>1142</v>
      </c>
    </row>
    <row r="20" spans="1:1" x14ac:dyDescent="0.2">
      <c r="A20" s="329" t="s">
        <v>1148</v>
      </c>
    </row>
    <row r="21" spans="1:1" x14ac:dyDescent="0.2">
      <c r="A21" s="329" t="s">
        <v>1149</v>
      </c>
    </row>
    <row r="23" spans="1:1" x14ac:dyDescent="0.2">
      <c r="A23" s="329" t="s">
        <v>1168</v>
      </c>
    </row>
    <row r="24" spans="1:1" x14ac:dyDescent="0.2">
      <c r="A24" s="329" t="s">
        <v>1169</v>
      </c>
    </row>
    <row r="25" spans="1:1" x14ac:dyDescent="0.2">
      <c r="A25" s="329" t="s">
        <v>1170</v>
      </c>
    </row>
    <row r="28" spans="1:1" x14ac:dyDescent="0.2">
      <c r="A28" s="329" t="s">
        <v>1171</v>
      </c>
    </row>
    <row r="29" spans="1:1" x14ac:dyDescent="0.2">
      <c r="A29" s="329" t="s">
        <v>1172</v>
      </c>
    </row>
    <row r="30" spans="1:1" x14ac:dyDescent="0.2">
      <c r="A30" s="329" t="s">
        <v>1173</v>
      </c>
    </row>
    <row r="31" spans="1:1" x14ac:dyDescent="0.2">
      <c r="A31" s="329" t="s">
        <v>1174</v>
      </c>
    </row>
    <row r="32" spans="1:1" x14ac:dyDescent="0.2">
      <c r="A32" s="329" t="s">
        <v>1175</v>
      </c>
    </row>
    <row r="33" spans="1:1" x14ac:dyDescent="0.2">
      <c r="A33" s="329" t="s">
        <v>1176</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topLeftCell="A2" zoomScale="50" zoomScaleNormal="50" workbookViewId="0">
      <selection activeCell="G16" sqref="G16:G21"/>
    </sheetView>
  </sheetViews>
  <sheetFormatPr baseColWidth="10" defaultColWidth="11.42578125" defaultRowHeight="16.5" x14ac:dyDescent="0.3"/>
  <cols>
    <col min="1" max="1" width="4" style="457" bestFit="1" customWidth="1"/>
    <col min="2" max="2" width="29.42578125" style="242" customWidth="1"/>
    <col min="3" max="3" width="25.7109375" style="242" customWidth="1"/>
    <col min="4" max="4" width="14.140625" style="242" customWidth="1"/>
    <col min="5" max="5" width="29.5703125" style="242" customWidth="1"/>
    <col min="6" max="6" width="39.28515625" style="242" customWidth="1"/>
    <col min="7" max="7" width="32.42578125" style="218" customWidth="1"/>
    <col min="8" max="9" width="19" style="243" customWidth="1"/>
    <col min="10" max="10" width="37.42578125" style="243" customWidth="1"/>
    <col min="11" max="11" width="17.85546875" style="218" customWidth="1"/>
    <col min="12" max="12" width="16.42578125" style="218" customWidth="1"/>
    <col min="13" max="13" width="6.28515625" style="218" bestFit="1" customWidth="1"/>
    <col min="14" max="14" width="27.28515625" style="218" bestFit="1" customWidth="1"/>
    <col min="15" max="15" width="30.42578125" style="218" hidden="1" customWidth="1"/>
    <col min="16" max="16" width="17.42578125" style="218" customWidth="1"/>
    <col min="17" max="17" width="6.28515625" style="218" bestFit="1" customWidth="1"/>
    <col min="18" max="18" width="16" style="218" customWidth="1"/>
    <col min="19" max="19" width="5.85546875" style="456" customWidth="1"/>
    <col min="20" max="20" width="75" style="218" customWidth="1"/>
    <col min="21" max="21" width="15.140625" style="218" bestFit="1" customWidth="1"/>
    <col min="22" max="22" width="6.85546875" style="218" customWidth="1"/>
    <col min="23" max="23" width="5" style="218" customWidth="1"/>
    <col min="24" max="24" width="5.42578125" style="218" customWidth="1"/>
    <col min="25" max="25" width="7.140625" style="218" customWidth="1"/>
    <col min="26" max="26" width="6.7109375" style="218" customWidth="1"/>
    <col min="27" max="27" width="7.42578125" style="218" customWidth="1"/>
    <col min="28" max="28" width="38.28515625" style="218" hidden="1" customWidth="1"/>
    <col min="29" max="29" width="8.7109375" style="218" customWidth="1"/>
    <col min="30" max="30" width="10.42578125" style="218" customWidth="1"/>
    <col min="31" max="31" width="9.28515625" style="218" customWidth="1"/>
    <col min="32" max="32" width="9.140625" style="218" customWidth="1"/>
    <col min="33" max="33" width="8.42578125" style="218" customWidth="1"/>
    <col min="34" max="34" width="7.28515625" style="218" customWidth="1"/>
    <col min="35" max="35" width="23" style="218" customWidth="1"/>
    <col min="36" max="36" width="18.85546875" style="218" customWidth="1"/>
    <col min="37" max="37" width="25.140625" style="218" customWidth="1"/>
    <col min="38" max="38" width="26.5703125" style="218" customWidth="1"/>
    <col min="39" max="39" width="18.42578125" style="218" customWidth="1"/>
    <col min="40" max="40" width="21" style="218" customWidth="1"/>
    <col min="41" max="41" width="47.5703125" style="218" customWidth="1"/>
    <col min="42" max="42" width="28.42578125" style="218" customWidth="1"/>
    <col min="43" max="43" width="26.7109375" style="218" customWidth="1"/>
    <col min="44" max="44" width="31.85546875" style="218" customWidth="1"/>
    <col min="45" max="16384" width="11.42578125" style="218"/>
  </cols>
  <sheetData>
    <row r="1" spans="1:72" s="217" customFormat="1" ht="134.25" customHeight="1" x14ac:dyDescent="0.3">
      <c r="A1" s="909"/>
      <c r="B1" s="910"/>
      <c r="C1" s="910"/>
      <c r="D1" s="910"/>
      <c r="E1" s="910"/>
      <c r="F1" s="910"/>
      <c r="G1" s="910"/>
      <c r="H1" s="910"/>
      <c r="I1" s="910"/>
      <c r="J1" s="910"/>
      <c r="K1" s="910"/>
      <c r="L1" s="910"/>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c r="AN1" s="910"/>
      <c r="AO1" s="910"/>
      <c r="AP1" s="910"/>
      <c r="AQ1" s="911"/>
    </row>
    <row r="2" spans="1:72" s="217" customFormat="1" ht="24" customHeight="1" x14ac:dyDescent="0.3">
      <c r="A2" s="912"/>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c r="AH2" s="913"/>
      <c r="AI2" s="913"/>
      <c r="AJ2" s="913"/>
      <c r="AK2" s="913"/>
      <c r="AL2" s="913"/>
      <c r="AM2" s="913"/>
      <c r="AN2" s="913"/>
      <c r="AO2" s="913"/>
      <c r="AP2" s="913"/>
      <c r="AQ2" s="914"/>
    </row>
    <row r="3" spans="1:72" x14ac:dyDescent="0.3">
      <c r="A3" s="454"/>
      <c r="B3" s="219"/>
      <c r="C3" s="219"/>
      <c r="D3" s="220"/>
      <c r="E3" s="219"/>
      <c r="F3" s="219"/>
      <c r="G3" s="217"/>
      <c r="H3" s="221"/>
      <c r="I3" s="221"/>
      <c r="J3" s="221"/>
      <c r="K3" s="217"/>
      <c r="L3" s="217"/>
      <c r="M3" s="217"/>
      <c r="N3" s="217"/>
      <c r="O3" s="217"/>
      <c r="P3" s="217"/>
      <c r="Q3" s="217"/>
      <c r="R3" s="217"/>
      <c r="S3" s="458"/>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row>
    <row r="4" spans="1:72" ht="26.25" customHeight="1" x14ac:dyDescent="0.3">
      <c r="A4" s="542" t="s">
        <v>1024</v>
      </c>
      <c r="B4" s="543"/>
      <c r="C4" s="543"/>
      <c r="D4" s="556"/>
      <c r="E4" s="563" t="s">
        <v>1189</v>
      </c>
      <c r="F4" s="564"/>
      <c r="G4" s="564"/>
      <c r="H4" s="564"/>
      <c r="I4" s="564"/>
      <c r="J4" s="564"/>
      <c r="K4" s="564"/>
      <c r="L4" s="564"/>
      <c r="M4" s="564"/>
      <c r="N4" s="564"/>
      <c r="O4" s="564"/>
      <c r="P4" s="564"/>
      <c r="Q4" s="564"/>
      <c r="R4" s="565"/>
      <c r="S4" s="915"/>
      <c r="T4" s="915"/>
      <c r="U4" s="915"/>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row>
    <row r="5" spans="1:72" ht="50.25" customHeight="1" x14ac:dyDescent="0.3">
      <c r="A5" s="542" t="s">
        <v>1025</v>
      </c>
      <c r="B5" s="543"/>
      <c r="C5" s="543"/>
      <c r="D5" s="543"/>
      <c r="E5" s="906" t="str">
        <f>IFERROR(INDEX(Tabla10[],MATCH(E4,Tabla10[PROCESOS],0),2)," ")</f>
        <v>Consolidar la Gestión del Conocimiento e Innovación, mediante el desarrollo de instrumentos, herramientas y acciones con el objetivo de mitigar la fuga de capital intelectual y mejorar la prestación de los servicios del Ministerio del Interior.</v>
      </c>
      <c r="F5" s="907"/>
      <c r="G5" s="907"/>
      <c r="H5" s="907"/>
      <c r="I5" s="907"/>
      <c r="J5" s="907"/>
      <c r="K5" s="907"/>
      <c r="L5" s="907"/>
      <c r="M5" s="907"/>
      <c r="N5" s="907"/>
      <c r="O5" s="907"/>
      <c r="P5" s="907"/>
      <c r="Q5" s="907"/>
      <c r="R5" s="907"/>
      <c r="S5" s="907"/>
      <c r="T5" s="907"/>
      <c r="U5" s="907"/>
      <c r="V5" s="907"/>
      <c r="W5" s="907"/>
      <c r="X5" s="907"/>
      <c r="Y5" s="907"/>
      <c r="Z5" s="907"/>
      <c r="AA5" s="907"/>
      <c r="AB5" s="907"/>
      <c r="AC5" s="907"/>
      <c r="AD5" s="907"/>
      <c r="AE5" s="907"/>
      <c r="AF5" s="907"/>
      <c r="AG5" s="907"/>
      <c r="AH5" s="907"/>
      <c r="AI5" s="907"/>
      <c r="AJ5" s="907"/>
      <c r="AK5" s="907"/>
      <c r="AL5" s="907"/>
      <c r="AM5" s="907"/>
      <c r="AN5" s="907"/>
      <c r="AO5" s="907"/>
      <c r="AP5" s="907"/>
      <c r="AQ5" s="908"/>
      <c r="AR5" s="217"/>
      <c r="AS5" s="217"/>
      <c r="AT5" s="217"/>
      <c r="AU5" s="217"/>
      <c r="AV5" s="217"/>
      <c r="AW5" s="217"/>
      <c r="AX5" s="217"/>
      <c r="AY5" s="217"/>
      <c r="AZ5" s="217"/>
      <c r="BA5" s="217"/>
      <c r="BB5" s="217"/>
      <c r="BC5" s="217"/>
      <c r="BD5" s="217"/>
      <c r="BE5" s="217"/>
      <c r="BF5" s="217"/>
      <c r="BG5" s="217"/>
      <c r="BH5" s="217"/>
      <c r="BI5" s="217"/>
      <c r="BJ5" s="217"/>
      <c r="BK5" s="217"/>
      <c r="BL5" s="217"/>
      <c r="BM5" s="217"/>
      <c r="BN5" s="217"/>
      <c r="BO5" s="217"/>
      <c r="BP5" s="217"/>
      <c r="BQ5" s="217"/>
      <c r="BR5" s="217"/>
      <c r="BS5" s="217"/>
      <c r="BT5" s="217"/>
    </row>
    <row r="6" spans="1:72" ht="49.5" customHeight="1" x14ac:dyDescent="0.3">
      <c r="A6" s="542" t="s">
        <v>1026</v>
      </c>
      <c r="B6" s="543"/>
      <c r="C6" s="543"/>
      <c r="D6" s="543"/>
      <c r="E6" s="906" t="str">
        <f>IFERROR(INDEX(Tabla10[],MATCH(E4,Tabla10[PROCESOS],0),3)," ")</f>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
      <c r="F6" s="907"/>
      <c r="G6" s="907"/>
      <c r="H6" s="907"/>
      <c r="I6" s="907"/>
      <c r="J6" s="907"/>
      <c r="K6" s="907"/>
      <c r="L6" s="907"/>
      <c r="M6" s="907"/>
      <c r="N6" s="907"/>
      <c r="O6" s="907"/>
      <c r="P6" s="907"/>
      <c r="Q6" s="907"/>
      <c r="R6" s="907"/>
      <c r="S6" s="907"/>
      <c r="T6" s="907"/>
      <c r="U6" s="907"/>
      <c r="V6" s="907"/>
      <c r="W6" s="907"/>
      <c r="X6" s="907"/>
      <c r="Y6" s="907"/>
      <c r="Z6" s="907"/>
      <c r="AA6" s="907"/>
      <c r="AB6" s="907"/>
      <c r="AC6" s="907"/>
      <c r="AD6" s="907"/>
      <c r="AE6" s="907"/>
      <c r="AF6" s="907"/>
      <c r="AG6" s="907"/>
      <c r="AH6" s="907"/>
      <c r="AI6" s="907"/>
      <c r="AJ6" s="907"/>
      <c r="AK6" s="907"/>
      <c r="AL6" s="907"/>
      <c r="AM6" s="907"/>
      <c r="AN6" s="907"/>
      <c r="AO6" s="907"/>
      <c r="AP6" s="907"/>
      <c r="AQ6" s="908"/>
      <c r="AR6" s="217"/>
      <c r="AS6" s="217"/>
      <c r="AT6" s="217"/>
      <c r="AU6" s="217"/>
      <c r="AV6" s="217"/>
      <c r="AW6" s="217"/>
      <c r="AX6" s="217"/>
      <c r="AY6" s="217"/>
      <c r="AZ6" s="217"/>
      <c r="BA6" s="217"/>
      <c r="BB6" s="217"/>
      <c r="BC6" s="217"/>
      <c r="BD6" s="217"/>
      <c r="BE6" s="217"/>
      <c r="BF6" s="217"/>
      <c r="BG6" s="217"/>
      <c r="BH6" s="217"/>
      <c r="BI6" s="217"/>
      <c r="BJ6" s="217"/>
      <c r="BK6" s="217"/>
      <c r="BL6" s="217"/>
      <c r="BM6" s="217"/>
      <c r="BN6" s="217"/>
      <c r="BO6" s="217"/>
      <c r="BP6" s="217"/>
      <c r="BQ6" s="217"/>
      <c r="BR6" s="217"/>
      <c r="BS6" s="217"/>
      <c r="BT6" s="217"/>
    </row>
    <row r="7" spans="1:72" x14ac:dyDescent="0.3">
      <c r="A7" s="544" t="s">
        <v>1027</v>
      </c>
      <c r="B7" s="545"/>
      <c r="C7" s="545"/>
      <c r="D7" s="545"/>
      <c r="E7" s="541"/>
      <c r="F7" s="541"/>
      <c r="G7" s="541"/>
      <c r="H7" s="541"/>
      <c r="I7" s="541"/>
      <c r="J7" s="541"/>
      <c r="K7" s="546"/>
      <c r="L7" s="540" t="s">
        <v>1028</v>
      </c>
      <c r="M7" s="541"/>
      <c r="N7" s="541"/>
      <c r="O7" s="541"/>
      <c r="P7" s="541"/>
      <c r="Q7" s="541"/>
      <c r="R7" s="546"/>
      <c r="S7" s="540" t="s">
        <v>1029</v>
      </c>
      <c r="T7" s="541"/>
      <c r="U7" s="541"/>
      <c r="V7" s="541"/>
      <c r="W7" s="541"/>
      <c r="X7" s="541"/>
      <c r="Y7" s="541"/>
      <c r="Z7" s="541"/>
      <c r="AA7" s="546"/>
      <c r="AB7" s="540" t="s">
        <v>1030</v>
      </c>
      <c r="AC7" s="541"/>
      <c r="AD7" s="541"/>
      <c r="AE7" s="541"/>
      <c r="AF7" s="541"/>
      <c r="AG7" s="541"/>
      <c r="AH7" s="546"/>
      <c r="AI7" s="540" t="s">
        <v>1031</v>
      </c>
      <c r="AJ7" s="541"/>
      <c r="AK7" s="541"/>
      <c r="AL7" s="541"/>
      <c r="AM7" s="541"/>
      <c r="AN7" s="541"/>
      <c r="AO7" s="901" t="s">
        <v>153</v>
      </c>
      <c r="AP7" s="902"/>
      <c r="AQ7" s="903"/>
      <c r="AR7" s="217"/>
      <c r="AS7" s="217"/>
      <c r="AT7" s="217"/>
      <c r="AU7" s="217"/>
      <c r="AV7" s="217"/>
      <c r="AW7" s="217"/>
      <c r="AX7" s="217"/>
      <c r="AY7" s="217"/>
      <c r="AZ7" s="217"/>
      <c r="BA7" s="217"/>
      <c r="BB7" s="217"/>
      <c r="BC7" s="217"/>
      <c r="BD7" s="217"/>
      <c r="BE7" s="217"/>
      <c r="BF7" s="217"/>
      <c r="BG7" s="217"/>
      <c r="BH7" s="217"/>
      <c r="BI7" s="217"/>
      <c r="BJ7" s="217"/>
      <c r="BK7" s="217"/>
      <c r="BL7" s="217"/>
      <c r="BM7" s="217"/>
      <c r="BN7" s="217"/>
      <c r="BO7" s="217"/>
      <c r="BP7" s="217"/>
      <c r="BQ7" s="217"/>
      <c r="BR7" s="217"/>
      <c r="BS7" s="217"/>
      <c r="BT7" s="217"/>
    </row>
    <row r="8" spans="1:72" ht="16.5" customHeight="1" x14ac:dyDescent="0.3">
      <c r="A8" s="921" t="s">
        <v>1032</v>
      </c>
      <c r="B8" s="923" t="s">
        <v>25</v>
      </c>
      <c r="C8" s="923" t="s">
        <v>1167</v>
      </c>
      <c r="D8" s="923" t="s">
        <v>5</v>
      </c>
      <c r="E8" s="904" t="s">
        <v>999</v>
      </c>
      <c r="F8" s="904" t="s">
        <v>1001</v>
      </c>
      <c r="G8" s="924" t="s">
        <v>184</v>
      </c>
      <c r="H8" s="916" t="s">
        <v>27</v>
      </c>
      <c r="I8" s="916" t="s">
        <v>1178</v>
      </c>
      <c r="J8" s="916" t="s">
        <v>1179</v>
      </c>
      <c r="K8" s="904" t="s">
        <v>1033</v>
      </c>
      <c r="L8" s="925" t="s">
        <v>1034</v>
      </c>
      <c r="M8" s="918" t="s">
        <v>1035</v>
      </c>
      <c r="N8" s="916" t="s">
        <v>1036</v>
      </c>
      <c r="O8" s="916" t="s">
        <v>1037</v>
      </c>
      <c r="P8" s="917" t="s">
        <v>1038</v>
      </c>
      <c r="Q8" s="918" t="s">
        <v>1035</v>
      </c>
      <c r="R8" s="904" t="s">
        <v>157</v>
      </c>
      <c r="S8" s="919" t="s">
        <v>1039</v>
      </c>
      <c r="T8" s="539" t="s">
        <v>1010</v>
      </c>
      <c r="U8" s="916" t="s">
        <v>1011</v>
      </c>
      <c r="V8" s="539" t="s">
        <v>1040</v>
      </c>
      <c r="W8" s="539"/>
      <c r="X8" s="539"/>
      <c r="Y8" s="539"/>
      <c r="Z8" s="539"/>
      <c r="AA8" s="539"/>
      <c r="AB8" s="926" t="s">
        <v>1041</v>
      </c>
      <c r="AC8" s="926" t="s">
        <v>1042</v>
      </c>
      <c r="AD8" s="926" t="s">
        <v>1035</v>
      </c>
      <c r="AE8" s="926" t="s">
        <v>1043</v>
      </c>
      <c r="AF8" s="926" t="s">
        <v>1035</v>
      </c>
      <c r="AG8" s="926" t="s">
        <v>1044</v>
      </c>
      <c r="AH8" s="927" t="s">
        <v>77</v>
      </c>
      <c r="AI8" s="539" t="s">
        <v>1031</v>
      </c>
      <c r="AJ8" s="539" t="s">
        <v>0</v>
      </c>
      <c r="AK8" s="539" t="s">
        <v>1045</v>
      </c>
      <c r="AL8" s="539" t="s">
        <v>1046</v>
      </c>
      <c r="AM8" s="539" t="s">
        <v>153</v>
      </c>
      <c r="AN8" s="539" t="s">
        <v>1022</v>
      </c>
      <c r="AO8" s="904" t="s">
        <v>1281</v>
      </c>
      <c r="AP8" s="904" t="s">
        <v>1282</v>
      </c>
      <c r="AQ8" s="904" t="s">
        <v>1283</v>
      </c>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row>
    <row r="9" spans="1:72" s="224" customFormat="1" ht="94.5" customHeight="1" x14ac:dyDescent="0.25">
      <c r="A9" s="922"/>
      <c r="B9" s="923" t="s">
        <v>25</v>
      </c>
      <c r="C9" s="923"/>
      <c r="D9" s="923"/>
      <c r="E9" s="539"/>
      <c r="F9" s="539"/>
      <c r="G9" s="923"/>
      <c r="H9" s="904"/>
      <c r="I9" s="904" t="s">
        <v>1177</v>
      </c>
      <c r="J9" s="904"/>
      <c r="K9" s="539"/>
      <c r="L9" s="904"/>
      <c r="M9" s="540"/>
      <c r="N9" s="904"/>
      <c r="O9" s="904"/>
      <c r="P9" s="540"/>
      <c r="Q9" s="540"/>
      <c r="R9" s="539"/>
      <c r="S9" s="920"/>
      <c r="T9" s="539"/>
      <c r="U9" s="904"/>
      <c r="V9" s="222" t="s">
        <v>27</v>
      </c>
      <c r="W9" s="222" t="s">
        <v>1047</v>
      </c>
      <c r="X9" s="222" t="s">
        <v>1048</v>
      </c>
      <c r="Y9" s="222" t="s">
        <v>1049</v>
      </c>
      <c r="Z9" s="222" t="s">
        <v>154</v>
      </c>
      <c r="AA9" s="222" t="s">
        <v>1050</v>
      </c>
      <c r="AB9" s="926"/>
      <c r="AC9" s="926"/>
      <c r="AD9" s="926"/>
      <c r="AE9" s="926"/>
      <c r="AF9" s="926"/>
      <c r="AG9" s="926"/>
      <c r="AH9" s="928"/>
      <c r="AI9" s="539"/>
      <c r="AJ9" s="539"/>
      <c r="AK9" s="539"/>
      <c r="AL9" s="539"/>
      <c r="AM9" s="539"/>
      <c r="AN9" s="539"/>
      <c r="AO9" s="905"/>
      <c r="AP9" s="905"/>
      <c r="AQ9" s="905"/>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row>
    <row r="10" spans="1:72" s="238" customFormat="1" ht="247.5" customHeight="1" x14ac:dyDescent="0.25">
      <c r="A10" s="929">
        <v>1</v>
      </c>
      <c r="B10" s="934" t="s">
        <v>1170</v>
      </c>
      <c r="C10" s="934" t="s">
        <v>1174</v>
      </c>
      <c r="D10" s="611" t="s">
        <v>1143</v>
      </c>
      <c r="E10" s="611" t="s">
        <v>1239</v>
      </c>
      <c r="F10" s="611" t="s">
        <v>1240</v>
      </c>
      <c r="G10" s="614" t="s">
        <v>1241</v>
      </c>
      <c r="H10" s="331" t="s">
        <v>1242</v>
      </c>
      <c r="I10" s="614" t="s">
        <v>1243</v>
      </c>
      <c r="J10" s="486" t="s">
        <v>1244</v>
      </c>
      <c r="K10" s="629">
        <v>4</v>
      </c>
      <c r="L10" s="623" t="str">
        <f>IF(K10&lt;=0,"",IF(K10&lt;=2,"Muy Baja",IF(K10&lt;=24,"Baja",IF(K10&lt;=500,"Media",IF(K10&lt;=5000,"Alta","Muy Alta")))))</f>
        <v>Baja</v>
      </c>
      <c r="M10" s="617">
        <f>IF(L10="","",IF(L10="Muy Baja",0.2,IF(L10="Baja",0.4,IF(L10="Media",0.6,IF(L10="Alta",0.8,IF(L10="Muy Alta",1,))))))</f>
        <v>0.4</v>
      </c>
      <c r="N10" s="620" t="s">
        <v>1103</v>
      </c>
      <c r="O10" s="617" t="str">
        <f>IF(NOT(ISERROR(MATCH(N10,'[4]Tabla Impacto'!$B$221:$B$223,0))),'[4]Tabla Impacto'!$F$223&amp;"Por favor no seleccionar los criterios de impacto(Afectación Económica o presupuestal y Pérdida Reputacional)",N10)</f>
        <v xml:space="preserve">     El riesgo afecta la imagen de la entidad a nivel nacional, con efecto publicitarios sostenible a nivel país</v>
      </c>
      <c r="P10" s="623" t="str">
        <f>IF(OR(O10='[4]Tabla Impacto'!$C$11,O10='[4]Tabla Impacto'!$D$11),"Leve",IF(OR(O10='[4]Tabla Impacto'!$C$12,O10='[4]Tabla Impacto'!$D$12),"Menor",IF(OR(O10='[4]Tabla Impacto'!$C$13,O10='[4]Tabla Impacto'!$D$13),"Moderado",IF(OR(O10='[4]Tabla Impacto'!$C$14,O10='[4]Tabla Impacto'!$D$14),"Mayor",IF(OR(O10='[4]Tabla Impacto'!$C$15,O10='[4]Tabla Impacto'!$D$15),"Catastrófico","")))))</f>
        <v>Catastrófico</v>
      </c>
      <c r="Q10" s="617">
        <f>IF(P10="","",IF(P10="Leve",0.2,IF(P10="Menor",0.4,IF(P10="Moderado",0.6,IF(P10="Mayor",0.8,IF(P10="Catastrófico",1,))))))</f>
        <v>1</v>
      </c>
      <c r="R10" s="626"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Extremo</v>
      </c>
      <c r="S10" s="464">
        <v>1</v>
      </c>
      <c r="T10" s="488" t="s">
        <v>1311</v>
      </c>
      <c r="U10" s="226" t="str">
        <f>IF(OR(V10="Preventivo",V10="Detectivo"),"Probabilidad",IF(V10="Correctivo","Impacto",""))</f>
        <v>Probabilidad</v>
      </c>
      <c r="V10" s="227" t="s">
        <v>1115</v>
      </c>
      <c r="W10" s="227" t="s">
        <v>1123</v>
      </c>
      <c r="X10" s="228" t="str">
        <f>IF(AND(V10="Preventivo",W10="Automático"),"50%",IF(AND(V10="Preventivo",W10="Manual"),"40%",IF(AND(V10="Detectivo",W10="Automático"),"40%",IF(AND(V10="Detectivo",W10="Manual"),"30%",IF(AND(V10="Correctivo",W10="Automático"),"35%",IF(AND(V10="Correctivo",W10="Manual"),"25%",""))))))</f>
        <v>40%</v>
      </c>
      <c r="Y10" s="227" t="s">
        <v>1126</v>
      </c>
      <c r="Z10" s="227" t="s">
        <v>1133</v>
      </c>
      <c r="AA10" s="227" t="s">
        <v>1135</v>
      </c>
      <c r="AB10" s="229">
        <f>IFERROR(IF(U10="Probabilidad",(M10-(+M10*X10)),IF(U10="Impacto",M10,"")),"")</f>
        <v>0.24</v>
      </c>
      <c r="AC10" s="230" t="str">
        <f>IFERROR(IF(AB10="","",IF(AB10&lt;=0.2,"Muy Baja",IF(AB10&lt;=0.4,"Baja",IF(AB10&lt;=0.6,"Media",IF(AB10&lt;=0.8,"Alta","Muy Alta"))))),"")</f>
        <v>Baja</v>
      </c>
      <c r="AD10" s="231">
        <f>+AB10</f>
        <v>0.24</v>
      </c>
      <c r="AE10" s="230" t="str">
        <f>IFERROR(IF(AF10="","",IF(AF10&lt;=0.2,"Leve",IF(AF10&lt;=0.4,"Menor",IF(AF10&lt;=0.6,"Moderado",IF(AF10&lt;=0.8,"Mayor","Catastrófico"))))),"")</f>
        <v>Catastrófico</v>
      </c>
      <c r="AF10" s="231">
        <f>IFERROR(IF(U10="Impacto",(Q10-(+Q10*X10)),IF(U10="Probabilidad",Q10,"")),"")</f>
        <v>1</v>
      </c>
      <c r="AG10" s="232"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Extremo</v>
      </c>
      <c r="AH10" s="233" t="s">
        <v>1146</v>
      </c>
      <c r="AI10" s="234" t="s">
        <v>1245</v>
      </c>
      <c r="AJ10" s="234" t="s">
        <v>1246</v>
      </c>
      <c r="AK10" s="236">
        <v>45292</v>
      </c>
      <c r="AL10" s="489">
        <v>45412</v>
      </c>
      <c r="AM10" s="412" t="s">
        <v>1345</v>
      </c>
      <c r="AN10" s="355" t="s">
        <v>1149</v>
      </c>
      <c r="AO10" s="495" t="s">
        <v>1344</v>
      </c>
      <c r="AP10" s="412"/>
      <c r="AQ10" s="356"/>
      <c r="AR10" s="237"/>
      <c r="AS10" s="237"/>
      <c r="AT10" s="237"/>
      <c r="AU10" s="237"/>
      <c r="AV10" s="237"/>
      <c r="AW10" s="237"/>
      <c r="AX10" s="237"/>
      <c r="AY10" s="237"/>
      <c r="AZ10" s="237"/>
      <c r="BA10" s="237"/>
      <c r="BB10" s="237"/>
      <c r="BC10" s="237"/>
      <c r="BD10" s="237"/>
      <c r="BE10" s="237"/>
      <c r="BF10" s="237"/>
      <c r="BG10" s="237"/>
      <c r="BH10" s="237"/>
      <c r="BI10" s="237"/>
      <c r="BJ10" s="237"/>
      <c r="BK10" s="237"/>
      <c r="BL10" s="237"/>
      <c r="BM10" s="237"/>
      <c r="BN10" s="237"/>
      <c r="BO10" s="237"/>
      <c r="BP10" s="237"/>
      <c r="BQ10" s="237"/>
      <c r="BR10" s="237"/>
    </row>
    <row r="11" spans="1:72" x14ac:dyDescent="0.3">
      <c r="A11" s="930"/>
      <c r="B11" s="935"/>
      <c r="C11" s="935"/>
      <c r="D11" s="612"/>
      <c r="E11" s="612"/>
      <c r="F11" s="612"/>
      <c r="G11" s="615"/>
      <c r="H11" s="332"/>
      <c r="I11" s="615"/>
      <c r="J11" s="487" t="s">
        <v>1247</v>
      </c>
      <c r="K11" s="630"/>
      <c r="L11" s="624"/>
      <c r="M11" s="618"/>
      <c r="N11" s="621"/>
      <c r="O11" s="618">
        <f>IF(NOT(ISERROR(MATCH(N11,_xlfn.ANCHORARRAY(G22),0))),M24&amp;"Por favor no seleccionar los criterios de impacto",N11)</f>
        <v>0</v>
      </c>
      <c r="P11" s="624"/>
      <c r="Q11" s="618"/>
      <c r="R11" s="627"/>
      <c r="S11" s="490">
        <v>2</v>
      </c>
      <c r="T11" s="225"/>
      <c r="U11" s="226" t="str">
        <f>IF(OR(V11="Preventivo",V11="Detectivo"),"Probabilidad",IF(V11="Correctivo","Impacto",""))</f>
        <v/>
      </c>
      <c r="V11" s="227"/>
      <c r="W11" s="227"/>
      <c r="X11" s="228" t="str">
        <f t="shared" ref="X11:X15" si="0">IF(AND(V11="Preventivo",W11="Automático"),"50%",IF(AND(V11="Preventivo",W11="Manual"),"40%",IF(AND(V11="Detectivo",W11="Automático"),"40%",IF(AND(V11="Detectivo",W11="Manual"),"30%",IF(AND(V11="Correctivo",W11="Automático"),"35%",IF(AND(V11="Correctivo",W11="Manual"),"25%",""))))))</f>
        <v/>
      </c>
      <c r="Y11" s="227"/>
      <c r="Z11" s="227"/>
      <c r="AA11" s="227"/>
      <c r="AB11" s="229" t="str">
        <f>IFERROR(IF(AND(U10="Probabilidad",U11="Probabilidad"),(AD10-(+AD10*X11)),IF(U11="Probabilidad",(M10-(+M10*X11)),IF(U11="Impacto",AD10,""))),"")</f>
        <v/>
      </c>
      <c r="AC11" s="230" t="str">
        <f t="shared" ref="AC11:AC27" si="1">IFERROR(IF(AB11="","",IF(AB11&lt;=0.2,"Muy Baja",IF(AB11&lt;=0.4,"Baja",IF(AB11&lt;=0.6,"Media",IF(AB11&lt;=0.8,"Alta","Muy Alta"))))),"")</f>
        <v/>
      </c>
      <c r="AD11" s="231" t="str">
        <f t="shared" ref="AD11:AD15" si="2">+AB11</f>
        <v/>
      </c>
      <c r="AE11" s="230" t="str">
        <f t="shared" ref="AE11:AE27" si="3">IFERROR(IF(AF11="","",IF(AF11&lt;=0.2,"Leve",IF(AF11&lt;=0.4,"Menor",IF(AF11&lt;=0.6,"Moderado",IF(AF11&lt;=0.8,"Mayor","Catastrófico"))))),"")</f>
        <v/>
      </c>
      <c r="AF11" s="231" t="str">
        <f>IFERROR(IF(AND(U10="Impacto",U11="Impacto"),(AF10-(+AF10*X11)),IF(U11="Impacto",(Q10-(+Q10*X11)),IF(U11="Probabilidad",AF10,""))),"")</f>
        <v/>
      </c>
      <c r="AG11" s="232"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233"/>
      <c r="AI11" s="234"/>
      <c r="AJ11" s="234"/>
      <c r="AK11" s="236"/>
      <c r="AL11" s="236"/>
      <c r="AM11" s="234"/>
      <c r="AN11" s="355"/>
      <c r="AO11" s="412"/>
      <c r="AP11" s="357"/>
      <c r="AQ11" s="35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row>
    <row r="12" spans="1:72" ht="66" x14ac:dyDescent="0.3">
      <c r="A12" s="930"/>
      <c r="B12" s="935"/>
      <c r="C12" s="935"/>
      <c r="D12" s="612"/>
      <c r="E12" s="612"/>
      <c r="F12" s="612"/>
      <c r="G12" s="615"/>
      <c r="H12" s="332"/>
      <c r="I12" s="615"/>
      <c r="J12" s="487" t="s">
        <v>1248</v>
      </c>
      <c r="K12" s="630"/>
      <c r="L12" s="624"/>
      <c r="M12" s="618"/>
      <c r="N12" s="621"/>
      <c r="O12" s="618">
        <f>IF(NOT(ISERROR(MATCH(N12,_xlfn.ANCHORARRAY(G23),0))),M25&amp;"Por favor no seleccionar los criterios de impacto",N12)</f>
        <v>0</v>
      </c>
      <c r="P12" s="624"/>
      <c r="Q12" s="618"/>
      <c r="R12" s="627"/>
      <c r="S12" s="490">
        <v>3</v>
      </c>
      <c r="T12" s="239"/>
      <c r="U12" s="226" t="str">
        <f>IF(OR(V12="Preventivo",V12="Detectivo"),"Probabilidad",IF(V12="Correctivo","Impacto",""))</f>
        <v/>
      </c>
      <c r="V12" s="227"/>
      <c r="W12" s="227"/>
      <c r="X12" s="228" t="str">
        <f t="shared" si="0"/>
        <v/>
      </c>
      <c r="Y12" s="227"/>
      <c r="Z12" s="227"/>
      <c r="AA12" s="227"/>
      <c r="AB12" s="229" t="str">
        <f>IFERROR(IF(AND(U11="Probabilidad",U12="Probabilidad"),(AD11-(+AD11*X12)),IF(AND(U11="Impacto",U12="Probabilidad"),(AD10-(+AD10*X12)),IF(U12="Impacto",AD11,""))),"")</f>
        <v/>
      </c>
      <c r="AC12" s="230" t="str">
        <f t="shared" si="1"/>
        <v/>
      </c>
      <c r="AD12" s="231" t="str">
        <f t="shared" si="2"/>
        <v/>
      </c>
      <c r="AE12" s="230" t="str">
        <f t="shared" si="3"/>
        <v/>
      </c>
      <c r="AF12" s="231" t="str">
        <f>IFERROR(IF(AND(U11="Impacto",U12="Impacto"),(AF11-(+AF11*X12)),IF(AND(U11="Probabilidad",U12="Impacto"),(AF10-(+AF10*X12)),IF(U12="Probabilidad",AF11,""))),"")</f>
        <v/>
      </c>
      <c r="AG12" s="232" t="str">
        <f t="shared" si="4"/>
        <v/>
      </c>
      <c r="AH12" s="233"/>
      <c r="AI12" s="234"/>
      <c r="AJ12" s="235"/>
      <c r="AK12" s="236"/>
      <c r="AL12" s="236"/>
      <c r="AM12" s="234"/>
      <c r="AN12" s="355"/>
      <c r="AO12" s="412"/>
      <c r="AP12" s="357"/>
      <c r="AQ12" s="35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row>
    <row r="13" spans="1:72" ht="40.5" customHeight="1" x14ac:dyDescent="0.3">
      <c r="A13" s="930"/>
      <c r="B13" s="935"/>
      <c r="C13" s="935"/>
      <c r="D13" s="612"/>
      <c r="E13" s="612"/>
      <c r="F13" s="612"/>
      <c r="G13" s="615"/>
      <c r="H13" s="332"/>
      <c r="I13" s="615"/>
      <c r="J13" s="332"/>
      <c r="K13" s="630"/>
      <c r="L13" s="624"/>
      <c r="M13" s="618"/>
      <c r="N13" s="621"/>
      <c r="O13" s="618">
        <f>IF(NOT(ISERROR(MATCH(N13,_xlfn.ANCHORARRAY(G24),0))),M26&amp;"Por favor no seleccionar los criterios de impacto",N13)</f>
        <v>0</v>
      </c>
      <c r="P13" s="624"/>
      <c r="Q13" s="618"/>
      <c r="R13" s="627"/>
      <c r="S13" s="490">
        <v>4</v>
      </c>
      <c r="T13" s="225"/>
      <c r="U13" s="226" t="str">
        <f t="shared" ref="U13:U15" si="5">IF(OR(V13="Preventivo",V13="Detectivo"),"Probabilidad",IF(V13="Correctivo","Impacto",""))</f>
        <v/>
      </c>
      <c r="V13" s="227"/>
      <c r="W13" s="227"/>
      <c r="X13" s="228" t="str">
        <f t="shared" si="0"/>
        <v/>
      </c>
      <c r="Y13" s="227"/>
      <c r="Z13" s="227"/>
      <c r="AA13" s="227"/>
      <c r="AB13" s="229" t="str">
        <f t="shared" ref="AB13:AB15" si="6">IFERROR(IF(AND(U12="Probabilidad",U13="Probabilidad"),(AD12-(+AD12*X13)),IF(AND(U12="Impacto",U13="Probabilidad"),(AD11-(+AD11*X13)),IF(U13="Impacto",AD12,""))),"")</f>
        <v/>
      </c>
      <c r="AC13" s="230" t="str">
        <f t="shared" si="1"/>
        <v/>
      </c>
      <c r="AD13" s="231" t="str">
        <f t="shared" si="2"/>
        <v/>
      </c>
      <c r="AE13" s="230" t="str">
        <f t="shared" si="3"/>
        <v/>
      </c>
      <c r="AF13" s="231" t="str">
        <f t="shared" ref="AF13:AF15" si="7">IFERROR(IF(AND(U12="Impacto",U13="Impacto"),(AF12-(+AF12*X13)),IF(AND(U12="Probabilidad",U13="Impacto"),(AF11-(+AF11*X13)),IF(U13="Probabilidad",AF12,""))),"")</f>
        <v/>
      </c>
      <c r="AG13" s="232"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33"/>
      <c r="AI13" s="234"/>
      <c r="AJ13" s="235"/>
      <c r="AK13" s="236"/>
      <c r="AL13" s="236"/>
      <c r="AM13" s="234"/>
      <c r="AN13" s="355"/>
      <c r="AO13" s="412"/>
      <c r="AP13" s="357"/>
      <c r="AQ13" s="35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c r="BQ13" s="217"/>
      <c r="BR13" s="217"/>
    </row>
    <row r="14" spans="1:72" ht="35.25" customHeight="1" x14ac:dyDescent="0.3">
      <c r="A14" s="930"/>
      <c r="B14" s="935"/>
      <c r="C14" s="935"/>
      <c r="D14" s="612"/>
      <c r="E14" s="612"/>
      <c r="F14" s="612"/>
      <c r="G14" s="615"/>
      <c r="H14" s="332"/>
      <c r="I14" s="615"/>
      <c r="J14" s="332"/>
      <c r="K14" s="630"/>
      <c r="L14" s="624"/>
      <c r="M14" s="618"/>
      <c r="N14" s="621"/>
      <c r="O14" s="618">
        <f>IF(NOT(ISERROR(MATCH(N14,_xlfn.ANCHORARRAY(G25),0))),M27&amp;"Por favor no seleccionar los criterios de impacto",N14)</f>
        <v>0</v>
      </c>
      <c r="P14" s="624"/>
      <c r="Q14" s="618"/>
      <c r="R14" s="627"/>
      <c r="S14" s="490">
        <v>5</v>
      </c>
      <c r="T14" s="225"/>
      <c r="U14" s="226" t="str">
        <f t="shared" si="5"/>
        <v/>
      </c>
      <c r="V14" s="227"/>
      <c r="W14" s="227"/>
      <c r="X14" s="228" t="str">
        <f t="shared" si="0"/>
        <v/>
      </c>
      <c r="Y14" s="227"/>
      <c r="Z14" s="227"/>
      <c r="AA14" s="227"/>
      <c r="AB14" s="229" t="str">
        <f t="shared" si="6"/>
        <v/>
      </c>
      <c r="AC14" s="230" t="str">
        <f t="shared" si="1"/>
        <v/>
      </c>
      <c r="AD14" s="231" t="str">
        <f t="shared" si="2"/>
        <v/>
      </c>
      <c r="AE14" s="230" t="str">
        <f t="shared" si="3"/>
        <v/>
      </c>
      <c r="AF14" s="231" t="str">
        <f t="shared" si="7"/>
        <v/>
      </c>
      <c r="AG14" s="232" t="str">
        <f t="shared" si="4"/>
        <v/>
      </c>
      <c r="AH14" s="233"/>
      <c r="AI14" s="234"/>
      <c r="AJ14" s="235"/>
      <c r="AK14" s="236"/>
      <c r="AL14" s="236"/>
      <c r="AM14" s="234"/>
      <c r="AN14" s="355"/>
      <c r="AO14" s="412"/>
      <c r="AP14" s="357"/>
      <c r="AQ14" s="357"/>
      <c r="AR14" s="217"/>
      <c r="AS14" s="217"/>
      <c r="AT14" s="217"/>
      <c r="AU14" s="217"/>
      <c r="AV14" s="217"/>
      <c r="AW14" s="217"/>
      <c r="AX14" s="217"/>
      <c r="AY14" s="217"/>
      <c r="AZ14" s="217"/>
      <c r="BA14" s="217"/>
      <c r="BB14" s="217"/>
      <c r="BC14" s="217"/>
      <c r="BD14" s="217"/>
      <c r="BE14" s="217"/>
      <c r="BF14" s="217"/>
      <c r="BG14" s="217"/>
      <c r="BH14" s="217"/>
      <c r="BI14" s="217"/>
      <c r="BJ14" s="217"/>
      <c r="BK14" s="217"/>
      <c r="BL14" s="217"/>
      <c r="BM14" s="217"/>
      <c r="BN14" s="217"/>
      <c r="BO14" s="217"/>
      <c r="BP14" s="217"/>
      <c r="BQ14" s="217"/>
      <c r="BR14" s="217"/>
    </row>
    <row r="15" spans="1:72" ht="35.25" customHeight="1" x14ac:dyDescent="0.3">
      <c r="A15" s="931"/>
      <c r="B15" s="936"/>
      <c r="C15" s="936"/>
      <c r="D15" s="613"/>
      <c r="E15" s="613"/>
      <c r="F15" s="613"/>
      <c r="G15" s="616"/>
      <c r="H15" s="333"/>
      <c r="I15" s="616"/>
      <c r="J15" s="333"/>
      <c r="K15" s="631"/>
      <c r="L15" s="625"/>
      <c r="M15" s="619"/>
      <c r="N15" s="622"/>
      <c r="O15" s="619">
        <f>IF(NOT(ISERROR(MATCH(N15,_xlfn.ANCHORARRAY(G26),0))),M28&amp;"Por favor no seleccionar los criterios de impacto",N15)</f>
        <v>0</v>
      </c>
      <c r="P15" s="625"/>
      <c r="Q15" s="619"/>
      <c r="R15" s="628"/>
      <c r="S15" s="490">
        <v>6</v>
      </c>
      <c r="T15" s="225"/>
      <c r="U15" s="226" t="str">
        <f t="shared" si="5"/>
        <v/>
      </c>
      <c r="V15" s="227"/>
      <c r="W15" s="227"/>
      <c r="X15" s="228" t="str">
        <f t="shared" si="0"/>
        <v/>
      </c>
      <c r="Y15" s="227"/>
      <c r="Z15" s="227"/>
      <c r="AA15" s="227"/>
      <c r="AB15" s="229" t="str">
        <f t="shared" si="6"/>
        <v/>
      </c>
      <c r="AC15" s="230" t="str">
        <f t="shared" si="1"/>
        <v/>
      </c>
      <c r="AD15" s="231" t="str">
        <f t="shared" si="2"/>
        <v/>
      </c>
      <c r="AE15" s="230" t="str">
        <f t="shared" si="3"/>
        <v/>
      </c>
      <c r="AF15" s="231" t="str">
        <f t="shared" si="7"/>
        <v/>
      </c>
      <c r="AG15" s="232" t="str">
        <f t="shared" si="4"/>
        <v/>
      </c>
      <c r="AH15" s="233"/>
      <c r="AI15" s="234"/>
      <c r="AJ15" s="235"/>
      <c r="AK15" s="236"/>
      <c r="AL15" s="236"/>
      <c r="AM15" s="234"/>
      <c r="AN15" s="355"/>
      <c r="AO15" s="412"/>
      <c r="AP15" s="357"/>
      <c r="AQ15" s="357"/>
      <c r="AR15" s="217"/>
      <c r="AS15" s="217"/>
      <c r="AT15" s="217"/>
      <c r="AU15" s="217"/>
      <c r="AV15" s="217"/>
      <c r="AW15" s="217"/>
      <c r="AX15" s="217"/>
      <c r="AY15" s="217"/>
      <c r="AZ15" s="217"/>
      <c r="BA15" s="217"/>
      <c r="BB15" s="217"/>
      <c r="BC15" s="217"/>
      <c r="BD15" s="217"/>
      <c r="BE15" s="217"/>
      <c r="BF15" s="217"/>
      <c r="BG15" s="217"/>
      <c r="BH15" s="217"/>
      <c r="BI15" s="217"/>
      <c r="BJ15" s="217"/>
      <c r="BK15" s="217"/>
      <c r="BL15" s="217"/>
      <c r="BM15" s="217"/>
      <c r="BN15" s="217"/>
      <c r="BO15" s="217"/>
      <c r="BP15" s="217"/>
      <c r="BQ15" s="217"/>
      <c r="BR15" s="217"/>
    </row>
    <row r="16" spans="1:72" ht="228.75" customHeight="1" x14ac:dyDescent="0.3">
      <c r="A16" s="929">
        <v>2</v>
      </c>
      <c r="B16" s="934" t="s">
        <v>1168</v>
      </c>
      <c r="C16" s="934" t="s">
        <v>1174</v>
      </c>
      <c r="D16" s="611" t="s">
        <v>1143</v>
      </c>
      <c r="E16" s="611" t="s">
        <v>1249</v>
      </c>
      <c r="F16" s="611" t="s">
        <v>1250</v>
      </c>
      <c r="G16" s="611" t="s">
        <v>1251</v>
      </c>
      <c r="H16" s="491" t="s">
        <v>1242</v>
      </c>
      <c r="I16" s="614" t="s">
        <v>1252</v>
      </c>
      <c r="J16" s="486" t="s">
        <v>1253</v>
      </c>
      <c r="K16" s="629">
        <v>4</v>
      </c>
      <c r="L16" s="623" t="str">
        <f>IF(K16&lt;=0,"",IF(K16&lt;=2,"Muy Baja",IF(K16&lt;=24,"Baja",IF(K16&lt;=500,"Media",IF(K16&lt;=5000,"Alta","Muy Alta")))))</f>
        <v>Baja</v>
      </c>
      <c r="M16" s="617">
        <f>IF(L16="","",IF(L16="Muy Baja",0.2,IF(L16="Baja",0.4,IF(L16="Media",0.6,IF(L16="Alta",0.8,IF(L16="Muy Alta",1,))))))</f>
        <v>0.4</v>
      </c>
      <c r="N16" s="620" t="s">
        <v>1101</v>
      </c>
      <c r="O16" s="617" t="str">
        <f>IF(NOT(ISERROR(MATCH(N16,'[4]Tabla Impacto'!$B$221:$B$223,0))),'[4]Tabla Impacto'!$F$223&amp;"Por favor no seleccionar los criterios de impacto(Afectación Económica o presupuestal y Pérdida Reputacional)",N16)</f>
        <v xml:space="preserve">     El riesgo afecta la imagen de la entidad con algunos usuarios de relevancia frente al logro de los objetivos</v>
      </c>
      <c r="P16" s="623" t="str">
        <f>IF(OR(O16='[4]Tabla Impacto'!$C$11,O16='[4]Tabla Impacto'!$D$11),"Leve",IF(OR(O16='[4]Tabla Impacto'!$C$12,O16='[4]Tabla Impacto'!$D$12),"Menor",IF(OR(O16='[4]Tabla Impacto'!$C$13,O16='[4]Tabla Impacto'!$D$13),"Moderado",IF(OR(O16='[4]Tabla Impacto'!$C$14,O16='[4]Tabla Impacto'!$D$14),"Mayor",IF(OR(O16='[4]Tabla Impacto'!$C$15,O16='[4]Tabla Impacto'!$D$15),"Catastrófico","")))))</f>
        <v>Moderado</v>
      </c>
      <c r="Q16" s="617">
        <f>IF(P16="","",IF(P16="Leve",0.2,IF(P16="Menor",0.4,IF(P16="Moderado",0.6,IF(P16="Mayor",0.8,IF(P16="Catastrófico",1,))))))</f>
        <v>0.6</v>
      </c>
      <c r="R16" s="626"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Moderado</v>
      </c>
      <c r="S16" s="490">
        <v>1</v>
      </c>
      <c r="T16" s="225" t="s">
        <v>1312</v>
      </c>
      <c r="U16" s="226" t="str">
        <f>IF(OR(V16="Preventivo",V16="Detectivo"),"Probabilidad",IF(V16="Correctivo","Impacto",""))</f>
        <v>Probabilidad</v>
      </c>
      <c r="V16" s="227" t="s">
        <v>1115</v>
      </c>
      <c r="W16" s="227" t="s">
        <v>1123</v>
      </c>
      <c r="X16" s="228" t="str">
        <f>IF(AND(V16="Preventivo",W16="Automático"),"50%",IF(AND(V16="Preventivo",W16="Manual"),"40%",IF(AND(V16="Detectivo",W16="Automático"),"40%",IF(AND(V16="Detectivo",W16="Manual"),"30%",IF(AND(V16="Correctivo",W16="Automático"),"35%",IF(AND(V16="Correctivo",W16="Manual"),"25%",""))))))</f>
        <v>40%</v>
      </c>
      <c r="Y16" s="227" t="s">
        <v>1126</v>
      </c>
      <c r="Z16" s="227" t="s">
        <v>1133</v>
      </c>
      <c r="AA16" s="227" t="s">
        <v>1135</v>
      </c>
      <c r="AB16" s="229">
        <f>IFERROR(IF(U16="Probabilidad",(M16-(+M16*X16)),IF(U16="Impacto",M16,"")),"")</f>
        <v>0.24</v>
      </c>
      <c r="AC16" s="230" t="str">
        <f>IFERROR(IF(AB16="","",IF(AB16&lt;=0.2,"Muy Baja",IF(AB16&lt;=0.4,"Baja",IF(AB16&lt;=0.6,"Media",IF(AB16&lt;=0.8,"Alta","Muy Alta"))))),"")</f>
        <v>Baja</v>
      </c>
      <c r="AD16" s="231">
        <f>+AB16</f>
        <v>0.24</v>
      </c>
      <c r="AE16" s="230" t="str">
        <f>IFERROR(IF(AF16="","",IF(AF16&lt;=0.2,"Leve",IF(AF16&lt;=0.4,"Menor",IF(AF16&lt;=0.6,"Moderado",IF(AF16&lt;=0.8,"Mayor","Catastrófico"))))),"")</f>
        <v>Moderado</v>
      </c>
      <c r="AF16" s="231">
        <f>IFERROR(IF(U16="Impacto",(Q16-(+Q16*X16)),IF(U16="Probabilidad",Q16,"")),"")</f>
        <v>0.6</v>
      </c>
      <c r="AG16" s="232"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Moderado</v>
      </c>
      <c r="AH16" s="233"/>
      <c r="AI16" s="235"/>
      <c r="AJ16" s="235"/>
      <c r="AK16" s="235"/>
      <c r="AL16" s="235"/>
      <c r="AM16" s="234"/>
      <c r="AN16" s="355"/>
      <c r="AO16" s="495" t="s">
        <v>1345</v>
      </c>
      <c r="AP16" s="412"/>
      <c r="AQ16" s="357"/>
      <c r="AR16" s="217"/>
      <c r="AS16" s="217"/>
      <c r="AT16" s="217"/>
      <c r="AU16" s="217"/>
      <c r="AV16" s="217"/>
      <c r="AW16" s="217"/>
      <c r="AX16" s="217"/>
      <c r="AY16" s="217"/>
      <c r="AZ16" s="217"/>
      <c r="BA16" s="217"/>
      <c r="BB16" s="217"/>
      <c r="BC16" s="217"/>
      <c r="BD16" s="217"/>
      <c r="BE16" s="217"/>
      <c r="BF16" s="217"/>
      <c r="BG16" s="217"/>
      <c r="BH16" s="217"/>
      <c r="BI16" s="217"/>
      <c r="BJ16" s="217"/>
      <c r="BK16" s="217"/>
      <c r="BL16" s="217"/>
      <c r="BM16" s="217"/>
      <c r="BN16" s="217"/>
      <c r="BO16" s="217"/>
      <c r="BP16" s="217"/>
      <c r="BQ16" s="217"/>
      <c r="BR16" s="217"/>
    </row>
    <row r="17" spans="1:72" ht="125.25" customHeight="1" x14ac:dyDescent="0.3">
      <c r="A17" s="930"/>
      <c r="B17" s="935"/>
      <c r="C17" s="935"/>
      <c r="D17" s="612"/>
      <c r="E17" s="612"/>
      <c r="F17" s="612"/>
      <c r="G17" s="612"/>
      <c r="H17" s="492"/>
      <c r="I17" s="615"/>
      <c r="J17" s="487" t="s">
        <v>1254</v>
      </c>
      <c r="K17" s="630"/>
      <c r="L17" s="624"/>
      <c r="M17" s="618"/>
      <c r="N17" s="621"/>
      <c r="O17" s="618">
        <f>IF(NOT(ISERROR(MATCH(N17,_xlfn.ANCHORARRAY(G28),0))),M30&amp;"Por favor no seleccionar los criterios de impacto",N17)</f>
        <v>0</v>
      </c>
      <c r="P17" s="624"/>
      <c r="Q17" s="618"/>
      <c r="R17" s="627"/>
      <c r="S17" s="490">
        <v>2</v>
      </c>
      <c r="T17" s="225" t="s">
        <v>1255</v>
      </c>
      <c r="U17" s="226" t="str">
        <f>IF(OR(V17="Preventivo",V17="Detectivo"),"Probabilidad",IF(V17="Correctivo","Impacto",""))</f>
        <v>Probabilidad</v>
      </c>
      <c r="V17" s="227" t="s">
        <v>1115</v>
      </c>
      <c r="W17" s="227" t="s">
        <v>1123</v>
      </c>
      <c r="X17" s="228" t="str">
        <f t="shared" ref="X17:X21" si="8">IF(AND(V17="Preventivo",W17="Automático"),"50%",IF(AND(V17="Preventivo",W17="Manual"),"40%",IF(AND(V17="Detectivo",W17="Automático"),"40%",IF(AND(V17="Detectivo",W17="Manual"),"30%",IF(AND(V17="Correctivo",W17="Automático"),"35%",IF(AND(V17="Correctivo",W17="Manual"),"25%",""))))))</f>
        <v>40%</v>
      </c>
      <c r="Y17" s="227" t="s">
        <v>1126</v>
      </c>
      <c r="Z17" s="227" t="s">
        <v>1131</v>
      </c>
      <c r="AA17" s="227" t="s">
        <v>1135</v>
      </c>
      <c r="AB17" s="229">
        <f>IFERROR(IF(AND(U16="Probabilidad",U17="Probabilidad"),(AD16-(+AD16*X17)),IF(U17="Probabilidad",(M16-(+M16*X17)),IF(U17="Impacto",AD16,""))),"")</f>
        <v>0.14399999999999999</v>
      </c>
      <c r="AC17" s="230" t="str">
        <f t="shared" si="1"/>
        <v>Muy Baja</v>
      </c>
      <c r="AD17" s="231">
        <f t="shared" ref="AD17:AD21" si="9">+AB17</f>
        <v>0.14399999999999999</v>
      </c>
      <c r="AE17" s="230" t="str">
        <f t="shared" si="3"/>
        <v>Moderado</v>
      </c>
      <c r="AF17" s="231">
        <f>IFERROR(IF(AND(U16="Impacto",U17="Impacto"),(AF16-(+AF16*X17)),IF(U17="Impacto",(Q16-(+Q16*X17)),IF(U17="Probabilidad",AF16,""))),"")</f>
        <v>0.6</v>
      </c>
      <c r="AG17" s="232"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Moderado</v>
      </c>
      <c r="AH17" s="233" t="s">
        <v>1146</v>
      </c>
      <c r="AI17" s="234" t="s">
        <v>1245</v>
      </c>
      <c r="AJ17" s="234" t="s">
        <v>1246</v>
      </c>
      <c r="AK17" s="236">
        <v>45292</v>
      </c>
      <c r="AL17" s="489">
        <v>45412</v>
      </c>
      <c r="AM17" s="234" t="s">
        <v>1336</v>
      </c>
      <c r="AN17" s="355" t="s">
        <v>1149</v>
      </c>
      <c r="AO17" s="495" t="s">
        <v>1346</v>
      </c>
      <c r="AP17" s="412"/>
      <c r="AQ17" s="357"/>
      <c r="AR17" s="217"/>
      <c r="AS17" s="217"/>
      <c r="AT17" s="217"/>
      <c r="AU17" s="217"/>
      <c r="AV17" s="217"/>
      <c r="AW17" s="217"/>
      <c r="AX17" s="217"/>
      <c r="AY17" s="217"/>
      <c r="AZ17" s="217"/>
      <c r="BA17" s="217"/>
      <c r="BB17" s="217"/>
      <c r="BC17" s="217"/>
      <c r="BD17" s="217"/>
      <c r="BE17" s="217"/>
      <c r="BF17" s="217"/>
      <c r="BG17" s="217"/>
      <c r="BH17" s="217"/>
      <c r="BI17" s="217"/>
      <c r="BJ17" s="217"/>
      <c r="BK17" s="217"/>
      <c r="BL17" s="217"/>
      <c r="BM17" s="217"/>
      <c r="BN17" s="217"/>
      <c r="BO17" s="217"/>
      <c r="BP17" s="217"/>
      <c r="BQ17" s="217"/>
      <c r="BR17" s="217"/>
    </row>
    <row r="18" spans="1:72" ht="39.75" customHeight="1" x14ac:dyDescent="0.3">
      <c r="A18" s="930"/>
      <c r="B18" s="935"/>
      <c r="C18" s="935"/>
      <c r="D18" s="612"/>
      <c r="E18" s="612"/>
      <c r="F18" s="612"/>
      <c r="G18" s="612"/>
      <c r="H18" s="492"/>
      <c r="I18" s="615"/>
      <c r="J18" s="487" t="s">
        <v>1256</v>
      </c>
      <c r="K18" s="630"/>
      <c r="L18" s="624"/>
      <c r="M18" s="618"/>
      <c r="N18" s="621"/>
      <c r="O18" s="618">
        <f>IF(NOT(ISERROR(MATCH(N18,_xlfn.ANCHORARRAY(G29),0))),M31&amp;"Por favor no seleccionar los criterios de impacto",N18)</f>
        <v>0</v>
      </c>
      <c r="P18" s="624"/>
      <c r="Q18" s="618"/>
      <c r="R18" s="627"/>
      <c r="S18" s="490">
        <v>3</v>
      </c>
      <c r="T18" s="239"/>
      <c r="U18" s="226" t="str">
        <f>IF(OR(V18="Preventivo",V18="Detectivo"),"Probabilidad",IF(V18="Correctivo","Impacto",""))</f>
        <v/>
      </c>
      <c r="V18" s="227"/>
      <c r="W18" s="227"/>
      <c r="X18" s="228" t="str">
        <f t="shared" si="8"/>
        <v/>
      </c>
      <c r="Y18" s="227"/>
      <c r="Z18" s="227"/>
      <c r="AA18" s="227"/>
      <c r="AB18" s="229" t="str">
        <f>IFERROR(IF(AND(U17="Probabilidad",U18="Probabilidad"),(AD17-(+AD17*X18)),IF(AND(U17="Impacto",U18="Probabilidad"),(AD16-(+AD16*X18)),IF(U18="Impacto",AD17,""))),"")</f>
        <v/>
      </c>
      <c r="AC18" s="230" t="str">
        <f t="shared" si="1"/>
        <v/>
      </c>
      <c r="AD18" s="231" t="str">
        <f t="shared" si="9"/>
        <v/>
      </c>
      <c r="AE18" s="230" t="str">
        <f t="shared" si="3"/>
        <v/>
      </c>
      <c r="AF18" s="231" t="str">
        <f>IFERROR(IF(AND(U17="Impacto",U18="Impacto"),(AF17-(+AF17*X18)),IF(AND(U17="Probabilidad",U18="Impacto"),(AF16-(+AF16*X18)),IF(U18="Probabilidad",AF17,""))),"")</f>
        <v/>
      </c>
      <c r="AG18" s="232" t="str">
        <f t="shared" si="10"/>
        <v/>
      </c>
      <c r="AH18" s="233"/>
      <c r="AI18" s="234"/>
      <c r="AJ18" s="235"/>
      <c r="AK18" s="236"/>
      <c r="AL18" s="236"/>
      <c r="AM18" s="234"/>
      <c r="AN18" s="355"/>
      <c r="AO18" s="357"/>
      <c r="AP18" s="357"/>
      <c r="AQ18" s="357"/>
      <c r="AR18" s="217"/>
      <c r="AS18" s="217"/>
      <c r="AT18" s="217"/>
      <c r="AU18" s="217"/>
      <c r="AV18" s="217"/>
      <c r="AW18" s="217"/>
      <c r="AX18" s="217"/>
      <c r="AY18" s="217"/>
      <c r="AZ18" s="217"/>
      <c r="BA18" s="217"/>
      <c r="BB18" s="217"/>
      <c r="BC18" s="217"/>
      <c r="BD18" s="217"/>
      <c r="BE18" s="217"/>
      <c r="BF18" s="217"/>
      <c r="BG18" s="217"/>
      <c r="BH18" s="217"/>
      <c r="BI18" s="217"/>
      <c r="BJ18" s="217"/>
      <c r="BK18" s="217"/>
      <c r="BL18" s="217"/>
      <c r="BM18" s="217"/>
      <c r="BN18" s="217"/>
      <c r="BO18" s="217"/>
      <c r="BP18" s="217"/>
      <c r="BQ18" s="217"/>
      <c r="BR18" s="217"/>
    </row>
    <row r="19" spans="1:72" ht="39.75" customHeight="1" x14ac:dyDescent="0.3">
      <c r="A19" s="930"/>
      <c r="B19" s="935"/>
      <c r="C19" s="935"/>
      <c r="D19" s="612"/>
      <c r="E19" s="612"/>
      <c r="F19" s="612"/>
      <c r="G19" s="612"/>
      <c r="H19" s="492"/>
      <c r="I19" s="615"/>
      <c r="J19" s="332"/>
      <c r="K19" s="630"/>
      <c r="L19" s="624"/>
      <c r="M19" s="618"/>
      <c r="N19" s="621"/>
      <c r="O19" s="618">
        <f>IF(NOT(ISERROR(MATCH(N19,_xlfn.ANCHORARRAY(G30),0))),M32&amp;"Por favor no seleccionar los criterios de impacto",N19)</f>
        <v>0</v>
      </c>
      <c r="P19" s="624"/>
      <c r="Q19" s="618"/>
      <c r="R19" s="627"/>
      <c r="S19" s="490">
        <v>4</v>
      </c>
      <c r="T19" s="225"/>
      <c r="U19" s="226" t="str">
        <f t="shared" ref="U19:U21" si="11">IF(OR(V19="Preventivo",V19="Detectivo"),"Probabilidad",IF(V19="Correctivo","Impacto",""))</f>
        <v/>
      </c>
      <c r="V19" s="227"/>
      <c r="W19" s="227"/>
      <c r="X19" s="228" t="str">
        <f t="shared" si="8"/>
        <v/>
      </c>
      <c r="Y19" s="227"/>
      <c r="Z19" s="227"/>
      <c r="AA19" s="227"/>
      <c r="AB19" s="229" t="str">
        <f t="shared" ref="AB19:AB21" si="12">IFERROR(IF(AND(U18="Probabilidad",U19="Probabilidad"),(AD18-(+AD18*X19)),IF(AND(U18="Impacto",U19="Probabilidad"),(AD17-(+AD17*X19)),IF(U19="Impacto",AD18,""))),"")</f>
        <v/>
      </c>
      <c r="AC19" s="230" t="str">
        <f t="shared" si="1"/>
        <v/>
      </c>
      <c r="AD19" s="231" t="str">
        <f t="shared" si="9"/>
        <v/>
      </c>
      <c r="AE19" s="230" t="str">
        <f t="shared" si="3"/>
        <v/>
      </c>
      <c r="AF19" s="231" t="str">
        <f t="shared" ref="AF19:AF21" si="13">IFERROR(IF(AND(U18="Impacto",U19="Impacto"),(AF18-(+AF18*X19)),IF(AND(U18="Probabilidad",U19="Impacto"),(AF17-(+AF17*X19)),IF(U19="Probabilidad",AF18,""))),"")</f>
        <v/>
      </c>
      <c r="AG19" s="232"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233"/>
      <c r="AI19" s="234"/>
      <c r="AJ19" s="235"/>
      <c r="AK19" s="236"/>
      <c r="AL19" s="236"/>
      <c r="AM19" s="234"/>
      <c r="AN19" s="355"/>
      <c r="AO19" s="357"/>
      <c r="AP19" s="357"/>
      <c r="AQ19" s="357"/>
      <c r="AR19" s="217"/>
      <c r="AS19" s="217"/>
      <c r="AT19" s="217"/>
      <c r="AU19" s="217"/>
      <c r="AV19" s="217"/>
      <c r="AW19" s="217"/>
      <c r="AX19" s="217"/>
      <c r="AY19" s="217"/>
      <c r="AZ19" s="217"/>
      <c r="BA19" s="217"/>
      <c r="BB19" s="217"/>
      <c r="BC19" s="217"/>
      <c r="BD19" s="217"/>
      <c r="BE19" s="217"/>
      <c r="BF19" s="217"/>
      <c r="BG19" s="217"/>
      <c r="BH19" s="217"/>
      <c r="BI19" s="217"/>
      <c r="BJ19" s="217"/>
      <c r="BK19" s="217"/>
      <c r="BL19" s="217"/>
      <c r="BM19" s="217"/>
      <c r="BN19" s="217"/>
      <c r="BO19" s="217"/>
      <c r="BP19" s="217"/>
      <c r="BQ19" s="217"/>
      <c r="BR19" s="217"/>
    </row>
    <row r="20" spans="1:72" ht="39.75" customHeight="1" x14ac:dyDescent="0.3">
      <c r="A20" s="930"/>
      <c r="B20" s="935"/>
      <c r="C20" s="935"/>
      <c r="D20" s="612"/>
      <c r="E20" s="612"/>
      <c r="F20" s="612"/>
      <c r="G20" s="612"/>
      <c r="H20" s="492"/>
      <c r="I20" s="615"/>
      <c r="J20" s="332"/>
      <c r="K20" s="630"/>
      <c r="L20" s="624"/>
      <c r="M20" s="618"/>
      <c r="N20" s="621"/>
      <c r="O20" s="618">
        <f>IF(NOT(ISERROR(MATCH(N20,_xlfn.ANCHORARRAY(G31),0))),M33&amp;"Por favor no seleccionar los criterios de impacto",N20)</f>
        <v>0</v>
      </c>
      <c r="P20" s="624"/>
      <c r="Q20" s="618"/>
      <c r="R20" s="627"/>
      <c r="S20" s="490">
        <v>5</v>
      </c>
      <c r="T20" s="225"/>
      <c r="U20" s="226" t="str">
        <f t="shared" si="11"/>
        <v/>
      </c>
      <c r="V20" s="227"/>
      <c r="W20" s="227"/>
      <c r="X20" s="228" t="str">
        <f t="shared" si="8"/>
        <v/>
      </c>
      <c r="Y20" s="227"/>
      <c r="Z20" s="227"/>
      <c r="AA20" s="227"/>
      <c r="AB20" s="229" t="str">
        <f t="shared" si="12"/>
        <v/>
      </c>
      <c r="AC20" s="230" t="str">
        <f t="shared" si="1"/>
        <v/>
      </c>
      <c r="AD20" s="231" t="str">
        <f t="shared" si="9"/>
        <v/>
      </c>
      <c r="AE20" s="230" t="str">
        <f t="shared" si="3"/>
        <v/>
      </c>
      <c r="AF20" s="231" t="str">
        <f t="shared" si="13"/>
        <v/>
      </c>
      <c r="AG20" s="232"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233"/>
      <c r="AI20" s="234"/>
      <c r="AJ20" s="235"/>
      <c r="AK20" s="236"/>
      <c r="AL20" s="236"/>
      <c r="AM20" s="234"/>
      <c r="AN20" s="355"/>
      <c r="AO20" s="357"/>
      <c r="AP20" s="357"/>
      <c r="AQ20" s="357"/>
      <c r="AR20" s="217"/>
      <c r="AS20" s="217"/>
      <c r="AT20" s="217"/>
      <c r="AU20" s="217"/>
      <c r="AV20" s="217"/>
      <c r="AW20" s="217"/>
      <c r="AX20" s="217"/>
      <c r="AY20" s="217"/>
      <c r="AZ20" s="217"/>
      <c r="BA20" s="217"/>
      <c r="BB20" s="217"/>
      <c r="BC20" s="217"/>
      <c r="BD20" s="217"/>
      <c r="BE20" s="217"/>
      <c r="BF20" s="217"/>
      <c r="BG20" s="217"/>
      <c r="BH20" s="217"/>
      <c r="BI20" s="217"/>
      <c r="BJ20" s="217"/>
      <c r="BK20" s="217"/>
      <c r="BL20" s="217"/>
      <c r="BM20" s="217"/>
      <c r="BN20" s="217"/>
      <c r="BO20" s="217"/>
      <c r="BP20" s="217"/>
      <c r="BQ20" s="217"/>
      <c r="BR20" s="217"/>
    </row>
    <row r="21" spans="1:72" ht="39.75" customHeight="1" x14ac:dyDescent="0.3">
      <c r="A21" s="931"/>
      <c r="B21" s="936"/>
      <c r="C21" s="936"/>
      <c r="D21" s="613"/>
      <c r="E21" s="613"/>
      <c r="F21" s="613"/>
      <c r="G21" s="613"/>
      <c r="H21" s="493"/>
      <c r="I21" s="616"/>
      <c r="J21" s="333"/>
      <c r="K21" s="631"/>
      <c r="L21" s="625"/>
      <c r="M21" s="619"/>
      <c r="N21" s="622"/>
      <c r="O21" s="619">
        <f>IF(NOT(ISERROR(MATCH(N21,_xlfn.ANCHORARRAY(G32),0))),M34&amp;"Por favor no seleccionar los criterios de impacto",N21)</f>
        <v>0</v>
      </c>
      <c r="P21" s="625"/>
      <c r="Q21" s="619"/>
      <c r="R21" s="628"/>
      <c r="S21" s="490">
        <v>6</v>
      </c>
      <c r="T21" s="225"/>
      <c r="U21" s="226" t="str">
        <f t="shared" si="11"/>
        <v/>
      </c>
      <c r="V21" s="227"/>
      <c r="W21" s="227"/>
      <c r="X21" s="228" t="str">
        <f t="shared" si="8"/>
        <v/>
      </c>
      <c r="Y21" s="227"/>
      <c r="Z21" s="227"/>
      <c r="AA21" s="227"/>
      <c r="AB21" s="229" t="str">
        <f t="shared" si="12"/>
        <v/>
      </c>
      <c r="AC21" s="230" t="str">
        <f t="shared" si="1"/>
        <v/>
      </c>
      <c r="AD21" s="231" t="str">
        <f t="shared" si="9"/>
        <v/>
      </c>
      <c r="AE21" s="230" t="str">
        <f t="shared" si="3"/>
        <v/>
      </c>
      <c r="AF21" s="231" t="str">
        <f t="shared" si="13"/>
        <v/>
      </c>
      <c r="AG21" s="232" t="str">
        <f t="shared" si="14"/>
        <v/>
      </c>
      <c r="AH21" s="233"/>
      <c r="AI21" s="234"/>
      <c r="AJ21" s="235"/>
      <c r="AK21" s="236"/>
      <c r="AL21" s="236"/>
      <c r="AM21" s="234"/>
      <c r="AN21" s="355"/>
      <c r="AO21" s="357"/>
      <c r="AP21" s="357"/>
      <c r="AQ21" s="357"/>
      <c r="AR21" s="217"/>
      <c r="AS21" s="217"/>
      <c r="AT21" s="217"/>
      <c r="AU21" s="217"/>
      <c r="AV21" s="217"/>
      <c r="AW21" s="217"/>
      <c r="AX21" s="217"/>
      <c r="AY21" s="217"/>
      <c r="AZ21" s="217"/>
      <c r="BA21" s="217"/>
      <c r="BB21" s="217"/>
      <c r="BC21" s="217"/>
      <c r="BD21" s="217"/>
      <c r="BE21" s="217"/>
      <c r="BF21" s="217"/>
      <c r="BG21" s="217"/>
      <c r="BH21" s="217"/>
      <c r="BI21" s="217"/>
      <c r="BJ21" s="217"/>
      <c r="BK21" s="217"/>
      <c r="BL21" s="217"/>
      <c r="BM21" s="217"/>
      <c r="BN21" s="217"/>
      <c r="BO21" s="217"/>
      <c r="BP21" s="217"/>
      <c r="BQ21" s="217"/>
      <c r="BR21" s="217"/>
    </row>
    <row r="22" spans="1:72" ht="102" customHeight="1" x14ac:dyDescent="0.3">
      <c r="A22" s="929">
        <v>3</v>
      </c>
      <c r="B22" s="934" t="s">
        <v>1169</v>
      </c>
      <c r="C22" s="934" t="s">
        <v>1174</v>
      </c>
      <c r="D22" s="611" t="s">
        <v>1143</v>
      </c>
      <c r="E22" s="611" t="s">
        <v>1257</v>
      </c>
      <c r="F22" s="611" t="s">
        <v>1258</v>
      </c>
      <c r="G22" s="611" t="s">
        <v>1259</v>
      </c>
      <c r="H22" s="611" t="s">
        <v>1260</v>
      </c>
      <c r="I22" s="614" t="s">
        <v>1261</v>
      </c>
      <c r="J22" s="486" t="s">
        <v>1262</v>
      </c>
      <c r="K22" s="629">
        <v>4</v>
      </c>
      <c r="L22" s="623" t="str">
        <f>IF(K22&lt;=0,"",IF(K22&lt;=2,"Muy Baja",IF(K22&lt;=24,"Baja",IF(K22&lt;=500,"Media",IF(K22&lt;=5000,"Alta","Muy Alta")))))</f>
        <v>Baja</v>
      </c>
      <c r="M22" s="617">
        <f>IF(L22="","",IF(L22="Muy Baja",0.2,IF(L22="Baja",0.4,IF(L22="Media",0.6,IF(L22="Alta",0.8,IF(L22="Muy Alta",1,))))))</f>
        <v>0.4</v>
      </c>
      <c r="N22" s="620" t="s">
        <v>1101</v>
      </c>
      <c r="O22" s="617" t="str">
        <f>IF(NOT(ISERROR(MATCH(N22,'[4]Tabla Impacto'!$B$221:$B$223,0))),'[4]Tabla Impacto'!$F$223&amp;"Por favor no seleccionar los criterios de impacto(Afectación Económica o presupuestal y Pérdida Reputacional)",N22)</f>
        <v xml:space="preserve">     El riesgo afecta la imagen de la entidad con algunos usuarios de relevancia frente al logro de los objetivos</v>
      </c>
      <c r="P22" s="623" t="str">
        <f>IF(OR(O22='[4]Tabla Impacto'!$C$11,O22='[4]Tabla Impacto'!$D$11),"Leve",IF(OR(O22='[4]Tabla Impacto'!$C$12,O22='[4]Tabla Impacto'!$D$12),"Menor",IF(OR(O22='[4]Tabla Impacto'!$C$13,O22='[4]Tabla Impacto'!$D$13),"Moderado",IF(OR(O22='[4]Tabla Impacto'!$C$14,O22='[4]Tabla Impacto'!$D$14),"Mayor",IF(OR(O22='[4]Tabla Impacto'!$C$15,O22='[4]Tabla Impacto'!$D$15),"Catastrófico","")))))</f>
        <v>Moderado</v>
      </c>
      <c r="Q22" s="617">
        <f>IF(P22="","",IF(P22="Leve",0.2,IF(P22="Menor",0.4,IF(P22="Moderado",0.6,IF(P22="Mayor",0.8,IF(P22="Catastrófico",1,))))))</f>
        <v>0.6</v>
      </c>
      <c r="R22" s="626"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Moderado</v>
      </c>
      <c r="S22" s="490">
        <v>1</v>
      </c>
      <c r="T22" s="225" t="s">
        <v>1263</v>
      </c>
      <c r="U22" s="226" t="str">
        <f>IF(OR(V22="Preventivo",V22="Detectivo"),"Probabilidad",IF(V22="Correctivo","Impacto",""))</f>
        <v>Probabilidad</v>
      </c>
      <c r="V22" s="227" t="s">
        <v>1115</v>
      </c>
      <c r="W22" s="227" t="s">
        <v>1123</v>
      </c>
      <c r="X22" s="228" t="str">
        <f>IF(AND(V22="Preventivo",W22="Automático"),"50%",IF(AND(V22="Preventivo",W22="Manual"),"40%",IF(AND(V22="Detectivo",W22="Automático"),"40%",IF(AND(V22="Detectivo",W22="Manual"),"30%",IF(AND(V22="Correctivo",W22="Automático"),"35%",IF(AND(V22="Correctivo",W22="Manual"),"25%",""))))))</f>
        <v>40%</v>
      </c>
      <c r="Y22" s="227" t="s">
        <v>1126</v>
      </c>
      <c r="Z22" s="227" t="s">
        <v>1133</v>
      </c>
      <c r="AA22" s="227" t="s">
        <v>1135</v>
      </c>
      <c r="AB22" s="229">
        <f>IFERROR(IF(U22="Probabilidad",(M22-(+M22*X22)),IF(U22="Impacto",M22,"")),"")</f>
        <v>0.24</v>
      </c>
      <c r="AC22" s="230" t="str">
        <f>IFERROR(IF(AB22="","",IF(AB22&lt;=0.2,"Muy Baja",IF(AB22&lt;=0.4,"Baja",IF(AB22&lt;=0.6,"Media",IF(AB22&lt;=0.8,"Alta","Muy Alta"))))),"")</f>
        <v>Baja</v>
      </c>
      <c r="AD22" s="231">
        <f>+AB22</f>
        <v>0.24</v>
      </c>
      <c r="AE22" s="230" t="str">
        <f>IFERROR(IF(AF22="","",IF(AF22&lt;=0.2,"Leve",IF(AF22&lt;=0.4,"Menor",IF(AF22&lt;=0.6,"Moderado",IF(AF22&lt;=0.8,"Mayor","Catastrófico"))))),"")</f>
        <v>Moderado</v>
      </c>
      <c r="AF22" s="231">
        <f>IFERROR(IF(U22="Impacto",(Q22-(+Q22*X22)),IF(U22="Probabilidad",Q22,"")),"")</f>
        <v>0.6</v>
      </c>
      <c r="AG22" s="232"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Moderado</v>
      </c>
      <c r="AH22" s="233"/>
      <c r="AJ22" s="235"/>
      <c r="AK22" s="236"/>
      <c r="AL22" s="489"/>
      <c r="AM22" s="234"/>
      <c r="AN22" s="355"/>
      <c r="AO22" s="412" t="s">
        <v>1347</v>
      </c>
      <c r="AP22" s="413"/>
      <c r="AQ22" s="35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row>
    <row r="23" spans="1:72" ht="82.5" customHeight="1" x14ac:dyDescent="0.3">
      <c r="A23" s="930"/>
      <c r="B23" s="935"/>
      <c r="C23" s="935"/>
      <c r="D23" s="612"/>
      <c r="E23" s="612"/>
      <c r="F23" s="612"/>
      <c r="G23" s="932"/>
      <c r="H23" s="612"/>
      <c r="I23" s="615"/>
      <c r="J23" s="487" t="s">
        <v>1264</v>
      </c>
      <c r="K23" s="630"/>
      <c r="L23" s="624"/>
      <c r="M23" s="618"/>
      <c r="N23" s="621"/>
      <c r="O23" s="618">
        <f t="shared" ref="O23:O27" si="15">IF(NOT(ISERROR(MATCH(N23,_xlfn.ANCHORARRAY(G34),0))),M36&amp;"Por favor no seleccionar los criterios de impacto",N23)</f>
        <v>0</v>
      </c>
      <c r="P23" s="624"/>
      <c r="Q23" s="618"/>
      <c r="R23" s="627"/>
      <c r="S23" s="490">
        <v>2</v>
      </c>
      <c r="T23" s="225" t="s">
        <v>1265</v>
      </c>
      <c r="U23" s="226" t="str">
        <f>IF(OR(V23="Preventivo",V23="Detectivo"),"Probabilidad",IF(V23="Correctivo","Impacto",""))</f>
        <v>Probabilidad</v>
      </c>
      <c r="V23" s="227" t="s">
        <v>1115</v>
      </c>
      <c r="W23" s="227" t="s">
        <v>1123</v>
      </c>
      <c r="X23" s="228" t="str">
        <f t="shared" ref="X23:X27" si="16">IF(AND(V23="Preventivo",W23="Automático"),"50%",IF(AND(V23="Preventivo",W23="Manual"),"40%",IF(AND(V23="Detectivo",W23="Automático"),"40%",IF(AND(V23="Detectivo",W23="Manual"),"30%",IF(AND(V23="Correctivo",W23="Automático"),"35%",IF(AND(V23="Correctivo",W23="Manual"),"25%",""))))))</f>
        <v>40%</v>
      </c>
      <c r="Y23" s="227" t="s">
        <v>1126</v>
      </c>
      <c r="Z23" s="227" t="s">
        <v>1133</v>
      </c>
      <c r="AA23" s="227" t="s">
        <v>1135</v>
      </c>
      <c r="AB23" s="240">
        <f>IFERROR(IF(AND(U22="Probabilidad",U23="Probabilidad"),(AD22-(+AD22*X23)),IF(U23="Probabilidad",(M22-(+M22*X23)),IF(U23="Impacto",AD22,""))),"")</f>
        <v>0.14399999999999999</v>
      </c>
      <c r="AC23" s="230" t="str">
        <f t="shared" si="1"/>
        <v>Muy Baja</v>
      </c>
      <c r="AD23" s="231">
        <f t="shared" ref="AD23:AD27" si="17">+AB23</f>
        <v>0.14399999999999999</v>
      </c>
      <c r="AE23" s="230" t="str">
        <f t="shared" si="3"/>
        <v>Moderado</v>
      </c>
      <c r="AF23" s="231">
        <f>IFERROR(IF(AND(U22="Impacto",U23="Impacto"),(AF22-(+AF22*X23)),IF(U23="Impacto",(Q22-(+Q22*X23)),IF(U23="Probabilidad",AF22,""))),"")</f>
        <v>0.6</v>
      </c>
      <c r="AG23" s="232"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Moderado</v>
      </c>
      <c r="AH23" s="233"/>
      <c r="AI23" s="234"/>
      <c r="AJ23" s="235"/>
      <c r="AK23" s="236"/>
      <c r="AL23" s="236"/>
      <c r="AM23" s="234"/>
      <c r="AN23" s="355"/>
      <c r="AO23" s="412" t="s">
        <v>1347</v>
      </c>
      <c r="AP23" s="413"/>
      <c r="AQ23" s="35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c r="BQ23" s="217"/>
      <c r="BR23" s="217"/>
    </row>
    <row r="24" spans="1:72" ht="112.5" customHeight="1" x14ac:dyDescent="0.3">
      <c r="A24" s="930"/>
      <c r="B24" s="935"/>
      <c r="C24" s="935"/>
      <c r="D24" s="612"/>
      <c r="E24" s="612"/>
      <c r="F24" s="612"/>
      <c r="G24" s="932"/>
      <c r="H24" s="612"/>
      <c r="I24" s="615"/>
      <c r="J24" s="487" t="s">
        <v>1266</v>
      </c>
      <c r="K24" s="630"/>
      <c r="L24" s="624"/>
      <c r="M24" s="618"/>
      <c r="N24" s="621"/>
      <c r="O24" s="618">
        <f t="shared" si="15"/>
        <v>0</v>
      </c>
      <c r="P24" s="624"/>
      <c r="Q24" s="618"/>
      <c r="R24" s="627"/>
      <c r="S24" s="490">
        <v>3</v>
      </c>
      <c r="T24" s="494" t="s">
        <v>1313</v>
      </c>
      <c r="U24" s="226" t="str">
        <f>IF(OR(V24="Preventivo",V24="Detectivo"),"Probabilidad",IF(V24="Correctivo","Impacto",""))</f>
        <v>Probabilidad</v>
      </c>
      <c r="V24" s="227" t="s">
        <v>1115</v>
      </c>
      <c r="W24" s="227" t="s">
        <v>1123</v>
      </c>
      <c r="X24" s="228" t="str">
        <f t="shared" si="16"/>
        <v>40%</v>
      </c>
      <c r="Y24" s="227" t="s">
        <v>1126</v>
      </c>
      <c r="Z24" s="227" t="s">
        <v>1133</v>
      </c>
      <c r="AA24" s="227" t="s">
        <v>1135</v>
      </c>
      <c r="AB24" s="229">
        <f>IFERROR(IF(AND(U23="Probabilidad",U24="Probabilidad"),(AD23-(+AD23*X24)),IF(AND(U23="Impacto",U24="Probabilidad"),(AD22-(+AD22*X24)),IF(U24="Impacto",AD23,""))),"")</f>
        <v>8.6399999999999991E-2</v>
      </c>
      <c r="AC24" s="230" t="str">
        <f t="shared" si="1"/>
        <v>Muy Baja</v>
      </c>
      <c r="AD24" s="231">
        <f t="shared" si="17"/>
        <v>8.6399999999999991E-2</v>
      </c>
      <c r="AE24" s="230" t="str">
        <f t="shared" si="3"/>
        <v>Moderado</v>
      </c>
      <c r="AF24" s="231">
        <f>IFERROR(IF(AND(U23="Impacto",U24="Impacto"),(AF23-(+AF23*X24)),IF(AND(U23="Probabilidad",U24="Impacto"),(AF22-(+AF22*X24)),IF(U24="Probabilidad",AF23,""))),"")</f>
        <v>0.6</v>
      </c>
      <c r="AG24" s="232" t="str">
        <f t="shared" si="18"/>
        <v>Moderado</v>
      </c>
      <c r="AH24" s="233"/>
      <c r="AI24" s="234"/>
      <c r="AJ24" s="235"/>
      <c r="AK24" s="236"/>
      <c r="AL24" s="236"/>
      <c r="AM24" s="234"/>
      <c r="AN24" s="355"/>
      <c r="AO24" s="412" t="s">
        <v>1347</v>
      </c>
      <c r="AP24" s="413"/>
      <c r="AQ24" s="35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row>
    <row r="25" spans="1:72" ht="119.25" customHeight="1" x14ac:dyDescent="0.3">
      <c r="A25" s="930"/>
      <c r="B25" s="935"/>
      <c r="C25" s="935"/>
      <c r="D25" s="612"/>
      <c r="E25" s="612"/>
      <c r="F25" s="612"/>
      <c r="G25" s="932"/>
      <c r="H25" s="612"/>
      <c r="I25" s="615"/>
      <c r="J25" s="487" t="s">
        <v>1267</v>
      </c>
      <c r="K25" s="630"/>
      <c r="L25" s="624"/>
      <c r="M25" s="618"/>
      <c r="N25" s="621"/>
      <c r="O25" s="618">
        <f t="shared" si="15"/>
        <v>0</v>
      </c>
      <c r="P25" s="624"/>
      <c r="Q25" s="618"/>
      <c r="R25" s="627"/>
      <c r="S25" s="490">
        <v>4</v>
      </c>
      <c r="T25" s="225" t="s">
        <v>1268</v>
      </c>
      <c r="U25" s="226" t="str">
        <f t="shared" ref="U25:U27" si="19">IF(OR(V25="Preventivo",V25="Detectivo"),"Probabilidad",IF(V25="Correctivo","Impacto",""))</f>
        <v>Probabilidad</v>
      </c>
      <c r="V25" s="227" t="s">
        <v>1115</v>
      </c>
      <c r="W25" s="227" t="s">
        <v>1123</v>
      </c>
      <c r="X25" s="228" t="str">
        <f t="shared" si="16"/>
        <v>40%</v>
      </c>
      <c r="Y25" s="227" t="s">
        <v>1126</v>
      </c>
      <c r="Z25" s="227" t="s">
        <v>1133</v>
      </c>
      <c r="AA25" s="227" t="s">
        <v>1135</v>
      </c>
      <c r="AB25" s="229">
        <f t="shared" ref="AB25:AB27" si="20">IFERROR(IF(AND(U24="Probabilidad",U25="Probabilidad"),(AD24-(+AD24*X25)),IF(AND(U24="Impacto",U25="Probabilidad"),(AD23-(+AD23*X25)),IF(U25="Impacto",AD24,""))),"")</f>
        <v>5.183999999999999E-2</v>
      </c>
      <c r="AC25" s="230" t="str">
        <f t="shared" si="1"/>
        <v>Muy Baja</v>
      </c>
      <c r="AD25" s="231">
        <f t="shared" si="17"/>
        <v>5.183999999999999E-2</v>
      </c>
      <c r="AE25" s="230" t="str">
        <f t="shared" si="3"/>
        <v>Moderado</v>
      </c>
      <c r="AF25" s="231">
        <f t="shared" ref="AF25:AF27" si="21">IFERROR(IF(AND(U24="Impacto",U25="Impacto"),(AF24-(+AF24*X25)),IF(AND(U24="Probabilidad",U25="Impacto"),(AF23-(+AF23*X25)),IF(U25="Probabilidad",AF24,""))),"")</f>
        <v>0.6</v>
      </c>
      <c r="AG25" s="232"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Moderado</v>
      </c>
      <c r="AH25" s="233"/>
      <c r="AI25" s="234"/>
      <c r="AJ25" s="235"/>
      <c r="AK25" s="236"/>
      <c r="AL25" s="236"/>
      <c r="AM25" s="234"/>
      <c r="AN25" s="355"/>
      <c r="AO25" s="412" t="s">
        <v>1347</v>
      </c>
      <c r="AP25" s="413"/>
      <c r="AQ25" s="357"/>
      <c r="AR25" s="217"/>
      <c r="AS25" s="217"/>
      <c r="AT25" s="217"/>
      <c r="AU25" s="217"/>
      <c r="AV25" s="217"/>
      <c r="AW25" s="217"/>
      <c r="AX25" s="217"/>
      <c r="AY25" s="217"/>
      <c r="AZ25" s="217"/>
      <c r="BA25" s="217"/>
      <c r="BB25" s="217"/>
      <c r="BC25" s="217"/>
      <c r="BD25" s="217"/>
      <c r="BE25" s="217"/>
      <c r="BF25" s="217"/>
      <c r="BG25" s="217"/>
      <c r="BH25" s="217"/>
      <c r="BI25" s="217"/>
      <c r="BJ25" s="217"/>
      <c r="BK25" s="217"/>
      <c r="BL25" s="217"/>
      <c r="BM25" s="217"/>
      <c r="BN25" s="217"/>
      <c r="BO25" s="217"/>
      <c r="BP25" s="217"/>
      <c r="BQ25" s="217"/>
      <c r="BR25" s="217"/>
    </row>
    <row r="26" spans="1:72" ht="124.5" customHeight="1" x14ac:dyDescent="0.3">
      <c r="A26" s="930"/>
      <c r="B26" s="935"/>
      <c r="C26" s="935"/>
      <c r="D26" s="612"/>
      <c r="E26" s="612"/>
      <c r="F26" s="612"/>
      <c r="G26" s="932"/>
      <c r="H26" s="612"/>
      <c r="I26" s="615"/>
      <c r="J26" s="487" t="s">
        <v>1269</v>
      </c>
      <c r="K26" s="630"/>
      <c r="L26" s="624"/>
      <c r="M26" s="618"/>
      <c r="N26" s="621"/>
      <c r="O26" s="618">
        <f t="shared" si="15"/>
        <v>0</v>
      </c>
      <c r="P26" s="624"/>
      <c r="Q26" s="618"/>
      <c r="R26" s="627"/>
      <c r="S26" s="490">
        <v>5</v>
      </c>
      <c r="T26" s="225" t="s">
        <v>1270</v>
      </c>
      <c r="U26" s="226" t="str">
        <f t="shared" si="19"/>
        <v>Probabilidad</v>
      </c>
      <c r="V26" s="227" t="s">
        <v>1115</v>
      </c>
      <c r="W26" s="227" t="s">
        <v>1123</v>
      </c>
      <c r="X26" s="228" t="str">
        <f t="shared" si="16"/>
        <v>40%</v>
      </c>
      <c r="Y26" s="227" t="s">
        <v>1126</v>
      </c>
      <c r="Z26" s="227" t="s">
        <v>1133</v>
      </c>
      <c r="AA26" s="227" t="s">
        <v>1135</v>
      </c>
      <c r="AB26" s="229">
        <f t="shared" si="20"/>
        <v>3.1103999999999993E-2</v>
      </c>
      <c r="AC26" s="230" t="str">
        <f t="shared" si="1"/>
        <v>Muy Baja</v>
      </c>
      <c r="AD26" s="231">
        <f t="shared" si="17"/>
        <v>3.1103999999999993E-2</v>
      </c>
      <c r="AE26" s="230" t="str">
        <f t="shared" si="3"/>
        <v>Moderado</v>
      </c>
      <c r="AF26" s="231">
        <f t="shared" si="21"/>
        <v>0.6</v>
      </c>
      <c r="AG26" s="232"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Moderado</v>
      </c>
      <c r="AH26" s="233" t="s">
        <v>1146</v>
      </c>
      <c r="AI26" s="234" t="s">
        <v>1245</v>
      </c>
      <c r="AJ26" s="234" t="s">
        <v>1246</v>
      </c>
      <c r="AK26" s="236">
        <v>45292</v>
      </c>
      <c r="AL26" s="489">
        <v>45412</v>
      </c>
      <c r="AM26" s="234" t="s">
        <v>1337</v>
      </c>
      <c r="AN26" s="355" t="s">
        <v>1149</v>
      </c>
      <c r="AO26" s="495" t="s">
        <v>1338</v>
      </c>
      <c r="AP26" s="413"/>
      <c r="AQ26" s="357"/>
      <c r="AR26" s="217"/>
      <c r="AS26" s="217"/>
      <c r="AT26" s="217"/>
      <c r="AU26" s="217"/>
      <c r="AV26" s="217"/>
      <c r="AW26" s="217"/>
      <c r="AX26" s="217"/>
      <c r="AY26" s="217"/>
      <c r="AZ26" s="217"/>
      <c r="BA26" s="217"/>
      <c r="BB26" s="217"/>
      <c r="BC26" s="217"/>
      <c r="BD26" s="217"/>
      <c r="BE26" s="217"/>
      <c r="BF26" s="217"/>
      <c r="BG26" s="217"/>
      <c r="BH26" s="217"/>
      <c r="BI26" s="217"/>
      <c r="BJ26" s="217"/>
      <c r="BK26" s="217"/>
      <c r="BL26" s="217"/>
      <c r="BM26" s="217"/>
      <c r="BN26" s="217"/>
      <c r="BO26" s="217"/>
      <c r="BP26" s="217"/>
      <c r="BQ26" s="217"/>
      <c r="BR26" s="217"/>
    </row>
    <row r="27" spans="1:72" ht="38.25" customHeight="1" x14ac:dyDescent="0.3">
      <c r="A27" s="931"/>
      <c r="B27" s="936"/>
      <c r="C27" s="936"/>
      <c r="D27" s="613"/>
      <c r="E27" s="613"/>
      <c r="F27" s="613"/>
      <c r="G27" s="933"/>
      <c r="H27" s="613"/>
      <c r="I27" s="616"/>
      <c r="J27" s="333"/>
      <c r="K27" s="631"/>
      <c r="L27" s="625"/>
      <c r="M27" s="619"/>
      <c r="N27" s="622"/>
      <c r="O27" s="619">
        <f t="shared" si="15"/>
        <v>0</v>
      </c>
      <c r="P27" s="625"/>
      <c r="Q27" s="619"/>
      <c r="R27" s="628"/>
      <c r="S27" s="490">
        <v>6</v>
      </c>
      <c r="T27" s="225"/>
      <c r="U27" s="226" t="str">
        <f t="shared" si="19"/>
        <v/>
      </c>
      <c r="V27" s="227"/>
      <c r="W27" s="227"/>
      <c r="X27" s="228" t="str">
        <f t="shared" si="16"/>
        <v/>
      </c>
      <c r="Y27" s="227"/>
      <c r="Z27" s="227"/>
      <c r="AA27" s="227"/>
      <c r="AB27" s="229" t="str">
        <f t="shared" si="20"/>
        <v/>
      </c>
      <c r="AC27" s="230" t="str">
        <f t="shared" si="1"/>
        <v/>
      </c>
      <c r="AD27" s="231" t="str">
        <f t="shared" si="17"/>
        <v/>
      </c>
      <c r="AE27" s="230" t="str">
        <f t="shared" si="3"/>
        <v/>
      </c>
      <c r="AF27" s="231" t="str">
        <f t="shared" si="21"/>
        <v/>
      </c>
      <c r="AG27" s="232" t="str">
        <f t="shared" si="22"/>
        <v/>
      </c>
      <c r="AH27" s="233"/>
      <c r="AI27" s="234"/>
      <c r="AJ27" s="235"/>
      <c r="AK27" s="236"/>
      <c r="AL27" s="236"/>
      <c r="AM27" s="234"/>
      <c r="AN27" s="355"/>
      <c r="AO27" s="412"/>
      <c r="AP27" s="357"/>
      <c r="AQ27" s="357"/>
      <c r="AR27" s="217"/>
      <c r="AS27" s="217"/>
      <c r="AT27" s="217"/>
      <c r="AU27" s="217"/>
      <c r="AV27" s="217"/>
      <c r="AW27" s="217"/>
      <c r="AX27" s="217"/>
      <c r="AY27" s="217"/>
      <c r="AZ27" s="217"/>
      <c r="BA27" s="217"/>
      <c r="BB27" s="217"/>
      <c r="BC27" s="217"/>
      <c r="BD27" s="217"/>
      <c r="BE27" s="217"/>
      <c r="BF27" s="217"/>
      <c r="BG27" s="217"/>
      <c r="BH27" s="217"/>
      <c r="BI27" s="217"/>
      <c r="BJ27" s="217"/>
      <c r="BK27" s="217"/>
      <c r="BL27" s="217"/>
      <c r="BM27" s="217"/>
      <c r="BN27" s="217"/>
      <c r="BO27" s="217"/>
      <c r="BP27" s="217"/>
      <c r="BQ27" s="217"/>
      <c r="BR27" s="217"/>
    </row>
    <row r="28" spans="1:72" ht="48" customHeight="1" x14ac:dyDescent="0.3">
      <c r="A28" s="929">
        <v>4</v>
      </c>
      <c r="B28" s="937"/>
      <c r="C28" s="937"/>
      <c r="D28" s="611"/>
      <c r="E28" s="611"/>
      <c r="F28" s="611"/>
      <c r="G28" s="614"/>
      <c r="H28" s="611"/>
      <c r="I28" s="611"/>
      <c r="J28" s="331"/>
      <c r="K28" s="629"/>
      <c r="L28" s="623" t="str">
        <f>IF(K28&lt;=0,"",IF(K28&lt;=2,"Muy Baja",IF(K28&lt;=24,"Baja",IF(K28&lt;=500,"Media",IF(K28&lt;=5000,"Alta","Muy Alta")))))</f>
        <v/>
      </c>
      <c r="M28" s="617" t="str">
        <f>IF(L28="","",IF(L28="Muy Baja",0.2,IF(L28="Baja",0.4,IF(L28="Media",0.6,IF(L28="Alta",0.8,IF(L28="Muy Alta",1,))))))</f>
        <v/>
      </c>
      <c r="N28" s="620"/>
      <c r="O28" s="617">
        <f>IF(NOT(ISERROR(MATCH(N28,'Tabla Impacto'!$B$221:$B$223,0))),'Tabla Impacto'!$F$223&amp;"Por favor no seleccionar los criterios de impacto(Afectación Económica o presupuestal y Pérdida Reputacional)",N28)</f>
        <v>0</v>
      </c>
      <c r="P28" s="623" t="str">
        <f>IF(OR(O28='Tabla Impacto'!$C$11,O28='Tabla Impacto'!$D$11),"Leve",IF(OR(O28='Tabla Impacto'!$C$12,O28='Tabla Impacto'!$D$12),"Menor",IF(OR(O28='Tabla Impacto'!$C$13,O28='Tabla Impacto'!$D$13),"Moderado",IF(OR(O28='Tabla Impacto'!$C$14,O28='Tabla Impacto'!$D$14),"Mayor",IF(OR(O28='Tabla Impacto'!$C$15,O28='Tabla Impacto'!$D$15),"Catastrófico","")))))</f>
        <v/>
      </c>
      <c r="Q28" s="617" t="str">
        <f>IF(P28="","",IF(P28="Leve",0.2,IF(P28="Menor",0.4,IF(P28="Moderado",0.6,IF(P28="Mayor",0.8,IF(P28="Catastrófico",1,))))))</f>
        <v/>
      </c>
      <c r="R28" s="626"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459">
        <v>1</v>
      </c>
      <c r="T28" s="225"/>
      <c r="U28" s="226" t="str">
        <f>IF(OR(V28="Preventivo",V28="Detectivo"),"Probabilidad",IF(V28="Correctivo","Impacto",""))</f>
        <v/>
      </c>
      <c r="V28" s="227"/>
      <c r="W28" s="227"/>
      <c r="X28" s="228" t="str">
        <f>IF(AND(V28="Preventivo",W28="Automático"),"50%",IF(AND(V28="Preventivo",W28="Manual"),"40%",IF(AND(V28="Detectivo",W28="Automático"),"40%",IF(AND(V28="Detectivo",W28="Manual"),"30%",IF(AND(V28="Correctivo",W28="Automático"),"35%",IF(AND(V28="Correctivo",W28="Manual"),"25%",""))))))</f>
        <v/>
      </c>
      <c r="Y28" s="227"/>
      <c r="Z28" s="227"/>
      <c r="AA28" s="227"/>
      <c r="AB28" s="229" t="str">
        <f>IFERROR(IF(U28="Probabilidad",(M28-(+M28*X28)),IF(U28="Impacto",M28,"")),"")</f>
        <v/>
      </c>
      <c r="AC28" s="230" t="str">
        <f>IFERROR(IF(AB28="","",IF(AB28&lt;=0.2,"Muy Baja",IF(AB28&lt;=0.4,"Baja",IF(AB28&lt;=0.6,"Media",IF(AB28&lt;=0.8,"Alta","Muy Alta"))))),"")</f>
        <v/>
      </c>
      <c r="AD28" s="231" t="str">
        <f>+AB28</f>
        <v/>
      </c>
      <c r="AE28" s="230" t="str">
        <f>IFERROR(IF(AF28="","",IF(AF28&lt;=0.2,"Leve",IF(AF28&lt;=0.4,"Menor",IF(AF28&lt;=0.6,"Moderado",IF(AF28&lt;=0.8,"Mayor","Catastrófico"))))),"")</f>
        <v/>
      </c>
      <c r="AF28" s="231" t="str">
        <f>IFERROR(IF(U28="Impacto",(Q28-(+Q28*X28)),IF(U28="Probabilidad",Q28,"")),"")</f>
        <v/>
      </c>
      <c r="AG28" s="232"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33"/>
      <c r="AI28" s="234"/>
      <c r="AJ28" s="235"/>
      <c r="AK28" s="236"/>
      <c r="AL28" s="236"/>
      <c r="AM28" s="234"/>
      <c r="AN28" s="355"/>
      <c r="AO28" s="357"/>
      <c r="AP28" s="357"/>
      <c r="AQ28" s="357"/>
      <c r="AR28" s="217"/>
      <c r="AS28" s="217"/>
      <c r="AT28" s="217"/>
      <c r="AU28" s="217"/>
      <c r="AV28" s="217"/>
      <c r="AW28" s="217"/>
      <c r="AX28" s="217"/>
      <c r="AY28" s="217"/>
      <c r="AZ28" s="217"/>
      <c r="BA28" s="217"/>
      <c r="BB28" s="217"/>
      <c r="BC28" s="217"/>
      <c r="BD28" s="217"/>
      <c r="BE28" s="217"/>
      <c r="BF28" s="217"/>
      <c r="BG28" s="217"/>
      <c r="BH28" s="217"/>
      <c r="BI28" s="217"/>
      <c r="BJ28" s="217"/>
      <c r="BK28" s="217"/>
      <c r="BL28" s="217"/>
      <c r="BM28" s="217"/>
      <c r="BN28" s="217"/>
      <c r="BO28" s="217"/>
      <c r="BP28" s="217"/>
      <c r="BQ28" s="217"/>
      <c r="BR28" s="217"/>
      <c r="BS28" s="217"/>
      <c r="BT28" s="217"/>
    </row>
    <row r="29" spans="1:72" ht="48" customHeight="1" x14ac:dyDescent="0.3">
      <c r="A29" s="930"/>
      <c r="B29" s="938"/>
      <c r="C29" s="938"/>
      <c r="D29" s="612"/>
      <c r="E29" s="612"/>
      <c r="F29" s="612"/>
      <c r="G29" s="615"/>
      <c r="H29" s="612"/>
      <c r="I29" s="612"/>
      <c r="J29" s="332"/>
      <c r="K29" s="630"/>
      <c r="L29" s="624"/>
      <c r="M29" s="618"/>
      <c r="N29" s="621"/>
      <c r="O29" s="618">
        <f t="shared" ref="O29:O33" si="23">IF(NOT(ISERROR(MATCH(N29,_xlfn.ANCHORARRAY(G40),0))),M42&amp;"Por favor no seleccionar los criterios de impacto",N29)</f>
        <v>0</v>
      </c>
      <c r="P29" s="624"/>
      <c r="Q29" s="618"/>
      <c r="R29" s="627"/>
      <c r="S29" s="459">
        <v>2</v>
      </c>
      <c r="T29" s="225"/>
      <c r="U29" s="226" t="str">
        <f>IF(OR(V29="Preventivo",V29="Detectivo"),"Probabilidad",IF(V29="Correctivo","Impacto",""))</f>
        <v/>
      </c>
      <c r="V29" s="227"/>
      <c r="W29" s="227"/>
      <c r="X29" s="228" t="str">
        <f t="shared" ref="X29:X33" si="24">IF(AND(V29="Preventivo",W29="Automático"),"50%",IF(AND(V29="Preventivo",W29="Manual"),"40%",IF(AND(V29="Detectivo",W29="Automático"),"40%",IF(AND(V29="Detectivo",W29="Manual"),"30%",IF(AND(V29="Correctivo",W29="Automático"),"35%",IF(AND(V29="Correctivo",W29="Manual"),"25%",""))))))</f>
        <v/>
      </c>
      <c r="Y29" s="227"/>
      <c r="Z29" s="227"/>
      <c r="AA29" s="227"/>
      <c r="AB29" s="229" t="str">
        <f>IFERROR(IF(AND(U28="Probabilidad",U29="Probabilidad"),(AD28-(+AD28*X29)),IF(U29="Probabilidad",(M28-(+M28*X29)),IF(U29="Impacto",AD28,""))),"")</f>
        <v/>
      </c>
      <c r="AC29" s="230" t="str">
        <f t="shared" ref="AC29:AC69" si="25">IFERROR(IF(AB29="","",IF(AB29&lt;=0.2,"Muy Baja",IF(AB29&lt;=0.4,"Baja",IF(AB29&lt;=0.6,"Media",IF(AB29&lt;=0.8,"Alta","Muy Alta"))))),"")</f>
        <v/>
      </c>
      <c r="AD29" s="231" t="str">
        <f t="shared" ref="AD29:AD33" si="26">+AB29</f>
        <v/>
      </c>
      <c r="AE29" s="230" t="str">
        <f t="shared" ref="AE29:AE69" si="27">IFERROR(IF(AF29="","",IF(AF29&lt;=0.2,"Leve",IF(AF29&lt;=0.4,"Menor",IF(AF29&lt;=0.6,"Moderado",IF(AF29&lt;=0.8,"Mayor","Catastrófico"))))),"")</f>
        <v/>
      </c>
      <c r="AF29" s="231" t="str">
        <f>IFERROR(IF(AND(U28="Impacto",U29="Impacto"),(AF28-(+AF28*X29)),IF(U29="Impacto",(Q28-(+Q28*X29)),IF(U29="Probabilidad",AF28,""))),"")</f>
        <v/>
      </c>
      <c r="AG29" s="232" t="str">
        <f t="shared" ref="AG29:AG30" si="28">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33"/>
      <c r="AI29" s="234"/>
      <c r="AJ29" s="235"/>
      <c r="AK29" s="236"/>
      <c r="AL29" s="236"/>
      <c r="AM29" s="234"/>
      <c r="AN29" s="355"/>
      <c r="AO29" s="357"/>
      <c r="AP29" s="357"/>
      <c r="AQ29" s="357"/>
      <c r="AR29" s="217"/>
      <c r="AS29" s="217"/>
      <c r="AT29" s="217"/>
      <c r="AU29" s="217"/>
      <c r="AV29" s="217"/>
      <c r="AW29" s="217"/>
      <c r="AX29" s="217"/>
      <c r="AY29" s="217"/>
      <c r="AZ29" s="217"/>
      <c r="BA29" s="217"/>
      <c r="BB29" s="217"/>
      <c r="BC29" s="217"/>
      <c r="BD29" s="217"/>
      <c r="BE29" s="217"/>
      <c r="BF29" s="217"/>
      <c r="BG29" s="217"/>
      <c r="BH29" s="217"/>
      <c r="BI29" s="217"/>
      <c r="BJ29" s="217"/>
      <c r="BK29" s="217"/>
      <c r="BL29" s="217"/>
      <c r="BM29" s="217"/>
      <c r="BN29" s="217"/>
      <c r="BO29" s="217"/>
      <c r="BP29" s="217"/>
      <c r="BQ29" s="217"/>
      <c r="BR29" s="217"/>
      <c r="BS29" s="217"/>
      <c r="BT29" s="217"/>
    </row>
    <row r="30" spans="1:72" ht="48" customHeight="1" x14ac:dyDescent="0.3">
      <c r="A30" s="930"/>
      <c r="B30" s="938"/>
      <c r="C30" s="938"/>
      <c r="D30" s="612"/>
      <c r="E30" s="612"/>
      <c r="F30" s="612"/>
      <c r="G30" s="615"/>
      <c r="H30" s="612"/>
      <c r="I30" s="612"/>
      <c r="J30" s="332"/>
      <c r="K30" s="630"/>
      <c r="L30" s="624"/>
      <c r="M30" s="618"/>
      <c r="N30" s="621"/>
      <c r="O30" s="618">
        <f t="shared" si="23"/>
        <v>0</v>
      </c>
      <c r="P30" s="624"/>
      <c r="Q30" s="618"/>
      <c r="R30" s="627"/>
      <c r="S30" s="459">
        <v>3</v>
      </c>
      <c r="T30" s="239"/>
      <c r="U30" s="226" t="str">
        <f>IF(OR(V30="Preventivo",V30="Detectivo"),"Probabilidad",IF(V30="Correctivo","Impacto",""))</f>
        <v/>
      </c>
      <c r="V30" s="227"/>
      <c r="W30" s="227"/>
      <c r="X30" s="228" t="str">
        <f t="shared" si="24"/>
        <v/>
      </c>
      <c r="Y30" s="227"/>
      <c r="Z30" s="227"/>
      <c r="AA30" s="227"/>
      <c r="AB30" s="229" t="str">
        <f>IFERROR(IF(AND(U29="Probabilidad",U30="Probabilidad"),(AD29-(+AD29*X30)),IF(AND(U29="Impacto",U30="Probabilidad"),(AD28-(+AD28*X30)),IF(U30="Impacto",AD29,""))),"")</f>
        <v/>
      </c>
      <c r="AC30" s="230" t="str">
        <f t="shared" si="25"/>
        <v/>
      </c>
      <c r="AD30" s="231" t="str">
        <f t="shared" si="26"/>
        <v/>
      </c>
      <c r="AE30" s="230" t="str">
        <f t="shared" si="27"/>
        <v/>
      </c>
      <c r="AF30" s="231" t="str">
        <f>IFERROR(IF(AND(U29="Impacto",U30="Impacto"),(AF29-(+AF29*X30)),IF(AND(U29="Probabilidad",U30="Impacto"),(AF28-(+AF28*X30)),IF(U30="Probabilidad",AF29,""))),"")</f>
        <v/>
      </c>
      <c r="AG30" s="232" t="str">
        <f t="shared" si="28"/>
        <v/>
      </c>
      <c r="AH30" s="233"/>
      <c r="AI30" s="234"/>
      <c r="AJ30" s="235"/>
      <c r="AK30" s="236"/>
      <c r="AL30" s="236"/>
      <c r="AM30" s="234"/>
      <c r="AN30" s="355"/>
      <c r="AO30" s="357"/>
      <c r="AP30" s="357"/>
      <c r="AQ30" s="357"/>
      <c r="AR30" s="217"/>
      <c r="AS30" s="217"/>
      <c r="AT30" s="217"/>
      <c r="AU30" s="217"/>
      <c r="AV30" s="217"/>
      <c r="AW30" s="217"/>
      <c r="AX30" s="217"/>
      <c r="AY30" s="217"/>
      <c r="AZ30" s="217"/>
      <c r="BA30" s="217"/>
      <c r="BB30" s="217"/>
      <c r="BC30" s="217"/>
      <c r="BD30" s="217"/>
      <c r="BE30" s="217"/>
      <c r="BF30" s="217"/>
      <c r="BG30" s="217"/>
      <c r="BH30" s="217"/>
      <c r="BI30" s="217"/>
      <c r="BJ30" s="217"/>
      <c r="BK30" s="217"/>
      <c r="BL30" s="217"/>
      <c r="BM30" s="217"/>
      <c r="BN30" s="217"/>
      <c r="BO30" s="217"/>
      <c r="BP30" s="217"/>
      <c r="BQ30" s="217"/>
      <c r="BR30" s="217"/>
      <c r="BS30" s="217"/>
      <c r="BT30" s="217"/>
    </row>
    <row r="31" spans="1:72" ht="48" customHeight="1" x14ac:dyDescent="0.3">
      <c r="A31" s="930"/>
      <c r="B31" s="938"/>
      <c r="C31" s="938"/>
      <c r="D31" s="612"/>
      <c r="E31" s="612"/>
      <c r="F31" s="612"/>
      <c r="G31" s="615"/>
      <c r="H31" s="612"/>
      <c r="I31" s="612"/>
      <c r="J31" s="332"/>
      <c r="K31" s="630"/>
      <c r="L31" s="624"/>
      <c r="M31" s="618"/>
      <c r="N31" s="621"/>
      <c r="O31" s="618">
        <f t="shared" si="23"/>
        <v>0</v>
      </c>
      <c r="P31" s="624"/>
      <c r="Q31" s="618"/>
      <c r="R31" s="627"/>
      <c r="S31" s="459">
        <v>4</v>
      </c>
      <c r="T31" s="225"/>
      <c r="U31" s="226" t="str">
        <f t="shared" ref="U31:U33" si="29">IF(OR(V31="Preventivo",V31="Detectivo"),"Probabilidad",IF(V31="Correctivo","Impacto",""))</f>
        <v/>
      </c>
      <c r="V31" s="227"/>
      <c r="W31" s="227"/>
      <c r="X31" s="228" t="str">
        <f t="shared" si="24"/>
        <v/>
      </c>
      <c r="Y31" s="227"/>
      <c r="Z31" s="227"/>
      <c r="AA31" s="227"/>
      <c r="AB31" s="229" t="str">
        <f t="shared" ref="AB31:AB33" si="30">IFERROR(IF(AND(U30="Probabilidad",U31="Probabilidad"),(AD30-(+AD30*X31)),IF(AND(U30="Impacto",U31="Probabilidad"),(AD29-(+AD29*X31)),IF(U31="Impacto",AD30,""))),"")</f>
        <v/>
      </c>
      <c r="AC31" s="230" t="str">
        <f t="shared" si="25"/>
        <v/>
      </c>
      <c r="AD31" s="231" t="str">
        <f t="shared" si="26"/>
        <v/>
      </c>
      <c r="AE31" s="230" t="str">
        <f t="shared" si="27"/>
        <v/>
      </c>
      <c r="AF31" s="231" t="str">
        <f t="shared" ref="AF31:AF33" si="31">IFERROR(IF(AND(U30="Impacto",U31="Impacto"),(AF30-(+AF30*X31)),IF(AND(U30="Probabilidad",U31="Impacto"),(AF29-(+AF29*X31)),IF(U31="Probabilidad",AF30,""))),"")</f>
        <v/>
      </c>
      <c r="AG31" s="232"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33"/>
      <c r="AI31" s="234"/>
      <c r="AJ31" s="235"/>
      <c r="AK31" s="236"/>
      <c r="AL31" s="236"/>
      <c r="AM31" s="234"/>
      <c r="AN31" s="355"/>
      <c r="AO31" s="357"/>
      <c r="AP31" s="357"/>
      <c r="AQ31" s="357"/>
      <c r="AR31" s="217"/>
      <c r="AS31" s="217"/>
      <c r="AT31" s="217"/>
      <c r="AU31" s="217"/>
      <c r="AV31" s="217"/>
      <c r="AW31" s="217"/>
      <c r="AX31" s="217"/>
      <c r="AY31" s="217"/>
      <c r="AZ31" s="217"/>
      <c r="BA31" s="217"/>
      <c r="BB31" s="217"/>
      <c r="BC31" s="217"/>
      <c r="BD31" s="217"/>
      <c r="BE31" s="217"/>
      <c r="BF31" s="217"/>
      <c r="BG31" s="217"/>
      <c r="BH31" s="217"/>
      <c r="BI31" s="217"/>
      <c r="BJ31" s="217"/>
      <c r="BK31" s="217"/>
      <c r="BL31" s="217"/>
      <c r="BM31" s="217"/>
      <c r="BN31" s="217"/>
      <c r="BO31" s="217"/>
      <c r="BP31" s="217"/>
      <c r="BQ31" s="217"/>
      <c r="BR31" s="217"/>
      <c r="BS31" s="217"/>
      <c r="BT31" s="217"/>
    </row>
    <row r="32" spans="1:72" ht="48" customHeight="1" x14ac:dyDescent="0.3">
      <c r="A32" s="930"/>
      <c r="B32" s="938"/>
      <c r="C32" s="938"/>
      <c r="D32" s="612"/>
      <c r="E32" s="612"/>
      <c r="F32" s="612"/>
      <c r="G32" s="615"/>
      <c r="H32" s="612"/>
      <c r="I32" s="612"/>
      <c r="J32" s="332"/>
      <c r="K32" s="630"/>
      <c r="L32" s="624"/>
      <c r="M32" s="618"/>
      <c r="N32" s="621"/>
      <c r="O32" s="618">
        <f t="shared" si="23"/>
        <v>0</v>
      </c>
      <c r="P32" s="624"/>
      <c r="Q32" s="618"/>
      <c r="R32" s="627"/>
      <c r="S32" s="459">
        <v>5</v>
      </c>
      <c r="T32" s="225"/>
      <c r="U32" s="226" t="str">
        <f t="shared" si="29"/>
        <v/>
      </c>
      <c r="V32" s="227"/>
      <c r="W32" s="227"/>
      <c r="X32" s="228" t="str">
        <f t="shared" si="24"/>
        <v/>
      </c>
      <c r="Y32" s="227"/>
      <c r="Z32" s="227"/>
      <c r="AA32" s="227"/>
      <c r="AB32" s="240" t="str">
        <f t="shared" si="30"/>
        <v/>
      </c>
      <c r="AC32" s="230" t="str">
        <f>IFERROR(IF(AB32="","",IF(AB32&lt;=0.2,"Muy Baja",IF(AB32&lt;=0.4,"Baja",IF(AB32&lt;=0.6,"Media",IF(AB32&lt;=0.8,"Alta","Muy Alta"))))),"")</f>
        <v/>
      </c>
      <c r="AD32" s="231" t="str">
        <f t="shared" si="26"/>
        <v/>
      </c>
      <c r="AE32" s="230" t="str">
        <f t="shared" si="27"/>
        <v/>
      </c>
      <c r="AF32" s="231" t="str">
        <f t="shared" si="31"/>
        <v/>
      </c>
      <c r="AG32" s="232" t="str">
        <f t="shared" ref="AG32:AG33" si="32">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33"/>
      <c r="AI32" s="234"/>
      <c r="AJ32" s="235"/>
      <c r="AK32" s="236"/>
      <c r="AL32" s="236"/>
      <c r="AM32" s="234"/>
      <c r="AN32" s="355"/>
      <c r="AO32" s="357"/>
      <c r="AP32" s="357"/>
      <c r="AQ32" s="357"/>
      <c r="AR32" s="217"/>
      <c r="AS32" s="217"/>
      <c r="AT32" s="217"/>
      <c r="AU32" s="217"/>
      <c r="AV32" s="217"/>
      <c r="AW32" s="217"/>
      <c r="AX32" s="217"/>
      <c r="AY32" s="217"/>
      <c r="AZ32" s="217"/>
      <c r="BA32" s="217"/>
      <c r="BB32" s="217"/>
      <c r="BC32" s="217"/>
      <c r="BD32" s="217"/>
      <c r="BE32" s="217"/>
      <c r="BF32" s="217"/>
      <c r="BG32" s="217"/>
      <c r="BH32" s="217"/>
      <c r="BI32" s="217"/>
      <c r="BJ32" s="217"/>
      <c r="BK32" s="217"/>
      <c r="BL32" s="217"/>
      <c r="BM32" s="217"/>
      <c r="BN32" s="217"/>
      <c r="BO32" s="217"/>
      <c r="BP32" s="217"/>
      <c r="BQ32" s="217"/>
      <c r="BR32" s="217"/>
      <c r="BS32" s="217"/>
      <c r="BT32" s="217"/>
    </row>
    <row r="33" spans="1:72" ht="48" customHeight="1" x14ac:dyDescent="0.3">
      <c r="A33" s="931"/>
      <c r="B33" s="939"/>
      <c r="C33" s="939"/>
      <c r="D33" s="613"/>
      <c r="E33" s="613"/>
      <c r="F33" s="613"/>
      <c r="G33" s="616"/>
      <c r="H33" s="613"/>
      <c r="I33" s="613"/>
      <c r="J33" s="333"/>
      <c r="K33" s="631"/>
      <c r="L33" s="625"/>
      <c r="M33" s="619"/>
      <c r="N33" s="622"/>
      <c r="O33" s="619">
        <f t="shared" si="23"/>
        <v>0</v>
      </c>
      <c r="P33" s="625"/>
      <c r="Q33" s="619"/>
      <c r="R33" s="628"/>
      <c r="S33" s="459">
        <v>6</v>
      </c>
      <c r="T33" s="225"/>
      <c r="U33" s="226" t="str">
        <f t="shared" si="29"/>
        <v/>
      </c>
      <c r="V33" s="227"/>
      <c r="W33" s="227"/>
      <c r="X33" s="228" t="str">
        <f t="shared" si="24"/>
        <v/>
      </c>
      <c r="Y33" s="227"/>
      <c r="Z33" s="227"/>
      <c r="AA33" s="227"/>
      <c r="AB33" s="229" t="str">
        <f t="shared" si="30"/>
        <v/>
      </c>
      <c r="AC33" s="230" t="str">
        <f t="shared" si="25"/>
        <v/>
      </c>
      <c r="AD33" s="231" t="str">
        <f t="shared" si="26"/>
        <v/>
      </c>
      <c r="AE33" s="230" t="str">
        <f t="shared" si="27"/>
        <v/>
      </c>
      <c r="AF33" s="231" t="str">
        <f t="shared" si="31"/>
        <v/>
      </c>
      <c r="AG33" s="232" t="str">
        <f t="shared" si="32"/>
        <v/>
      </c>
      <c r="AH33" s="233"/>
      <c r="AI33" s="234"/>
      <c r="AJ33" s="235"/>
      <c r="AK33" s="236"/>
      <c r="AL33" s="236"/>
      <c r="AM33" s="234"/>
      <c r="AN33" s="355"/>
      <c r="AO33" s="357"/>
      <c r="AP33" s="357"/>
      <c r="AQ33" s="357"/>
      <c r="AR33" s="217"/>
      <c r="AS33" s="217"/>
      <c r="AT33" s="217"/>
      <c r="AU33" s="217"/>
      <c r="AV33" s="217"/>
      <c r="AW33" s="217"/>
      <c r="AX33" s="217"/>
      <c r="AY33" s="217"/>
      <c r="AZ33" s="217"/>
      <c r="BA33" s="217"/>
      <c r="BB33" s="217"/>
      <c r="BC33" s="217"/>
      <c r="BD33" s="217"/>
      <c r="BE33" s="217"/>
      <c r="BF33" s="217"/>
      <c r="BG33" s="217"/>
      <c r="BH33" s="217"/>
      <c r="BI33" s="217"/>
      <c r="BJ33" s="217"/>
      <c r="BK33" s="217"/>
      <c r="BL33" s="217"/>
      <c r="BM33" s="217"/>
      <c r="BN33" s="217"/>
      <c r="BO33" s="217"/>
      <c r="BP33" s="217"/>
      <c r="BQ33" s="217"/>
      <c r="BR33" s="217"/>
      <c r="BS33" s="217"/>
      <c r="BT33" s="217"/>
    </row>
    <row r="34" spans="1:72" ht="48" customHeight="1" x14ac:dyDescent="0.3">
      <c r="A34" s="929">
        <v>5</v>
      </c>
      <c r="B34" s="937"/>
      <c r="C34" s="937"/>
      <c r="D34" s="611"/>
      <c r="E34" s="611"/>
      <c r="F34" s="611"/>
      <c r="G34" s="614"/>
      <c r="H34" s="611"/>
      <c r="I34" s="611"/>
      <c r="J34" s="331"/>
      <c r="K34" s="629"/>
      <c r="L34" s="623" t="str">
        <f>IF(K34&lt;=0,"",IF(K34&lt;=2,"Muy Baja",IF(K34&lt;=24,"Baja",IF(K34&lt;=500,"Media",IF(K34&lt;=5000,"Alta","Muy Alta")))))</f>
        <v/>
      </c>
      <c r="M34" s="617" t="str">
        <f>IF(L34="","",IF(L34="Muy Baja",0.2,IF(L34="Baja",0.4,IF(L34="Media",0.6,IF(L34="Alta",0.8,IF(L34="Muy Alta",1,))))))</f>
        <v/>
      </c>
      <c r="N34" s="620"/>
      <c r="O34" s="617">
        <f>IF(NOT(ISERROR(MATCH(N34,'Tabla Impacto'!$B$221:$B$223,0))),'Tabla Impacto'!$F$223&amp;"Por favor no seleccionar los criterios de impacto(Afectación Económica o presupuestal y Pérdida Reputacional)",N34)</f>
        <v>0</v>
      </c>
      <c r="P34" s="623" t="str">
        <f>IF(OR(O34='Tabla Impacto'!$C$11,O34='Tabla Impacto'!$D$11),"Leve",IF(OR(O34='Tabla Impacto'!$C$12,O34='Tabla Impacto'!$D$12),"Menor",IF(OR(O34='Tabla Impacto'!$C$13,O34='Tabla Impacto'!$D$13),"Moderado",IF(OR(O34='Tabla Impacto'!$C$14,O34='Tabla Impacto'!$D$14),"Mayor",IF(OR(O34='Tabla Impacto'!$C$15,O34='Tabla Impacto'!$D$15),"Catastrófico","")))))</f>
        <v/>
      </c>
      <c r="Q34" s="617" t="str">
        <f>IF(P34="","",IF(P34="Leve",0.2,IF(P34="Menor",0.4,IF(P34="Moderado",0.6,IF(P34="Mayor",0.8,IF(P34="Catastrófico",1,))))))</f>
        <v/>
      </c>
      <c r="R34" s="626"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459">
        <v>1</v>
      </c>
      <c r="T34" s="225"/>
      <c r="U34" s="226" t="str">
        <f>IF(OR(V34="Preventivo",V34="Detectivo"),"Probabilidad",IF(V34="Correctivo","Impacto",""))</f>
        <v/>
      </c>
      <c r="V34" s="227"/>
      <c r="W34" s="227"/>
      <c r="X34" s="228" t="str">
        <f>IF(AND(V34="Preventivo",W34="Automático"),"50%",IF(AND(V34="Preventivo",W34="Manual"),"40%",IF(AND(V34="Detectivo",W34="Automático"),"40%",IF(AND(V34="Detectivo",W34="Manual"),"30%",IF(AND(V34="Correctivo",W34="Automático"),"35%",IF(AND(V34="Correctivo",W34="Manual"),"25%",""))))))</f>
        <v/>
      </c>
      <c r="Y34" s="227"/>
      <c r="Z34" s="227"/>
      <c r="AA34" s="227"/>
      <c r="AB34" s="229" t="str">
        <f>IFERROR(IF(U34="Probabilidad",(M34-(+M34*X34)),IF(U34="Impacto",M34,"")),"")</f>
        <v/>
      </c>
      <c r="AC34" s="230" t="str">
        <f>IFERROR(IF(AB34="","",IF(AB34&lt;=0.2,"Muy Baja",IF(AB34&lt;=0.4,"Baja",IF(AB34&lt;=0.6,"Media",IF(AB34&lt;=0.8,"Alta","Muy Alta"))))),"")</f>
        <v/>
      </c>
      <c r="AD34" s="231" t="str">
        <f>+AB34</f>
        <v/>
      </c>
      <c r="AE34" s="230" t="str">
        <f>IFERROR(IF(AF34="","",IF(AF34&lt;=0.2,"Leve",IF(AF34&lt;=0.4,"Menor",IF(AF34&lt;=0.6,"Moderado",IF(AF34&lt;=0.8,"Mayor","Catastrófico"))))),"")</f>
        <v/>
      </c>
      <c r="AF34" s="231" t="str">
        <f>IFERROR(IF(U34="Impacto",(Q34-(+Q34*X34)),IF(U34="Probabilidad",Q34,"")),"")</f>
        <v/>
      </c>
      <c r="AG34" s="232"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33"/>
      <c r="AI34" s="234"/>
      <c r="AJ34" s="235"/>
      <c r="AK34" s="236"/>
      <c r="AL34" s="236"/>
      <c r="AM34" s="234"/>
      <c r="AN34" s="355"/>
      <c r="AO34" s="357"/>
      <c r="AP34" s="357"/>
      <c r="AQ34" s="357"/>
      <c r="AR34" s="217"/>
      <c r="AS34" s="217"/>
      <c r="AT34" s="217"/>
      <c r="AU34" s="217"/>
      <c r="AV34" s="217"/>
      <c r="AW34" s="217"/>
      <c r="AX34" s="217"/>
      <c r="AY34" s="217"/>
      <c r="AZ34" s="217"/>
      <c r="BA34" s="217"/>
      <c r="BB34" s="217"/>
      <c r="BC34" s="217"/>
      <c r="BD34" s="217"/>
      <c r="BE34" s="217"/>
      <c r="BF34" s="217"/>
      <c r="BG34" s="217"/>
      <c r="BH34" s="217"/>
      <c r="BI34" s="217"/>
      <c r="BJ34" s="217"/>
      <c r="BK34" s="217"/>
      <c r="BL34" s="217"/>
      <c r="BM34" s="217"/>
      <c r="BN34" s="217"/>
      <c r="BO34" s="217"/>
      <c r="BP34" s="217"/>
      <c r="BQ34" s="217"/>
      <c r="BR34" s="217"/>
      <c r="BS34" s="217"/>
      <c r="BT34" s="217"/>
    </row>
    <row r="35" spans="1:72" ht="48" customHeight="1" x14ac:dyDescent="0.3">
      <c r="A35" s="930"/>
      <c r="B35" s="938"/>
      <c r="C35" s="938"/>
      <c r="D35" s="612"/>
      <c r="E35" s="612"/>
      <c r="F35" s="612"/>
      <c r="G35" s="615"/>
      <c r="H35" s="612"/>
      <c r="I35" s="612"/>
      <c r="J35" s="332"/>
      <c r="K35" s="630"/>
      <c r="L35" s="624"/>
      <c r="M35" s="618"/>
      <c r="N35" s="621"/>
      <c r="O35" s="618">
        <f t="shared" ref="O35:O39" si="33">IF(NOT(ISERROR(MATCH(N35,_xlfn.ANCHORARRAY(G46),0))),M48&amp;"Por favor no seleccionar los criterios de impacto",N35)</f>
        <v>0</v>
      </c>
      <c r="P35" s="624"/>
      <c r="Q35" s="618"/>
      <c r="R35" s="627"/>
      <c r="S35" s="459">
        <v>2</v>
      </c>
      <c r="T35" s="225"/>
      <c r="U35" s="226" t="str">
        <f>IF(OR(V35="Preventivo",V35="Detectivo"),"Probabilidad",IF(V35="Correctivo","Impacto",""))</f>
        <v/>
      </c>
      <c r="V35" s="227"/>
      <c r="W35" s="227"/>
      <c r="X35" s="228" t="str">
        <f t="shared" ref="X35:X39" si="34">IF(AND(V35="Preventivo",W35="Automático"),"50%",IF(AND(V35="Preventivo",W35="Manual"),"40%",IF(AND(V35="Detectivo",W35="Automático"),"40%",IF(AND(V35="Detectivo",W35="Manual"),"30%",IF(AND(V35="Correctivo",W35="Automático"),"35%",IF(AND(V35="Correctivo",W35="Manual"),"25%",""))))))</f>
        <v/>
      </c>
      <c r="Y35" s="227"/>
      <c r="Z35" s="227"/>
      <c r="AA35" s="227"/>
      <c r="AB35" s="229" t="str">
        <f>IFERROR(IF(AND(U34="Probabilidad",U35="Probabilidad"),(AD34-(+AD34*X35)),IF(U35="Probabilidad",(M34-(+M34*X35)),IF(U35="Impacto",AD34,""))),"")</f>
        <v/>
      </c>
      <c r="AC35" s="230" t="str">
        <f t="shared" si="25"/>
        <v/>
      </c>
      <c r="AD35" s="231" t="str">
        <f t="shared" ref="AD35:AD39" si="35">+AB35</f>
        <v/>
      </c>
      <c r="AE35" s="230" t="str">
        <f t="shared" si="27"/>
        <v/>
      </c>
      <c r="AF35" s="231" t="str">
        <f>IFERROR(IF(AND(U34="Impacto",U35="Impacto"),(AF34-(+AF34*X35)),IF(U35="Impacto",(Q34-(+Q34*X35)),IF(U35="Probabilidad",AF34,""))),"")</f>
        <v/>
      </c>
      <c r="AG35" s="232" t="str">
        <f t="shared" ref="AG35:AG36" si="36">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33"/>
      <c r="AI35" s="234"/>
      <c r="AJ35" s="235"/>
      <c r="AK35" s="236"/>
      <c r="AL35" s="236"/>
      <c r="AM35" s="234"/>
      <c r="AN35" s="355"/>
      <c r="AO35" s="357"/>
      <c r="AP35" s="357"/>
      <c r="AQ35" s="357"/>
      <c r="AR35" s="217"/>
      <c r="AS35" s="217"/>
      <c r="AT35" s="217"/>
      <c r="AU35" s="217"/>
      <c r="AV35" s="217"/>
      <c r="AW35" s="217"/>
      <c r="AX35" s="217"/>
      <c r="AY35" s="217"/>
      <c r="AZ35" s="217"/>
      <c r="BA35" s="217"/>
      <c r="BB35" s="217"/>
      <c r="BC35" s="217"/>
      <c r="BD35" s="217"/>
      <c r="BE35" s="217"/>
      <c r="BF35" s="217"/>
      <c r="BG35" s="217"/>
      <c r="BH35" s="217"/>
      <c r="BI35" s="217"/>
      <c r="BJ35" s="217"/>
      <c r="BK35" s="217"/>
      <c r="BL35" s="217"/>
      <c r="BM35" s="217"/>
      <c r="BN35" s="217"/>
      <c r="BO35" s="217"/>
      <c r="BP35" s="217"/>
      <c r="BQ35" s="217"/>
      <c r="BR35" s="217"/>
      <c r="BS35" s="217"/>
      <c r="BT35" s="217"/>
    </row>
    <row r="36" spans="1:72" ht="48" customHeight="1" x14ac:dyDescent="0.3">
      <c r="A36" s="930"/>
      <c r="B36" s="938"/>
      <c r="C36" s="938"/>
      <c r="D36" s="612"/>
      <c r="E36" s="612"/>
      <c r="F36" s="612"/>
      <c r="G36" s="615"/>
      <c r="H36" s="612"/>
      <c r="I36" s="612"/>
      <c r="J36" s="332"/>
      <c r="K36" s="630"/>
      <c r="L36" s="624"/>
      <c r="M36" s="618"/>
      <c r="N36" s="621"/>
      <c r="O36" s="618">
        <f t="shared" si="33"/>
        <v>0</v>
      </c>
      <c r="P36" s="624"/>
      <c r="Q36" s="618"/>
      <c r="R36" s="627"/>
      <c r="S36" s="459">
        <v>3</v>
      </c>
      <c r="T36" s="239"/>
      <c r="U36" s="226" t="str">
        <f>IF(OR(V36="Preventivo",V36="Detectivo"),"Probabilidad",IF(V36="Correctivo","Impacto",""))</f>
        <v/>
      </c>
      <c r="V36" s="227"/>
      <c r="W36" s="227"/>
      <c r="X36" s="228" t="str">
        <f t="shared" si="34"/>
        <v/>
      </c>
      <c r="Y36" s="227"/>
      <c r="Z36" s="227"/>
      <c r="AA36" s="227"/>
      <c r="AB36" s="229" t="str">
        <f>IFERROR(IF(AND(U35="Probabilidad",U36="Probabilidad"),(AD35-(+AD35*X36)),IF(AND(U35="Impacto",U36="Probabilidad"),(AD34-(+AD34*X36)),IF(U36="Impacto",AD35,""))),"")</f>
        <v/>
      </c>
      <c r="AC36" s="230" t="str">
        <f t="shared" si="25"/>
        <v/>
      </c>
      <c r="AD36" s="231" t="str">
        <f t="shared" si="35"/>
        <v/>
      </c>
      <c r="AE36" s="230" t="str">
        <f t="shared" si="27"/>
        <v/>
      </c>
      <c r="AF36" s="231" t="str">
        <f>IFERROR(IF(AND(U35="Impacto",U36="Impacto"),(AF35-(+AF35*X36)),IF(AND(U35="Probabilidad",U36="Impacto"),(AF34-(+AF34*X36)),IF(U36="Probabilidad",AF35,""))),"")</f>
        <v/>
      </c>
      <c r="AG36" s="232" t="str">
        <f t="shared" si="36"/>
        <v/>
      </c>
      <c r="AH36" s="233"/>
      <c r="AI36" s="234"/>
      <c r="AJ36" s="235"/>
      <c r="AK36" s="236"/>
      <c r="AL36" s="236"/>
      <c r="AM36" s="234"/>
      <c r="AN36" s="355"/>
      <c r="AO36" s="357"/>
      <c r="AP36" s="357"/>
      <c r="AQ36" s="357"/>
      <c r="AR36" s="217"/>
      <c r="AS36" s="217"/>
      <c r="AT36" s="217"/>
      <c r="AU36" s="217"/>
      <c r="AV36" s="217"/>
      <c r="AW36" s="217"/>
      <c r="AX36" s="217"/>
      <c r="AY36" s="217"/>
      <c r="AZ36" s="217"/>
      <c r="BA36" s="217"/>
      <c r="BB36" s="217"/>
      <c r="BC36" s="217"/>
      <c r="BD36" s="217"/>
      <c r="BE36" s="217"/>
      <c r="BF36" s="217"/>
      <c r="BG36" s="217"/>
      <c r="BH36" s="217"/>
      <c r="BI36" s="217"/>
      <c r="BJ36" s="217"/>
      <c r="BK36" s="217"/>
      <c r="BL36" s="217"/>
      <c r="BM36" s="217"/>
      <c r="BN36" s="217"/>
      <c r="BO36" s="217"/>
      <c r="BP36" s="217"/>
      <c r="BQ36" s="217"/>
      <c r="BR36" s="217"/>
      <c r="BS36" s="217"/>
      <c r="BT36" s="217"/>
    </row>
    <row r="37" spans="1:72" ht="48" customHeight="1" x14ac:dyDescent="0.3">
      <c r="A37" s="930"/>
      <c r="B37" s="938"/>
      <c r="C37" s="938"/>
      <c r="D37" s="612"/>
      <c r="E37" s="612"/>
      <c r="F37" s="612"/>
      <c r="G37" s="615"/>
      <c r="H37" s="612"/>
      <c r="I37" s="612"/>
      <c r="J37" s="332"/>
      <c r="K37" s="630"/>
      <c r="L37" s="624"/>
      <c r="M37" s="618"/>
      <c r="N37" s="621"/>
      <c r="O37" s="618">
        <f t="shared" si="33"/>
        <v>0</v>
      </c>
      <c r="P37" s="624"/>
      <c r="Q37" s="618"/>
      <c r="R37" s="627"/>
      <c r="S37" s="459">
        <v>4</v>
      </c>
      <c r="T37" s="225"/>
      <c r="U37" s="226" t="str">
        <f t="shared" ref="U37:U39" si="37">IF(OR(V37="Preventivo",V37="Detectivo"),"Probabilidad",IF(V37="Correctivo","Impacto",""))</f>
        <v/>
      </c>
      <c r="V37" s="227"/>
      <c r="W37" s="227"/>
      <c r="X37" s="228" t="str">
        <f t="shared" si="34"/>
        <v/>
      </c>
      <c r="Y37" s="227"/>
      <c r="Z37" s="227"/>
      <c r="AA37" s="227"/>
      <c r="AB37" s="229" t="str">
        <f t="shared" ref="AB37:AB39" si="38">IFERROR(IF(AND(U36="Probabilidad",U37="Probabilidad"),(AD36-(+AD36*X37)),IF(AND(U36="Impacto",U37="Probabilidad"),(AD35-(+AD35*X37)),IF(U37="Impacto",AD36,""))),"")</f>
        <v/>
      </c>
      <c r="AC37" s="230" t="str">
        <f t="shared" si="25"/>
        <v/>
      </c>
      <c r="AD37" s="231" t="str">
        <f t="shared" si="35"/>
        <v/>
      </c>
      <c r="AE37" s="230" t="str">
        <f t="shared" si="27"/>
        <v/>
      </c>
      <c r="AF37" s="231" t="str">
        <f t="shared" ref="AF37:AF39" si="39">IFERROR(IF(AND(U36="Impacto",U37="Impacto"),(AF36-(+AF36*X37)),IF(AND(U36="Probabilidad",U37="Impacto"),(AF35-(+AF35*X37)),IF(U37="Probabilidad",AF36,""))),"")</f>
        <v/>
      </c>
      <c r="AG37" s="232"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33"/>
      <c r="AI37" s="234"/>
      <c r="AJ37" s="235"/>
      <c r="AK37" s="236"/>
      <c r="AL37" s="236"/>
      <c r="AM37" s="234"/>
      <c r="AN37" s="355"/>
      <c r="AO37" s="357"/>
      <c r="AP37" s="357"/>
      <c r="AQ37" s="357"/>
      <c r="AR37" s="217"/>
      <c r="AS37" s="217"/>
      <c r="AT37" s="217"/>
      <c r="AU37" s="217"/>
      <c r="AV37" s="217"/>
      <c r="AW37" s="217"/>
      <c r="AX37" s="217"/>
      <c r="AY37" s="217"/>
      <c r="AZ37" s="217"/>
      <c r="BA37" s="217"/>
      <c r="BB37" s="217"/>
      <c r="BC37" s="217"/>
      <c r="BD37" s="217"/>
      <c r="BE37" s="217"/>
      <c r="BF37" s="217"/>
      <c r="BG37" s="217"/>
      <c r="BH37" s="217"/>
      <c r="BI37" s="217"/>
      <c r="BJ37" s="217"/>
      <c r="BK37" s="217"/>
      <c r="BL37" s="217"/>
      <c r="BM37" s="217"/>
      <c r="BN37" s="217"/>
      <c r="BO37" s="217"/>
      <c r="BP37" s="217"/>
      <c r="BQ37" s="217"/>
      <c r="BR37" s="217"/>
      <c r="BS37" s="217"/>
      <c r="BT37" s="217"/>
    </row>
    <row r="38" spans="1:72" ht="48" customHeight="1" x14ac:dyDescent="0.3">
      <c r="A38" s="930"/>
      <c r="B38" s="938"/>
      <c r="C38" s="938"/>
      <c r="D38" s="612"/>
      <c r="E38" s="612"/>
      <c r="F38" s="612"/>
      <c r="G38" s="615"/>
      <c r="H38" s="612"/>
      <c r="I38" s="612"/>
      <c r="J38" s="332"/>
      <c r="K38" s="630"/>
      <c r="L38" s="624"/>
      <c r="M38" s="618"/>
      <c r="N38" s="621"/>
      <c r="O38" s="618">
        <f t="shared" si="33"/>
        <v>0</v>
      </c>
      <c r="P38" s="624"/>
      <c r="Q38" s="618"/>
      <c r="R38" s="627"/>
      <c r="S38" s="459">
        <v>5</v>
      </c>
      <c r="T38" s="225"/>
      <c r="U38" s="226" t="str">
        <f t="shared" si="37"/>
        <v/>
      </c>
      <c r="V38" s="227"/>
      <c r="W38" s="227"/>
      <c r="X38" s="228" t="str">
        <f t="shared" si="34"/>
        <v/>
      </c>
      <c r="Y38" s="227"/>
      <c r="Z38" s="227"/>
      <c r="AA38" s="227"/>
      <c r="AB38" s="229" t="str">
        <f t="shared" si="38"/>
        <v/>
      </c>
      <c r="AC38" s="230" t="str">
        <f t="shared" si="25"/>
        <v/>
      </c>
      <c r="AD38" s="231" t="str">
        <f t="shared" si="35"/>
        <v/>
      </c>
      <c r="AE38" s="230" t="str">
        <f t="shared" si="27"/>
        <v/>
      </c>
      <c r="AF38" s="231" t="str">
        <f t="shared" si="39"/>
        <v/>
      </c>
      <c r="AG38" s="232" t="str">
        <f t="shared" ref="AG38:AG39" si="40">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33"/>
      <c r="AI38" s="234"/>
      <c r="AJ38" s="235"/>
      <c r="AK38" s="236"/>
      <c r="AL38" s="236"/>
      <c r="AM38" s="234"/>
      <c r="AN38" s="355"/>
      <c r="AO38" s="357"/>
      <c r="AP38" s="357"/>
      <c r="AQ38" s="357"/>
      <c r="AR38" s="217"/>
      <c r="AS38" s="217"/>
      <c r="AT38" s="217"/>
      <c r="AU38" s="217"/>
      <c r="AV38" s="217"/>
      <c r="AW38" s="217"/>
      <c r="AX38" s="217"/>
      <c r="AY38" s="217"/>
      <c r="AZ38" s="217"/>
      <c r="BA38" s="217"/>
      <c r="BB38" s="217"/>
      <c r="BC38" s="217"/>
      <c r="BD38" s="217"/>
      <c r="BE38" s="217"/>
      <c r="BF38" s="217"/>
      <c r="BG38" s="217"/>
      <c r="BH38" s="217"/>
      <c r="BI38" s="217"/>
      <c r="BJ38" s="217"/>
      <c r="BK38" s="217"/>
      <c r="BL38" s="217"/>
      <c r="BM38" s="217"/>
      <c r="BN38" s="217"/>
      <c r="BO38" s="217"/>
      <c r="BP38" s="217"/>
      <c r="BQ38" s="217"/>
      <c r="BR38" s="217"/>
      <c r="BS38" s="217"/>
      <c r="BT38" s="217"/>
    </row>
    <row r="39" spans="1:72" ht="48" customHeight="1" x14ac:dyDescent="0.3">
      <c r="A39" s="931"/>
      <c r="B39" s="939"/>
      <c r="C39" s="939"/>
      <c r="D39" s="613"/>
      <c r="E39" s="613"/>
      <c r="F39" s="613"/>
      <c r="G39" s="616"/>
      <c r="H39" s="613"/>
      <c r="I39" s="613"/>
      <c r="J39" s="333"/>
      <c r="K39" s="631"/>
      <c r="L39" s="625"/>
      <c r="M39" s="619"/>
      <c r="N39" s="622"/>
      <c r="O39" s="619">
        <f t="shared" si="33"/>
        <v>0</v>
      </c>
      <c r="P39" s="625"/>
      <c r="Q39" s="619"/>
      <c r="R39" s="628"/>
      <c r="S39" s="459">
        <v>6</v>
      </c>
      <c r="T39" s="225"/>
      <c r="U39" s="226" t="str">
        <f t="shared" si="37"/>
        <v/>
      </c>
      <c r="V39" s="227"/>
      <c r="W39" s="227"/>
      <c r="X39" s="228" t="str">
        <f t="shared" si="34"/>
        <v/>
      </c>
      <c r="Y39" s="227"/>
      <c r="Z39" s="227"/>
      <c r="AA39" s="227"/>
      <c r="AB39" s="229" t="str">
        <f t="shared" si="38"/>
        <v/>
      </c>
      <c r="AC39" s="230" t="str">
        <f t="shared" si="25"/>
        <v/>
      </c>
      <c r="AD39" s="231" t="str">
        <f t="shared" si="35"/>
        <v/>
      </c>
      <c r="AE39" s="230" t="str">
        <f t="shared" si="27"/>
        <v/>
      </c>
      <c r="AF39" s="231" t="str">
        <f t="shared" si="39"/>
        <v/>
      </c>
      <c r="AG39" s="232" t="str">
        <f t="shared" si="40"/>
        <v/>
      </c>
      <c r="AH39" s="233"/>
      <c r="AI39" s="234"/>
      <c r="AJ39" s="235"/>
      <c r="AK39" s="236"/>
      <c r="AL39" s="236"/>
      <c r="AM39" s="234"/>
      <c r="AN39" s="355"/>
      <c r="AO39" s="357"/>
      <c r="AP39" s="357"/>
      <c r="AQ39" s="357"/>
      <c r="AR39" s="217"/>
      <c r="AS39" s="217"/>
      <c r="AT39" s="217"/>
      <c r="AU39" s="217"/>
      <c r="AV39" s="217"/>
      <c r="AW39" s="217"/>
      <c r="AX39" s="217"/>
      <c r="AY39" s="217"/>
      <c r="AZ39" s="217"/>
      <c r="BA39" s="217"/>
      <c r="BB39" s="217"/>
      <c r="BC39" s="217"/>
      <c r="BD39" s="217"/>
      <c r="BE39" s="217"/>
      <c r="BF39" s="217"/>
      <c r="BG39" s="217"/>
      <c r="BH39" s="217"/>
      <c r="BI39" s="217"/>
      <c r="BJ39" s="217"/>
      <c r="BK39" s="217"/>
      <c r="BL39" s="217"/>
      <c r="BM39" s="217"/>
      <c r="BN39" s="217"/>
      <c r="BO39" s="217"/>
      <c r="BP39" s="217"/>
      <c r="BQ39" s="217"/>
      <c r="BR39" s="217"/>
      <c r="BS39" s="217"/>
      <c r="BT39" s="217"/>
    </row>
    <row r="40" spans="1:72" ht="48" customHeight="1" x14ac:dyDescent="0.3">
      <c r="A40" s="929">
        <v>6</v>
      </c>
      <c r="B40" s="937"/>
      <c r="C40" s="937"/>
      <c r="D40" s="611"/>
      <c r="E40" s="611"/>
      <c r="F40" s="611"/>
      <c r="G40" s="614"/>
      <c r="H40" s="611"/>
      <c r="I40" s="611"/>
      <c r="J40" s="331"/>
      <c r="K40" s="629"/>
      <c r="L40" s="623" t="str">
        <f>IF(K40&lt;=0,"",IF(K40&lt;=2,"Muy Baja",IF(K40&lt;=24,"Baja",IF(K40&lt;=500,"Media",IF(K40&lt;=5000,"Alta","Muy Alta")))))</f>
        <v/>
      </c>
      <c r="M40" s="617" t="str">
        <f>IF(L40="","",IF(L40="Muy Baja",0.2,IF(L40="Baja",0.4,IF(L40="Media",0.6,IF(L40="Alta",0.8,IF(L40="Muy Alta",1,))))))</f>
        <v/>
      </c>
      <c r="N40" s="620"/>
      <c r="O40" s="617">
        <f>IF(NOT(ISERROR(MATCH(N40,'Tabla Impacto'!$B$221:$B$223,0))),'Tabla Impacto'!$F$223&amp;"Por favor no seleccionar los criterios de impacto(Afectación Económica o presupuestal y Pérdida Reputacional)",N40)</f>
        <v>0</v>
      </c>
      <c r="P40" s="623" t="str">
        <f>IF(OR(O40='Tabla Impacto'!$C$11,O40='Tabla Impacto'!$D$11),"Leve",IF(OR(O40='Tabla Impacto'!$C$12,O40='Tabla Impacto'!$D$12),"Menor",IF(OR(O40='Tabla Impacto'!$C$13,O40='Tabla Impacto'!$D$13),"Moderado",IF(OR(O40='Tabla Impacto'!$C$14,O40='Tabla Impacto'!$D$14),"Mayor",IF(OR(O40='Tabla Impacto'!$C$15,O40='Tabla Impacto'!$D$15),"Catastrófico","")))))</f>
        <v/>
      </c>
      <c r="Q40" s="617" t="str">
        <f>IF(P40="","",IF(P40="Leve",0.2,IF(P40="Menor",0.4,IF(P40="Moderado",0.6,IF(P40="Mayor",0.8,IF(P40="Catastrófico",1,))))))</f>
        <v/>
      </c>
      <c r="R40" s="626"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459">
        <v>1</v>
      </c>
      <c r="T40" s="225"/>
      <c r="U40" s="226" t="str">
        <f>IF(OR(V40="Preventivo",V40="Detectivo"),"Probabilidad",IF(V40="Correctivo","Impacto",""))</f>
        <v/>
      </c>
      <c r="V40" s="227"/>
      <c r="W40" s="227"/>
      <c r="X40" s="228" t="str">
        <f>IF(AND(V40="Preventivo",W40="Automático"),"50%",IF(AND(V40="Preventivo",W40="Manual"),"40%",IF(AND(V40="Detectivo",W40="Automático"),"40%",IF(AND(V40="Detectivo",W40="Manual"),"30%",IF(AND(V40="Correctivo",W40="Automático"),"35%",IF(AND(V40="Correctivo",W40="Manual"),"25%",""))))))</f>
        <v/>
      </c>
      <c r="Y40" s="227"/>
      <c r="Z40" s="227"/>
      <c r="AA40" s="227"/>
      <c r="AB40" s="229" t="str">
        <f>IFERROR(IF(U40="Probabilidad",(M40-(+M40*X40)),IF(U40="Impacto",M40,"")),"")</f>
        <v/>
      </c>
      <c r="AC40" s="230" t="str">
        <f>IFERROR(IF(AB40="","",IF(AB40&lt;=0.2,"Muy Baja",IF(AB40&lt;=0.4,"Baja",IF(AB40&lt;=0.6,"Media",IF(AB40&lt;=0.8,"Alta","Muy Alta"))))),"")</f>
        <v/>
      </c>
      <c r="AD40" s="231" t="str">
        <f>+AB40</f>
        <v/>
      </c>
      <c r="AE40" s="230" t="str">
        <f>IFERROR(IF(AF40="","",IF(AF40&lt;=0.2,"Leve",IF(AF40&lt;=0.4,"Menor",IF(AF40&lt;=0.6,"Moderado",IF(AF40&lt;=0.8,"Mayor","Catastrófico"))))),"")</f>
        <v/>
      </c>
      <c r="AF40" s="231" t="str">
        <f>IFERROR(IF(U40="Impacto",(Q40-(+Q40*X40)),IF(U40="Probabilidad",Q40,"")),"")</f>
        <v/>
      </c>
      <c r="AG40" s="232"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33"/>
      <c r="AI40" s="234"/>
      <c r="AJ40" s="235"/>
      <c r="AK40" s="236"/>
      <c r="AL40" s="236"/>
      <c r="AM40" s="234"/>
      <c r="AN40" s="355"/>
      <c r="AO40" s="357"/>
      <c r="AP40" s="357"/>
      <c r="AQ40" s="357"/>
      <c r="AR40" s="217"/>
      <c r="AS40" s="217"/>
      <c r="AT40" s="217"/>
      <c r="AU40" s="217"/>
      <c r="AV40" s="217"/>
      <c r="AW40" s="217"/>
      <c r="AX40" s="217"/>
      <c r="AY40" s="217"/>
      <c r="AZ40" s="217"/>
      <c r="BA40" s="217"/>
      <c r="BB40" s="217"/>
      <c r="BC40" s="217"/>
      <c r="BD40" s="217"/>
      <c r="BE40" s="217"/>
      <c r="BF40" s="217"/>
      <c r="BG40" s="217"/>
      <c r="BH40" s="217"/>
      <c r="BI40" s="217"/>
      <c r="BJ40" s="217"/>
      <c r="BK40" s="217"/>
      <c r="BL40" s="217"/>
      <c r="BM40" s="217"/>
      <c r="BN40" s="217"/>
      <c r="BO40" s="217"/>
      <c r="BP40" s="217"/>
      <c r="BQ40" s="217"/>
      <c r="BR40" s="217"/>
      <c r="BS40" s="217"/>
      <c r="BT40" s="217"/>
    </row>
    <row r="41" spans="1:72" ht="48" customHeight="1" x14ac:dyDescent="0.3">
      <c r="A41" s="930"/>
      <c r="B41" s="938"/>
      <c r="C41" s="938"/>
      <c r="D41" s="612"/>
      <c r="E41" s="612"/>
      <c r="F41" s="612"/>
      <c r="G41" s="615"/>
      <c r="H41" s="612"/>
      <c r="I41" s="612"/>
      <c r="J41" s="332"/>
      <c r="K41" s="630"/>
      <c r="L41" s="624"/>
      <c r="M41" s="618"/>
      <c r="N41" s="621"/>
      <c r="O41" s="618">
        <f t="shared" ref="O41:O45" si="41">IF(NOT(ISERROR(MATCH(N41,_xlfn.ANCHORARRAY(G52),0))),M54&amp;"Por favor no seleccionar los criterios de impacto",N41)</f>
        <v>0</v>
      </c>
      <c r="P41" s="624"/>
      <c r="Q41" s="618"/>
      <c r="R41" s="627"/>
      <c r="S41" s="459">
        <v>2</v>
      </c>
      <c r="T41" s="225"/>
      <c r="U41" s="226" t="str">
        <f>IF(OR(V41="Preventivo",V41="Detectivo"),"Probabilidad",IF(V41="Correctivo","Impacto",""))</f>
        <v/>
      </c>
      <c r="V41" s="227"/>
      <c r="W41" s="227"/>
      <c r="X41" s="228" t="str">
        <f t="shared" ref="X41:X45" si="42">IF(AND(V41="Preventivo",W41="Automático"),"50%",IF(AND(V41="Preventivo",W41="Manual"),"40%",IF(AND(V41="Detectivo",W41="Automático"),"40%",IF(AND(V41="Detectivo",W41="Manual"),"30%",IF(AND(V41="Correctivo",W41="Automático"),"35%",IF(AND(V41="Correctivo",W41="Manual"),"25%",""))))))</f>
        <v/>
      </c>
      <c r="Y41" s="227"/>
      <c r="Z41" s="227"/>
      <c r="AA41" s="227"/>
      <c r="AB41" s="229" t="str">
        <f>IFERROR(IF(AND(U40="Probabilidad",U41="Probabilidad"),(AD40-(+AD40*X41)),IF(U41="Probabilidad",(M40-(+M40*X41)),IF(U41="Impacto",AD40,""))),"")</f>
        <v/>
      </c>
      <c r="AC41" s="230" t="str">
        <f t="shared" si="25"/>
        <v/>
      </c>
      <c r="AD41" s="231" t="str">
        <f t="shared" ref="AD41:AD45" si="43">+AB41</f>
        <v/>
      </c>
      <c r="AE41" s="230" t="str">
        <f t="shared" si="27"/>
        <v/>
      </c>
      <c r="AF41" s="231" t="str">
        <f>IFERROR(IF(AND(U40="Impacto",U41="Impacto"),(AF40-(+AF40*X41)),IF(U41="Impacto",(Q40-(+Q40*X41)),IF(U41="Probabilidad",AF40,""))),"")</f>
        <v/>
      </c>
      <c r="AG41" s="232" t="str">
        <f t="shared" ref="AG41:AG42" si="44">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33"/>
      <c r="AI41" s="234"/>
      <c r="AJ41" s="235"/>
      <c r="AK41" s="236"/>
      <c r="AL41" s="236"/>
      <c r="AM41" s="234"/>
      <c r="AN41" s="355"/>
      <c r="AO41" s="357"/>
      <c r="AP41" s="357"/>
      <c r="AQ41" s="357"/>
      <c r="AR41" s="217"/>
      <c r="AS41" s="217"/>
      <c r="AT41" s="217"/>
      <c r="AU41" s="217"/>
      <c r="AV41" s="217"/>
      <c r="AW41" s="217"/>
      <c r="AX41" s="217"/>
      <c r="AY41" s="217"/>
      <c r="AZ41" s="217"/>
      <c r="BA41" s="217"/>
      <c r="BB41" s="217"/>
      <c r="BC41" s="217"/>
      <c r="BD41" s="217"/>
      <c r="BE41" s="217"/>
      <c r="BF41" s="217"/>
      <c r="BG41" s="217"/>
      <c r="BH41" s="217"/>
      <c r="BI41" s="217"/>
      <c r="BJ41" s="217"/>
      <c r="BK41" s="217"/>
      <c r="BL41" s="217"/>
      <c r="BM41" s="217"/>
      <c r="BN41" s="217"/>
      <c r="BO41" s="217"/>
      <c r="BP41" s="217"/>
      <c r="BQ41" s="217"/>
      <c r="BR41" s="217"/>
      <c r="BS41" s="217"/>
      <c r="BT41" s="217"/>
    </row>
    <row r="42" spans="1:72" ht="48" customHeight="1" x14ac:dyDescent="0.3">
      <c r="A42" s="930"/>
      <c r="B42" s="938"/>
      <c r="C42" s="938"/>
      <c r="D42" s="612"/>
      <c r="E42" s="612"/>
      <c r="F42" s="612"/>
      <c r="G42" s="615"/>
      <c r="H42" s="612"/>
      <c r="I42" s="612"/>
      <c r="J42" s="332"/>
      <c r="K42" s="630"/>
      <c r="L42" s="624"/>
      <c r="M42" s="618"/>
      <c r="N42" s="621"/>
      <c r="O42" s="618">
        <f t="shared" si="41"/>
        <v>0</v>
      </c>
      <c r="P42" s="624"/>
      <c r="Q42" s="618"/>
      <c r="R42" s="627"/>
      <c r="S42" s="459">
        <v>3</v>
      </c>
      <c r="T42" s="239"/>
      <c r="U42" s="226" t="str">
        <f>IF(OR(V42="Preventivo",V42="Detectivo"),"Probabilidad",IF(V42="Correctivo","Impacto",""))</f>
        <v/>
      </c>
      <c r="V42" s="227"/>
      <c r="W42" s="227"/>
      <c r="X42" s="228" t="str">
        <f t="shared" si="42"/>
        <v/>
      </c>
      <c r="Y42" s="227"/>
      <c r="Z42" s="227"/>
      <c r="AA42" s="227"/>
      <c r="AB42" s="229" t="str">
        <f>IFERROR(IF(AND(U41="Probabilidad",U42="Probabilidad"),(AD41-(+AD41*X42)),IF(AND(U41="Impacto",U42="Probabilidad"),(AD40-(+AD40*X42)),IF(U42="Impacto",AD41,""))),"")</f>
        <v/>
      </c>
      <c r="AC42" s="230" t="str">
        <f t="shared" si="25"/>
        <v/>
      </c>
      <c r="AD42" s="231" t="str">
        <f t="shared" si="43"/>
        <v/>
      </c>
      <c r="AE42" s="230" t="str">
        <f t="shared" si="27"/>
        <v/>
      </c>
      <c r="AF42" s="231" t="str">
        <f>IFERROR(IF(AND(U41="Impacto",U42="Impacto"),(AF41-(+AF41*X42)),IF(AND(U41="Probabilidad",U42="Impacto"),(AF40-(+AF40*X42)),IF(U42="Probabilidad",AF41,""))),"")</f>
        <v/>
      </c>
      <c r="AG42" s="232" t="str">
        <f t="shared" si="44"/>
        <v/>
      </c>
      <c r="AH42" s="233"/>
      <c r="AI42" s="234"/>
      <c r="AJ42" s="235"/>
      <c r="AK42" s="236"/>
      <c r="AL42" s="236"/>
      <c r="AM42" s="234"/>
      <c r="AN42" s="355"/>
      <c r="AO42" s="357"/>
      <c r="AP42" s="357"/>
      <c r="AQ42" s="357"/>
      <c r="AR42" s="217"/>
      <c r="AS42" s="217"/>
      <c r="AT42" s="217"/>
      <c r="AU42" s="217"/>
      <c r="AV42" s="217"/>
      <c r="AW42" s="217"/>
      <c r="AX42" s="217"/>
      <c r="AY42" s="217"/>
      <c r="AZ42" s="217"/>
      <c r="BA42" s="217"/>
      <c r="BB42" s="217"/>
      <c r="BC42" s="217"/>
      <c r="BD42" s="217"/>
      <c r="BE42" s="217"/>
      <c r="BF42" s="217"/>
      <c r="BG42" s="217"/>
      <c r="BH42" s="217"/>
      <c r="BI42" s="217"/>
      <c r="BJ42" s="217"/>
      <c r="BK42" s="217"/>
      <c r="BL42" s="217"/>
      <c r="BM42" s="217"/>
      <c r="BN42" s="217"/>
      <c r="BO42" s="217"/>
      <c r="BP42" s="217"/>
      <c r="BQ42" s="217"/>
      <c r="BR42" s="217"/>
      <c r="BS42" s="217"/>
      <c r="BT42" s="217"/>
    </row>
    <row r="43" spans="1:72" ht="48" customHeight="1" x14ac:dyDescent="0.3">
      <c r="A43" s="930"/>
      <c r="B43" s="938"/>
      <c r="C43" s="938"/>
      <c r="D43" s="612"/>
      <c r="E43" s="612"/>
      <c r="F43" s="612"/>
      <c r="G43" s="615"/>
      <c r="H43" s="612"/>
      <c r="I43" s="612"/>
      <c r="J43" s="332"/>
      <c r="K43" s="630"/>
      <c r="L43" s="624"/>
      <c r="M43" s="618"/>
      <c r="N43" s="621"/>
      <c r="O43" s="618">
        <f t="shared" si="41"/>
        <v>0</v>
      </c>
      <c r="P43" s="624"/>
      <c r="Q43" s="618"/>
      <c r="R43" s="627"/>
      <c r="S43" s="459">
        <v>4</v>
      </c>
      <c r="T43" s="225"/>
      <c r="U43" s="226" t="str">
        <f t="shared" ref="U43:U45" si="45">IF(OR(V43="Preventivo",V43="Detectivo"),"Probabilidad",IF(V43="Correctivo","Impacto",""))</f>
        <v/>
      </c>
      <c r="V43" s="227"/>
      <c r="W43" s="227"/>
      <c r="X43" s="228" t="str">
        <f t="shared" si="42"/>
        <v/>
      </c>
      <c r="Y43" s="227"/>
      <c r="Z43" s="227"/>
      <c r="AA43" s="227"/>
      <c r="AB43" s="229" t="str">
        <f t="shared" ref="AB43:AB45" si="46">IFERROR(IF(AND(U42="Probabilidad",U43="Probabilidad"),(AD42-(+AD42*X43)),IF(AND(U42="Impacto",U43="Probabilidad"),(AD41-(+AD41*X43)),IF(U43="Impacto",AD42,""))),"")</f>
        <v/>
      </c>
      <c r="AC43" s="230" t="str">
        <f t="shared" si="25"/>
        <v/>
      </c>
      <c r="AD43" s="231" t="str">
        <f t="shared" si="43"/>
        <v/>
      </c>
      <c r="AE43" s="230" t="str">
        <f t="shared" si="27"/>
        <v/>
      </c>
      <c r="AF43" s="231" t="str">
        <f t="shared" ref="AF43:AF45" si="47">IFERROR(IF(AND(U42="Impacto",U43="Impacto"),(AF42-(+AF42*X43)),IF(AND(U42="Probabilidad",U43="Impacto"),(AF41-(+AF41*X43)),IF(U43="Probabilidad",AF42,""))),"")</f>
        <v/>
      </c>
      <c r="AG43" s="232"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33"/>
      <c r="AI43" s="234"/>
      <c r="AJ43" s="235"/>
      <c r="AK43" s="236"/>
      <c r="AL43" s="236"/>
      <c r="AM43" s="234"/>
      <c r="AN43" s="355"/>
      <c r="AO43" s="357"/>
      <c r="AP43" s="357"/>
      <c r="AQ43" s="357"/>
      <c r="AR43" s="217"/>
      <c r="AS43" s="217"/>
      <c r="AT43" s="217"/>
      <c r="AU43" s="217"/>
      <c r="AV43" s="217"/>
      <c r="AW43" s="217"/>
      <c r="AX43" s="217"/>
      <c r="AY43" s="217"/>
      <c r="AZ43" s="217"/>
      <c r="BA43" s="217"/>
      <c r="BB43" s="217"/>
      <c r="BC43" s="217"/>
      <c r="BD43" s="217"/>
      <c r="BE43" s="217"/>
      <c r="BF43" s="217"/>
      <c r="BG43" s="217"/>
      <c r="BH43" s="217"/>
      <c r="BI43" s="217"/>
      <c r="BJ43" s="217"/>
      <c r="BK43" s="217"/>
      <c r="BL43" s="217"/>
      <c r="BM43" s="217"/>
      <c r="BN43" s="217"/>
      <c r="BO43" s="217"/>
      <c r="BP43" s="217"/>
      <c r="BQ43" s="217"/>
      <c r="BR43" s="217"/>
      <c r="BS43" s="217"/>
      <c r="BT43" s="217"/>
    </row>
    <row r="44" spans="1:72" ht="48" customHeight="1" x14ac:dyDescent="0.3">
      <c r="A44" s="930"/>
      <c r="B44" s="938"/>
      <c r="C44" s="938"/>
      <c r="D44" s="612"/>
      <c r="E44" s="612"/>
      <c r="F44" s="612"/>
      <c r="G44" s="615"/>
      <c r="H44" s="612"/>
      <c r="I44" s="612"/>
      <c r="J44" s="332"/>
      <c r="K44" s="630"/>
      <c r="L44" s="624"/>
      <c r="M44" s="618"/>
      <c r="N44" s="621"/>
      <c r="O44" s="618">
        <f t="shared" si="41"/>
        <v>0</v>
      </c>
      <c r="P44" s="624"/>
      <c r="Q44" s="618"/>
      <c r="R44" s="627"/>
      <c r="S44" s="459">
        <v>5</v>
      </c>
      <c r="T44" s="225"/>
      <c r="U44" s="226" t="str">
        <f t="shared" si="45"/>
        <v/>
      </c>
      <c r="V44" s="227"/>
      <c r="W44" s="227"/>
      <c r="X44" s="228" t="str">
        <f t="shared" si="42"/>
        <v/>
      </c>
      <c r="Y44" s="227"/>
      <c r="Z44" s="227"/>
      <c r="AA44" s="227"/>
      <c r="AB44" s="229" t="str">
        <f t="shared" si="46"/>
        <v/>
      </c>
      <c r="AC44" s="230" t="str">
        <f t="shared" si="25"/>
        <v/>
      </c>
      <c r="AD44" s="231" t="str">
        <f t="shared" si="43"/>
        <v/>
      </c>
      <c r="AE44" s="230" t="str">
        <f t="shared" si="27"/>
        <v/>
      </c>
      <c r="AF44" s="231" t="str">
        <f t="shared" si="47"/>
        <v/>
      </c>
      <c r="AG44" s="232" t="str">
        <f t="shared" ref="AG44" si="48">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33"/>
      <c r="AI44" s="234"/>
      <c r="AJ44" s="235"/>
      <c r="AK44" s="236"/>
      <c r="AL44" s="236"/>
      <c r="AM44" s="234"/>
      <c r="AN44" s="355"/>
      <c r="AO44" s="357"/>
      <c r="AP44" s="357"/>
      <c r="AQ44" s="357"/>
      <c r="AR44" s="217"/>
      <c r="AS44" s="217"/>
      <c r="AT44" s="217"/>
      <c r="AU44" s="217"/>
      <c r="AV44" s="217"/>
      <c r="AW44" s="217"/>
      <c r="AX44" s="217"/>
      <c r="AY44" s="217"/>
      <c r="AZ44" s="217"/>
      <c r="BA44" s="217"/>
      <c r="BB44" s="217"/>
      <c r="BC44" s="217"/>
      <c r="BD44" s="217"/>
      <c r="BE44" s="217"/>
      <c r="BF44" s="217"/>
      <c r="BG44" s="217"/>
      <c r="BH44" s="217"/>
      <c r="BI44" s="217"/>
      <c r="BJ44" s="217"/>
      <c r="BK44" s="217"/>
      <c r="BL44" s="217"/>
      <c r="BM44" s="217"/>
      <c r="BN44" s="217"/>
      <c r="BO44" s="217"/>
      <c r="BP44" s="217"/>
      <c r="BQ44" s="217"/>
      <c r="BR44" s="217"/>
      <c r="BS44" s="217"/>
      <c r="BT44" s="217"/>
    </row>
    <row r="45" spans="1:72" ht="48" customHeight="1" x14ac:dyDescent="0.3">
      <c r="A45" s="931"/>
      <c r="B45" s="939"/>
      <c r="C45" s="939"/>
      <c r="D45" s="613"/>
      <c r="E45" s="613"/>
      <c r="F45" s="613"/>
      <c r="G45" s="616"/>
      <c r="H45" s="613"/>
      <c r="I45" s="613"/>
      <c r="J45" s="333"/>
      <c r="K45" s="631"/>
      <c r="L45" s="625"/>
      <c r="M45" s="619"/>
      <c r="N45" s="622"/>
      <c r="O45" s="619">
        <f t="shared" si="41"/>
        <v>0</v>
      </c>
      <c r="P45" s="625"/>
      <c r="Q45" s="619"/>
      <c r="R45" s="628"/>
      <c r="S45" s="459">
        <v>6</v>
      </c>
      <c r="T45" s="225"/>
      <c r="U45" s="226" t="str">
        <f t="shared" si="45"/>
        <v/>
      </c>
      <c r="V45" s="227"/>
      <c r="W45" s="227"/>
      <c r="X45" s="228" t="str">
        <f t="shared" si="42"/>
        <v/>
      </c>
      <c r="Y45" s="227"/>
      <c r="Z45" s="227"/>
      <c r="AA45" s="227"/>
      <c r="AB45" s="229" t="str">
        <f t="shared" si="46"/>
        <v/>
      </c>
      <c r="AC45" s="230" t="str">
        <f t="shared" si="25"/>
        <v/>
      </c>
      <c r="AD45" s="231" t="str">
        <f t="shared" si="43"/>
        <v/>
      </c>
      <c r="AE45" s="230" t="str">
        <f>IFERROR(IF(AF45="","",IF(AF45&lt;=0.2,"Leve",IF(AF45&lt;=0.4,"Menor",IF(AF45&lt;=0.6,"Moderado",IF(AF45&lt;=0.8,"Mayor","Catastrófico"))))),"")</f>
        <v/>
      </c>
      <c r="AF45" s="231" t="str">
        <f t="shared" si="47"/>
        <v/>
      </c>
      <c r="AG45" s="232"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33"/>
      <c r="AI45" s="234"/>
      <c r="AJ45" s="235"/>
      <c r="AK45" s="236"/>
      <c r="AL45" s="236"/>
      <c r="AM45" s="234"/>
      <c r="AN45" s="355"/>
      <c r="AO45" s="357"/>
      <c r="AP45" s="357"/>
      <c r="AQ45" s="35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c r="BQ45" s="217"/>
      <c r="BR45" s="217"/>
      <c r="BS45" s="217"/>
      <c r="BT45" s="217"/>
    </row>
    <row r="46" spans="1:72" ht="48" customHeight="1" x14ac:dyDescent="0.3">
      <c r="A46" s="929">
        <v>7</v>
      </c>
      <c r="B46" s="937"/>
      <c r="C46" s="937"/>
      <c r="D46" s="611"/>
      <c r="E46" s="611"/>
      <c r="F46" s="611"/>
      <c r="G46" s="614"/>
      <c r="H46" s="611"/>
      <c r="I46" s="611"/>
      <c r="J46" s="331"/>
      <c r="K46" s="629"/>
      <c r="L46" s="623" t="str">
        <f>IF(K46&lt;=0,"",IF(K46&lt;=2,"Muy Baja",IF(K46&lt;=24,"Baja",IF(K46&lt;=500,"Media",IF(K46&lt;=5000,"Alta","Muy Alta")))))</f>
        <v/>
      </c>
      <c r="M46" s="617" t="str">
        <f>IF(L46="","",IF(L46="Muy Baja",0.2,IF(L46="Baja",0.4,IF(L46="Media",0.6,IF(L46="Alta",0.8,IF(L46="Muy Alta",1,))))))</f>
        <v/>
      </c>
      <c r="N46" s="620"/>
      <c r="O46" s="617">
        <f>IF(NOT(ISERROR(MATCH(N46,'Tabla Impacto'!$B$221:$B$223,0))),'Tabla Impacto'!$F$223&amp;"Por favor no seleccionar los criterios de impacto(Afectación Económica o presupuestal y Pérdida Reputacional)",N46)</f>
        <v>0</v>
      </c>
      <c r="P46" s="623" t="str">
        <f>IF(OR(O46='Tabla Impacto'!$C$11,O46='Tabla Impacto'!$D$11),"Leve",IF(OR(O46='Tabla Impacto'!$C$12,O46='Tabla Impacto'!$D$12),"Menor",IF(OR(O46='Tabla Impacto'!$C$13,O46='Tabla Impacto'!$D$13),"Moderado",IF(OR(O46='Tabla Impacto'!$C$14,O46='Tabla Impacto'!$D$14),"Mayor",IF(OR(O46='Tabla Impacto'!$C$15,O46='Tabla Impacto'!$D$15),"Catastrófico","")))))</f>
        <v/>
      </c>
      <c r="Q46" s="617" t="str">
        <f>IF(P46="","",IF(P46="Leve",0.2,IF(P46="Menor",0.4,IF(P46="Moderado",0.6,IF(P46="Mayor",0.8,IF(P46="Catastrófico",1,))))))</f>
        <v/>
      </c>
      <c r="R46" s="626"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459">
        <v>1</v>
      </c>
      <c r="T46" s="225"/>
      <c r="U46" s="226" t="str">
        <f>IF(OR(V46="Preventivo",V46="Detectivo"),"Probabilidad",IF(V46="Correctivo","Impacto",""))</f>
        <v/>
      </c>
      <c r="V46" s="227"/>
      <c r="W46" s="227"/>
      <c r="X46" s="228" t="str">
        <f>IF(AND(V46="Preventivo",W46="Automático"),"50%",IF(AND(V46="Preventivo",W46="Manual"),"40%",IF(AND(V46="Detectivo",W46="Automático"),"40%",IF(AND(V46="Detectivo",W46="Manual"),"30%",IF(AND(V46="Correctivo",W46="Automático"),"35%",IF(AND(V46="Correctivo",W46="Manual"),"25%",""))))))</f>
        <v/>
      </c>
      <c r="Y46" s="227"/>
      <c r="Z46" s="227"/>
      <c r="AA46" s="227"/>
      <c r="AB46" s="229" t="str">
        <f>IFERROR(IF(U46="Probabilidad",(M46-(+M46*X46)),IF(U46="Impacto",M46,"")),"")</f>
        <v/>
      </c>
      <c r="AC46" s="230" t="str">
        <f>IFERROR(IF(AB46="","",IF(AB46&lt;=0.2,"Muy Baja",IF(AB46&lt;=0.4,"Baja",IF(AB46&lt;=0.6,"Media",IF(AB46&lt;=0.8,"Alta","Muy Alta"))))),"")</f>
        <v/>
      </c>
      <c r="AD46" s="231" t="str">
        <f>+AB46</f>
        <v/>
      </c>
      <c r="AE46" s="230" t="str">
        <f>IFERROR(IF(AF46="","",IF(AF46&lt;=0.2,"Leve",IF(AF46&lt;=0.4,"Menor",IF(AF46&lt;=0.6,"Moderado",IF(AF46&lt;=0.8,"Mayor","Catastrófico"))))),"")</f>
        <v/>
      </c>
      <c r="AF46" s="231" t="str">
        <f>IFERROR(IF(U46="Impacto",(Q46-(+Q46*X46)),IF(U46="Probabilidad",Q46,"")),"")</f>
        <v/>
      </c>
      <c r="AG46" s="232"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33"/>
      <c r="AI46" s="234"/>
      <c r="AJ46" s="235"/>
      <c r="AK46" s="236"/>
      <c r="AL46" s="236"/>
      <c r="AM46" s="234"/>
      <c r="AN46" s="355"/>
      <c r="AO46" s="357"/>
      <c r="AP46" s="357"/>
      <c r="AQ46" s="357"/>
      <c r="AR46" s="217"/>
      <c r="AS46" s="217"/>
      <c r="AT46" s="217"/>
      <c r="AU46" s="217"/>
      <c r="AV46" s="217"/>
      <c r="AW46" s="217"/>
      <c r="AX46" s="217"/>
      <c r="AY46" s="217"/>
      <c r="AZ46" s="217"/>
      <c r="BA46" s="217"/>
      <c r="BB46" s="217"/>
      <c r="BC46" s="217"/>
      <c r="BD46" s="217"/>
      <c r="BE46" s="217"/>
      <c r="BF46" s="217"/>
      <c r="BG46" s="217"/>
      <c r="BH46" s="217"/>
      <c r="BI46" s="217"/>
      <c r="BJ46" s="217"/>
      <c r="BK46" s="217"/>
      <c r="BL46" s="217"/>
      <c r="BM46" s="217"/>
      <c r="BN46" s="217"/>
      <c r="BO46" s="217"/>
      <c r="BP46" s="217"/>
      <c r="BQ46" s="217"/>
      <c r="BR46" s="217"/>
      <c r="BS46" s="217"/>
      <c r="BT46" s="217"/>
    </row>
    <row r="47" spans="1:72" ht="48" customHeight="1" x14ac:dyDescent="0.3">
      <c r="A47" s="930"/>
      <c r="B47" s="938"/>
      <c r="C47" s="938"/>
      <c r="D47" s="612"/>
      <c r="E47" s="612"/>
      <c r="F47" s="612"/>
      <c r="G47" s="615"/>
      <c r="H47" s="612"/>
      <c r="I47" s="612"/>
      <c r="J47" s="332"/>
      <c r="K47" s="630"/>
      <c r="L47" s="624"/>
      <c r="M47" s="618"/>
      <c r="N47" s="621"/>
      <c r="O47" s="618">
        <f t="shared" ref="O47:O51" si="49">IF(NOT(ISERROR(MATCH(N47,_xlfn.ANCHORARRAY(G58),0))),M60&amp;"Por favor no seleccionar los criterios de impacto",N47)</f>
        <v>0</v>
      </c>
      <c r="P47" s="624"/>
      <c r="Q47" s="618"/>
      <c r="R47" s="627"/>
      <c r="S47" s="459">
        <v>2</v>
      </c>
      <c r="T47" s="225"/>
      <c r="U47" s="226" t="str">
        <f>IF(OR(V47="Preventivo",V47="Detectivo"),"Probabilidad",IF(V47="Correctivo","Impacto",""))</f>
        <v/>
      </c>
      <c r="V47" s="227"/>
      <c r="W47" s="227"/>
      <c r="X47" s="228" t="str">
        <f t="shared" ref="X47:X51" si="50">IF(AND(V47="Preventivo",W47="Automático"),"50%",IF(AND(V47="Preventivo",W47="Manual"),"40%",IF(AND(V47="Detectivo",W47="Automático"),"40%",IF(AND(V47="Detectivo",W47="Manual"),"30%",IF(AND(V47="Correctivo",W47="Automático"),"35%",IF(AND(V47="Correctivo",W47="Manual"),"25%",""))))))</f>
        <v/>
      </c>
      <c r="Y47" s="227"/>
      <c r="Z47" s="227"/>
      <c r="AA47" s="227"/>
      <c r="AB47" s="229" t="str">
        <f>IFERROR(IF(AND(U46="Probabilidad",U47="Probabilidad"),(AD46-(+AD46*X47)),IF(U47="Probabilidad",(M46-(+M46*X47)),IF(U47="Impacto",AD46,""))),"")</f>
        <v/>
      </c>
      <c r="AC47" s="230" t="str">
        <f t="shared" si="25"/>
        <v/>
      </c>
      <c r="AD47" s="231" t="str">
        <f t="shared" ref="AD47:AD51" si="51">+AB47</f>
        <v/>
      </c>
      <c r="AE47" s="230" t="str">
        <f t="shared" si="27"/>
        <v/>
      </c>
      <c r="AF47" s="231" t="str">
        <f>IFERROR(IF(AND(U46="Impacto",U47="Impacto"),(AF46-(+AF46*X47)),IF(U47="Impacto",(Q46-(+Q46*X47)),IF(U47="Probabilidad",AF46,""))),"")</f>
        <v/>
      </c>
      <c r="AG47" s="232" t="str">
        <f t="shared" ref="AG47:AG48" si="52">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33"/>
      <c r="AI47" s="234"/>
      <c r="AJ47" s="235"/>
      <c r="AK47" s="236"/>
      <c r="AL47" s="236"/>
      <c r="AM47" s="234"/>
      <c r="AN47" s="355"/>
      <c r="AO47" s="357"/>
      <c r="AP47" s="357"/>
      <c r="AQ47" s="357"/>
      <c r="AR47" s="217"/>
      <c r="AS47" s="217"/>
      <c r="AT47" s="217"/>
      <c r="AU47" s="217"/>
      <c r="AV47" s="217"/>
      <c r="AW47" s="217"/>
      <c r="AX47" s="217"/>
      <c r="AY47" s="217"/>
      <c r="AZ47" s="217"/>
      <c r="BA47" s="217"/>
      <c r="BB47" s="217"/>
      <c r="BC47" s="217"/>
      <c r="BD47" s="217"/>
      <c r="BE47" s="217"/>
      <c r="BF47" s="217"/>
      <c r="BG47" s="217"/>
      <c r="BH47" s="217"/>
      <c r="BI47" s="217"/>
      <c r="BJ47" s="217"/>
      <c r="BK47" s="217"/>
      <c r="BL47" s="217"/>
      <c r="BM47" s="217"/>
      <c r="BN47" s="217"/>
      <c r="BO47" s="217"/>
      <c r="BP47" s="217"/>
      <c r="BQ47" s="217"/>
      <c r="BR47" s="217"/>
      <c r="BS47" s="217"/>
      <c r="BT47" s="217"/>
    </row>
    <row r="48" spans="1:72" ht="48" customHeight="1" x14ac:dyDescent="0.3">
      <c r="A48" s="930"/>
      <c r="B48" s="938"/>
      <c r="C48" s="938"/>
      <c r="D48" s="612"/>
      <c r="E48" s="612"/>
      <c r="F48" s="612"/>
      <c r="G48" s="615"/>
      <c r="H48" s="612"/>
      <c r="I48" s="612"/>
      <c r="J48" s="332"/>
      <c r="K48" s="630"/>
      <c r="L48" s="624"/>
      <c r="M48" s="618"/>
      <c r="N48" s="621"/>
      <c r="O48" s="618">
        <f t="shared" si="49"/>
        <v>0</v>
      </c>
      <c r="P48" s="624"/>
      <c r="Q48" s="618"/>
      <c r="R48" s="627"/>
      <c r="S48" s="459">
        <v>3</v>
      </c>
      <c r="T48" s="239"/>
      <c r="U48" s="226" t="str">
        <f>IF(OR(V48="Preventivo",V48="Detectivo"),"Probabilidad",IF(V48="Correctivo","Impacto",""))</f>
        <v/>
      </c>
      <c r="V48" s="227"/>
      <c r="W48" s="227"/>
      <c r="X48" s="228" t="str">
        <f t="shared" si="50"/>
        <v/>
      </c>
      <c r="Y48" s="227"/>
      <c r="Z48" s="227"/>
      <c r="AA48" s="227"/>
      <c r="AB48" s="229" t="str">
        <f>IFERROR(IF(AND(U47="Probabilidad",U48="Probabilidad"),(AD47-(+AD47*X48)),IF(AND(U47="Impacto",U48="Probabilidad"),(AD46-(+AD46*X48)),IF(U48="Impacto",AD47,""))),"")</f>
        <v/>
      </c>
      <c r="AC48" s="230" t="str">
        <f t="shared" si="25"/>
        <v/>
      </c>
      <c r="AD48" s="231" t="str">
        <f t="shared" si="51"/>
        <v/>
      </c>
      <c r="AE48" s="230" t="str">
        <f t="shared" si="27"/>
        <v/>
      </c>
      <c r="AF48" s="231" t="str">
        <f>IFERROR(IF(AND(U47="Impacto",U48="Impacto"),(AF47-(+AF47*X48)),IF(AND(U47="Probabilidad",U48="Impacto"),(AF46-(+AF46*X48)),IF(U48="Probabilidad",AF47,""))),"")</f>
        <v/>
      </c>
      <c r="AG48" s="232" t="str">
        <f t="shared" si="52"/>
        <v/>
      </c>
      <c r="AH48" s="233"/>
      <c r="AI48" s="234"/>
      <c r="AJ48" s="235"/>
      <c r="AK48" s="236"/>
      <c r="AL48" s="236"/>
      <c r="AM48" s="234"/>
      <c r="AN48" s="355"/>
      <c r="AO48" s="357"/>
      <c r="AP48" s="357"/>
      <c r="AQ48" s="357"/>
      <c r="AR48" s="217"/>
      <c r="AS48" s="217"/>
      <c r="AT48" s="217"/>
      <c r="AU48" s="217"/>
      <c r="AV48" s="217"/>
      <c r="AW48" s="217"/>
      <c r="AX48" s="217"/>
      <c r="AY48" s="217"/>
      <c r="AZ48" s="217"/>
      <c r="BA48" s="217"/>
      <c r="BB48" s="217"/>
      <c r="BC48" s="217"/>
      <c r="BD48" s="217"/>
      <c r="BE48" s="217"/>
      <c r="BF48" s="217"/>
      <c r="BG48" s="217"/>
      <c r="BH48" s="217"/>
      <c r="BI48" s="217"/>
      <c r="BJ48" s="217"/>
      <c r="BK48" s="217"/>
      <c r="BL48" s="217"/>
      <c r="BM48" s="217"/>
      <c r="BN48" s="217"/>
      <c r="BO48" s="217"/>
      <c r="BP48" s="217"/>
      <c r="BQ48" s="217"/>
      <c r="BR48" s="217"/>
      <c r="BS48" s="217"/>
      <c r="BT48" s="217"/>
    </row>
    <row r="49" spans="1:72" ht="48" customHeight="1" x14ac:dyDescent="0.3">
      <c r="A49" s="930"/>
      <c r="B49" s="938"/>
      <c r="C49" s="938"/>
      <c r="D49" s="612"/>
      <c r="E49" s="612"/>
      <c r="F49" s="612"/>
      <c r="G49" s="615"/>
      <c r="H49" s="612"/>
      <c r="I49" s="612"/>
      <c r="J49" s="332"/>
      <c r="K49" s="630"/>
      <c r="L49" s="624"/>
      <c r="M49" s="618"/>
      <c r="N49" s="621"/>
      <c r="O49" s="618">
        <f t="shared" si="49"/>
        <v>0</v>
      </c>
      <c r="P49" s="624"/>
      <c r="Q49" s="618"/>
      <c r="R49" s="627"/>
      <c r="S49" s="459">
        <v>4</v>
      </c>
      <c r="T49" s="225"/>
      <c r="U49" s="226" t="str">
        <f t="shared" ref="U49:U51" si="53">IF(OR(V49="Preventivo",V49="Detectivo"),"Probabilidad",IF(V49="Correctivo","Impacto",""))</f>
        <v/>
      </c>
      <c r="V49" s="227"/>
      <c r="W49" s="227"/>
      <c r="X49" s="228" t="str">
        <f t="shared" si="50"/>
        <v/>
      </c>
      <c r="Y49" s="227"/>
      <c r="Z49" s="227"/>
      <c r="AA49" s="227"/>
      <c r="AB49" s="229" t="str">
        <f t="shared" ref="AB49:AB51" si="54">IFERROR(IF(AND(U48="Probabilidad",U49="Probabilidad"),(AD48-(+AD48*X49)),IF(AND(U48="Impacto",U49="Probabilidad"),(AD47-(+AD47*X49)),IF(U49="Impacto",AD48,""))),"")</f>
        <v/>
      </c>
      <c r="AC49" s="230" t="str">
        <f t="shared" si="25"/>
        <v/>
      </c>
      <c r="AD49" s="231" t="str">
        <f t="shared" si="51"/>
        <v/>
      </c>
      <c r="AE49" s="230" t="str">
        <f t="shared" si="27"/>
        <v/>
      </c>
      <c r="AF49" s="231" t="str">
        <f t="shared" ref="AF49:AF51" si="55">IFERROR(IF(AND(U48="Impacto",U49="Impacto"),(AF48-(+AF48*X49)),IF(AND(U48="Probabilidad",U49="Impacto"),(AF47-(+AF47*X49)),IF(U49="Probabilidad",AF48,""))),"")</f>
        <v/>
      </c>
      <c r="AG49" s="232"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33"/>
      <c r="AI49" s="234"/>
      <c r="AJ49" s="235"/>
      <c r="AK49" s="236"/>
      <c r="AL49" s="236"/>
      <c r="AM49" s="234"/>
      <c r="AN49" s="355"/>
      <c r="AO49" s="357"/>
      <c r="AP49" s="357"/>
      <c r="AQ49" s="357"/>
      <c r="AR49" s="217"/>
      <c r="AS49" s="217"/>
      <c r="AT49" s="217"/>
      <c r="AU49" s="217"/>
      <c r="AV49" s="217"/>
      <c r="AW49" s="217"/>
      <c r="AX49" s="217"/>
      <c r="AY49" s="217"/>
      <c r="AZ49" s="217"/>
      <c r="BA49" s="217"/>
      <c r="BB49" s="217"/>
      <c r="BC49" s="217"/>
      <c r="BD49" s="217"/>
      <c r="BE49" s="217"/>
      <c r="BF49" s="217"/>
      <c r="BG49" s="217"/>
      <c r="BH49" s="217"/>
      <c r="BI49" s="217"/>
      <c r="BJ49" s="217"/>
      <c r="BK49" s="217"/>
      <c r="BL49" s="217"/>
      <c r="BM49" s="217"/>
      <c r="BN49" s="217"/>
      <c r="BO49" s="217"/>
      <c r="BP49" s="217"/>
      <c r="BQ49" s="217"/>
      <c r="BR49" s="217"/>
      <c r="BS49" s="217"/>
      <c r="BT49" s="217"/>
    </row>
    <row r="50" spans="1:72" ht="48" customHeight="1" x14ac:dyDescent="0.3">
      <c r="A50" s="930"/>
      <c r="B50" s="938"/>
      <c r="C50" s="938"/>
      <c r="D50" s="612"/>
      <c r="E50" s="612"/>
      <c r="F50" s="612"/>
      <c r="G50" s="615"/>
      <c r="H50" s="612"/>
      <c r="I50" s="612"/>
      <c r="J50" s="332"/>
      <c r="K50" s="630"/>
      <c r="L50" s="624"/>
      <c r="M50" s="618"/>
      <c r="N50" s="621"/>
      <c r="O50" s="618">
        <f t="shared" si="49"/>
        <v>0</v>
      </c>
      <c r="P50" s="624"/>
      <c r="Q50" s="618"/>
      <c r="R50" s="627"/>
      <c r="S50" s="459">
        <v>5</v>
      </c>
      <c r="T50" s="225"/>
      <c r="U50" s="226" t="str">
        <f t="shared" si="53"/>
        <v/>
      </c>
      <c r="V50" s="227"/>
      <c r="W50" s="227"/>
      <c r="X50" s="228" t="str">
        <f t="shared" si="50"/>
        <v/>
      </c>
      <c r="Y50" s="227"/>
      <c r="Z50" s="227"/>
      <c r="AA50" s="227"/>
      <c r="AB50" s="229" t="str">
        <f t="shared" si="54"/>
        <v/>
      </c>
      <c r="AC50" s="230" t="str">
        <f t="shared" si="25"/>
        <v/>
      </c>
      <c r="AD50" s="231" t="str">
        <f t="shared" si="51"/>
        <v/>
      </c>
      <c r="AE50" s="230" t="str">
        <f t="shared" si="27"/>
        <v/>
      </c>
      <c r="AF50" s="231" t="str">
        <f t="shared" si="55"/>
        <v/>
      </c>
      <c r="AG50" s="232" t="str">
        <f t="shared" ref="AG50:AG51" si="56">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33"/>
      <c r="AI50" s="234"/>
      <c r="AJ50" s="235"/>
      <c r="AK50" s="236"/>
      <c r="AL50" s="236"/>
      <c r="AM50" s="234"/>
      <c r="AN50" s="355"/>
      <c r="AO50" s="357"/>
      <c r="AP50" s="357"/>
      <c r="AQ50" s="357"/>
      <c r="AR50" s="217"/>
      <c r="AS50" s="217"/>
      <c r="AT50" s="217"/>
      <c r="AU50" s="217"/>
      <c r="AV50" s="217"/>
      <c r="AW50" s="217"/>
      <c r="AX50" s="217"/>
      <c r="AY50" s="217"/>
      <c r="AZ50" s="217"/>
      <c r="BA50" s="217"/>
      <c r="BB50" s="217"/>
      <c r="BC50" s="217"/>
      <c r="BD50" s="217"/>
      <c r="BE50" s="217"/>
      <c r="BF50" s="217"/>
      <c r="BG50" s="217"/>
      <c r="BH50" s="217"/>
      <c r="BI50" s="217"/>
      <c r="BJ50" s="217"/>
      <c r="BK50" s="217"/>
      <c r="BL50" s="217"/>
      <c r="BM50" s="217"/>
      <c r="BN50" s="217"/>
      <c r="BO50" s="217"/>
      <c r="BP50" s="217"/>
      <c r="BQ50" s="217"/>
      <c r="BR50" s="217"/>
      <c r="BS50" s="217"/>
      <c r="BT50" s="217"/>
    </row>
    <row r="51" spans="1:72" ht="48" customHeight="1" x14ac:dyDescent="0.3">
      <c r="A51" s="931"/>
      <c r="B51" s="939"/>
      <c r="C51" s="939"/>
      <c r="D51" s="613"/>
      <c r="E51" s="613"/>
      <c r="F51" s="613"/>
      <c r="G51" s="616"/>
      <c r="H51" s="613"/>
      <c r="I51" s="613"/>
      <c r="J51" s="333"/>
      <c r="K51" s="631"/>
      <c r="L51" s="625"/>
      <c r="M51" s="619"/>
      <c r="N51" s="622"/>
      <c r="O51" s="619">
        <f t="shared" si="49"/>
        <v>0</v>
      </c>
      <c r="P51" s="625"/>
      <c r="Q51" s="619"/>
      <c r="R51" s="628"/>
      <c r="S51" s="459">
        <v>6</v>
      </c>
      <c r="T51" s="225"/>
      <c r="U51" s="226" t="str">
        <f t="shared" si="53"/>
        <v/>
      </c>
      <c r="V51" s="227"/>
      <c r="W51" s="227"/>
      <c r="X51" s="228" t="str">
        <f t="shared" si="50"/>
        <v/>
      </c>
      <c r="Y51" s="227"/>
      <c r="Z51" s="227"/>
      <c r="AA51" s="227"/>
      <c r="AB51" s="229" t="str">
        <f t="shared" si="54"/>
        <v/>
      </c>
      <c r="AC51" s="230" t="str">
        <f t="shared" si="25"/>
        <v/>
      </c>
      <c r="AD51" s="231" t="str">
        <f t="shared" si="51"/>
        <v/>
      </c>
      <c r="AE51" s="230" t="str">
        <f t="shared" si="27"/>
        <v/>
      </c>
      <c r="AF51" s="231" t="str">
        <f t="shared" si="55"/>
        <v/>
      </c>
      <c r="AG51" s="232" t="str">
        <f t="shared" si="56"/>
        <v/>
      </c>
      <c r="AH51" s="233"/>
      <c r="AI51" s="234"/>
      <c r="AJ51" s="235"/>
      <c r="AK51" s="236"/>
      <c r="AL51" s="236"/>
      <c r="AM51" s="234"/>
      <c r="AN51" s="355"/>
      <c r="AO51" s="357"/>
      <c r="AP51" s="357"/>
      <c r="AQ51" s="357"/>
      <c r="AR51" s="217"/>
      <c r="AS51" s="217"/>
      <c r="AT51" s="217"/>
      <c r="AU51" s="217"/>
      <c r="AV51" s="217"/>
      <c r="AW51" s="217"/>
      <c r="AX51" s="217"/>
      <c r="AY51" s="217"/>
      <c r="AZ51" s="217"/>
      <c r="BA51" s="217"/>
      <c r="BB51" s="217"/>
      <c r="BC51" s="217"/>
      <c r="BD51" s="217"/>
      <c r="BE51" s="217"/>
      <c r="BF51" s="217"/>
      <c r="BG51" s="217"/>
      <c r="BH51" s="217"/>
      <c r="BI51" s="217"/>
      <c r="BJ51" s="217"/>
      <c r="BK51" s="217"/>
      <c r="BL51" s="217"/>
      <c r="BM51" s="217"/>
      <c r="BN51" s="217"/>
      <c r="BO51" s="217"/>
      <c r="BP51" s="217"/>
      <c r="BQ51" s="217"/>
      <c r="BR51" s="217"/>
      <c r="BS51" s="217"/>
      <c r="BT51" s="217"/>
    </row>
    <row r="52" spans="1:72" ht="48" customHeight="1" x14ac:dyDescent="0.3">
      <c r="A52" s="929">
        <v>8</v>
      </c>
      <c r="B52" s="937"/>
      <c r="C52" s="937"/>
      <c r="D52" s="611"/>
      <c r="E52" s="611"/>
      <c r="F52" s="611"/>
      <c r="G52" s="614"/>
      <c r="H52" s="611"/>
      <c r="I52" s="611"/>
      <c r="J52" s="331"/>
      <c r="K52" s="629"/>
      <c r="L52" s="623" t="str">
        <f>IF(K52&lt;=0,"",IF(K52&lt;=2,"Muy Baja",IF(K52&lt;=24,"Baja",IF(K52&lt;=500,"Media",IF(K52&lt;=5000,"Alta","Muy Alta")))))</f>
        <v/>
      </c>
      <c r="M52" s="617" t="str">
        <f>IF(L52="","",IF(L52="Muy Baja",0.2,IF(L52="Baja",0.4,IF(L52="Media",0.6,IF(L52="Alta",0.8,IF(L52="Muy Alta",1,))))))</f>
        <v/>
      </c>
      <c r="N52" s="620"/>
      <c r="O52" s="617">
        <f>IF(NOT(ISERROR(MATCH(N52,'Tabla Impacto'!$B$221:$B$223,0))),'Tabla Impacto'!$F$223&amp;"Por favor no seleccionar los criterios de impacto(Afectación Económica o presupuestal y Pérdida Reputacional)",N52)</f>
        <v>0</v>
      </c>
      <c r="P52" s="623" t="str">
        <f>IF(OR(O52='Tabla Impacto'!$C$11,O52='Tabla Impacto'!$D$11),"Leve",IF(OR(O52='Tabla Impacto'!$C$12,O52='Tabla Impacto'!$D$12),"Menor",IF(OR(O52='Tabla Impacto'!$C$13,O52='Tabla Impacto'!$D$13),"Moderado",IF(OR(O52='Tabla Impacto'!$C$14,O52='Tabla Impacto'!$D$14),"Mayor",IF(OR(O52='Tabla Impacto'!$C$15,O52='Tabla Impacto'!$D$15),"Catastrófico","")))))</f>
        <v/>
      </c>
      <c r="Q52" s="617" t="str">
        <f>IF(P52="","",IF(P52="Leve",0.2,IF(P52="Menor",0.4,IF(P52="Moderado",0.6,IF(P52="Mayor",0.8,IF(P52="Catastrófico",1,))))))</f>
        <v/>
      </c>
      <c r="R52" s="626"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459">
        <v>1</v>
      </c>
      <c r="T52" s="225"/>
      <c r="U52" s="226" t="str">
        <f>IF(OR(V52="Preventivo",V52="Detectivo"),"Probabilidad",IF(V52="Correctivo","Impacto",""))</f>
        <v/>
      </c>
      <c r="V52" s="227"/>
      <c r="W52" s="227"/>
      <c r="X52" s="228" t="str">
        <f>IF(AND(V52="Preventivo",W52="Automático"),"50%",IF(AND(V52="Preventivo",W52="Manual"),"40%",IF(AND(V52="Detectivo",W52="Automático"),"40%",IF(AND(V52="Detectivo",W52="Manual"),"30%",IF(AND(V52="Correctivo",W52="Automático"),"35%",IF(AND(V52="Correctivo",W52="Manual"),"25%",""))))))</f>
        <v/>
      </c>
      <c r="Y52" s="227"/>
      <c r="Z52" s="227"/>
      <c r="AA52" s="227"/>
      <c r="AB52" s="229" t="str">
        <f>IFERROR(IF(U52="Probabilidad",(M52-(+M52*X52)),IF(U52="Impacto",M52,"")),"")</f>
        <v/>
      </c>
      <c r="AC52" s="230" t="str">
        <f>IFERROR(IF(AB52="","",IF(AB52&lt;=0.2,"Muy Baja",IF(AB52&lt;=0.4,"Baja",IF(AB52&lt;=0.6,"Media",IF(AB52&lt;=0.8,"Alta","Muy Alta"))))),"")</f>
        <v/>
      </c>
      <c r="AD52" s="231" t="str">
        <f>+AB52</f>
        <v/>
      </c>
      <c r="AE52" s="230" t="str">
        <f>IFERROR(IF(AF52="","",IF(AF52&lt;=0.2,"Leve",IF(AF52&lt;=0.4,"Menor",IF(AF52&lt;=0.6,"Moderado",IF(AF52&lt;=0.8,"Mayor","Catastrófico"))))),"")</f>
        <v/>
      </c>
      <c r="AF52" s="231" t="str">
        <f>IFERROR(IF(U52="Impacto",(Q52-(+Q52*X52)),IF(U52="Probabilidad",Q52,"")),"")</f>
        <v/>
      </c>
      <c r="AG52" s="232"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33"/>
      <c r="AI52" s="234"/>
      <c r="AJ52" s="235"/>
      <c r="AK52" s="236"/>
      <c r="AL52" s="236"/>
      <c r="AM52" s="234"/>
      <c r="AN52" s="355"/>
      <c r="AO52" s="357"/>
      <c r="AP52" s="357"/>
      <c r="AQ52" s="357"/>
      <c r="AR52" s="217"/>
      <c r="AS52" s="217"/>
      <c r="AT52" s="217"/>
      <c r="AU52" s="217"/>
      <c r="AV52" s="217"/>
      <c r="AW52" s="217"/>
      <c r="AX52" s="217"/>
      <c r="AY52" s="217"/>
      <c r="AZ52" s="217"/>
      <c r="BA52" s="217"/>
      <c r="BB52" s="217"/>
      <c r="BC52" s="217"/>
      <c r="BD52" s="217"/>
      <c r="BE52" s="217"/>
      <c r="BF52" s="217"/>
      <c r="BG52" s="217"/>
      <c r="BH52" s="217"/>
      <c r="BI52" s="217"/>
      <c r="BJ52" s="217"/>
      <c r="BK52" s="217"/>
      <c r="BL52" s="217"/>
      <c r="BM52" s="217"/>
      <c r="BN52" s="217"/>
      <c r="BO52" s="217"/>
      <c r="BP52" s="217"/>
      <c r="BQ52" s="217"/>
      <c r="BR52" s="217"/>
      <c r="BS52" s="217"/>
      <c r="BT52" s="217"/>
    </row>
    <row r="53" spans="1:72" ht="48" customHeight="1" x14ac:dyDescent="0.3">
      <c r="A53" s="930"/>
      <c r="B53" s="938"/>
      <c r="C53" s="938"/>
      <c r="D53" s="612"/>
      <c r="E53" s="612"/>
      <c r="F53" s="612"/>
      <c r="G53" s="615"/>
      <c r="H53" s="612"/>
      <c r="I53" s="612"/>
      <c r="J53" s="332"/>
      <c r="K53" s="630"/>
      <c r="L53" s="624"/>
      <c r="M53" s="618"/>
      <c r="N53" s="621"/>
      <c r="O53" s="618">
        <f>IF(NOT(ISERROR(MATCH(N53,_xlfn.ANCHORARRAY(G64),0))),M66&amp;"Por favor no seleccionar los criterios de impacto",N53)</f>
        <v>0</v>
      </c>
      <c r="P53" s="624"/>
      <c r="Q53" s="618"/>
      <c r="R53" s="627"/>
      <c r="S53" s="459">
        <v>2</v>
      </c>
      <c r="T53" s="225"/>
      <c r="U53" s="226" t="str">
        <f>IF(OR(V53="Preventivo",V53="Detectivo"),"Probabilidad",IF(V53="Correctivo","Impacto",""))</f>
        <v/>
      </c>
      <c r="V53" s="227"/>
      <c r="W53" s="227"/>
      <c r="X53" s="228" t="str">
        <f t="shared" ref="X53:X57" si="57">IF(AND(V53="Preventivo",W53="Automático"),"50%",IF(AND(V53="Preventivo",W53="Manual"),"40%",IF(AND(V53="Detectivo",W53="Automático"),"40%",IF(AND(V53="Detectivo",W53="Manual"),"30%",IF(AND(V53="Correctivo",W53="Automático"),"35%",IF(AND(V53="Correctivo",W53="Manual"),"25%",""))))))</f>
        <v/>
      </c>
      <c r="Y53" s="227"/>
      <c r="Z53" s="227"/>
      <c r="AA53" s="227"/>
      <c r="AB53" s="229" t="str">
        <f>IFERROR(IF(AND(U52="Probabilidad",U53="Probabilidad"),(AD52-(+AD52*X53)),IF(U53="Probabilidad",(M52-(+M52*X53)),IF(U53="Impacto",AD52,""))),"")</f>
        <v/>
      </c>
      <c r="AC53" s="230" t="str">
        <f t="shared" si="25"/>
        <v/>
      </c>
      <c r="AD53" s="231" t="str">
        <f t="shared" ref="AD53:AD57" si="58">+AB53</f>
        <v/>
      </c>
      <c r="AE53" s="230" t="str">
        <f t="shared" si="27"/>
        <v/>
      </c>
      <c r="AF53" s="231" t="str">
        <f>IFERROR(IF(AND(U52="Impacto",U53="Impacto"),(AF52-(+AF52*X53)),IF(U53="Impacto",(Q52-(+Q52*X53)),IF(U53="Probabilidad",AF52,""))),"")</f>
        <v/>
      </c>
      <c r="AG53" s="232" t="str">
        <f t="shared" ref="AG53:AG54" si="59">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33"/>
      <c r="AI53" s="234"/>
      <c r="AJ53" s="235"/>
      <c r="AK53" s="236"/>
      <c r="AL53" s="236"/>
      <c r="AM53" s="234"/>
      <c r="AN53" s="355"/>
      <c r="AO53" s="357"/>
      <c r="AP53" s="357"/>
      <c r="AQ53" s="357"/>
      <c r="AR53" s="217"/>
      <c r="AS53" s="217"/>
      <c r="AT53" s="217"/>
      <c r="AU53" s="217"/>
      <c r="AV53" s="217"/>
      <c r="AW53" s="217"/>
      <c r="AX53" s="217"/>
      <c r="AY53" s="217"/>
      <c r="AZ53" s="217"/>
      <c r="BA53" s="217"/>
      <c r="BB53" s="217"/>
      <c r="BC53" s="217"/>
      <c r="BD53" s="217"/>
      <c r="BE53" s="217"/>
      <c r="BF53" s="217"/>
      <c r="BG53" s="217"/>
      <c r="BH53" s="217"/>
      <c r="BI53" s="217"/>
      <c r="BJ53" s="217"/>
      <c r="BK53" s="217"/>
      <c r="BL53" s="217"/>
      <c r="BM53" s="217"/>
      <c r="BN53" s="217"/>
      <c r="BO53" s="217"/>
      <c r="BP53" s="217"/>
      <c r="BQ53" s="217"/>
      <c r="BR53" s="217"/>
      <c r="BS53" s="217"/>
      <c r="BT53" s="217"/>
    </row>
    <row r="54" spans="1:72" ht="48" customHeight="1" x14ac:dyDescent="0.3">
      <c r="A54" s="930"/>
      <c r="B54" s="938"/>
      <c r="C54" s="938"/>
      <c r="D54" s="612"/>
      <c r="E54" s="612"/>
      <c r="F54" s="612"/>
      <c r="G54" s="615"/>
      <c r="H54" s="612"/>
      <c r="I54" s="612"/>
      <c r="J54" s="332"/>
      <c r="K54" s="630"/>
      <c r="L54" s="624"/>
      <c r="M54" s="618"/>
      <c r="N54" s="621"/>
      <c r="O54" s="618">
        <f>IF(NOT(ISERROR(MATCH(N54,_xlfn.ANCHORARRAY(G65),0))),M67&amp;"Por favor no seleccionar los criterios de impacto",N54)</f>
        <v>0</v>
      </c>
      <c r="P54" s="624"/>
      <c r="Q54" s="618"/>
      <c r="R54" s="627"/>
      <c r="S54" s="459">
        <v>3</v>
      </c>
      <c r="T54" s="239"/>
      <c r="U54" s="226" t="str">
        <f>IF(OR(V54="Preventivo",V54="Detectivo"),"Probabilidad",IF(V54="Correctivo","Impacto",""))</f>
        <v/>
      </c>
      <c r="V54" s="227"/>
      <c r="W54" s="227"/>
      <c r="X54" s="228" t="str">
        <f t="shared" si="57"/>
        <v/>
      </c>
      <c r="Y54" s="227"/>
      <c r="Z54" s="227"/>
      <c r="AA54" s="227"/>
      <c r="AB54" s="229" t="str">
        <f>IFERROR(IF(AND(U53="Probabilidad",U54="Probabilidad"),(AD53-(+AD53*X54)),IF(AND(U53="Impacto",U54="Probabilidad"),(AD52-(+AD52*X54)),IF(U54="Impacto",AD53,""))),"")</f>
        <v/>
      </c>
      <c r="AC54" s="230" t="str">
        <f t="shared" si="25"/>
        <v/>
      </c>
      <c r="AD54" s="231" t="str">
        <f t="shared" si="58"/>
        <v/>
      </c>
      <c r="AE54" s="230" t="str">
        <f t="shared" si="27"/>
        <v/>
      </c>
      <c r="AF54" s="231" t="str">
        <f>IFERROR(IF(AND(U53="Impacto",U54="Impacto"),(AF53-(+AF53*X54)),IF(AND(U53="Probabilidad",U54="Impacto"),(AF52-(+AF52*X54)),IF(U54="Probabilidad",AF53,""))),"")</f>
        <v/>
      </c>
      <c r="AG54" s="232" t="str">
        <f t="shared" si="59"/>
        <v/>
      </c>
      <c r="AH54" s="233"/>
      <c r="AI54" s="234"/>
      <c r="AJ54" s="235"/>
      <c r="AK54" s="236"/>
      <c r="AL54" s="236"/>
      <c r="AM54" s="234"/>
      <c r="AN54" s="355"/>
      <c r="AO54" s="357"/>
      <c r="AP54" s="357"/>
      <c r="AQ54" s="357"/>
      <c r="AR54" s="217"/>
      <c r="AS54" s="217"/>
      <c r="AT54" s="217"/>
      <c r="AU54" s="217"/>
      <c r="AV54" s="217"/>
      <c r="AW54" s="217"/>
      <c r="AX54" s="217"/>
      <c r="AY54" s="217"/>
      <c r="AZ54" s="217"/>
      <c r="BA54" s="217"/>
      <c r="BB54" s="217"/>
      <c r="BC54" s="217"/>
      <c r="BD54" s="217"/>
      <c r="BE54" s="217"/>
      <c r="BF54" s="217"/>
      <c r="BG54" s="217"/>
      <c r="BH54" s="217"/>
      <c r="BI54" s="217"/>
      <c r="BJ54" s="217"/>
      <c r="BK54" s="217"/>
      <c r="BL54" s="217"/>
      <c r="BM54" s="217"/>
      <c r="BN54" s="217"/>
      <c r="BO54" s="217"/>
      <c r="BP54" s="217"/>
      <c r="BQ54" s="217"/>
      <c r="BR54" s="217"/>
      <c r="BS54" s="217"/>
      <c r="BT54" s="217"/>
    </row>
    <row r="55" spans="1:72" ht="48" customHeight="1" x14ac:dyDescent="0.3">
      <c r="A55" s="930"/>
      <c r="B55" s="938"/>
      <c r="C55" s="938"/>
      <c r="D55" s="612"/>
      <c r="E55" s="612"/>
      <c r="F55" s="612"/>
      <c r="G55" s="615"/>
      <c r="H55" s="612"/>
      <c r="I55" s="612"/>
      <c r="J55" s="332"/>
      <c r="K55" s="630"/>
      <c r="L55" s="624"/>
      <c r="M55" s="618"/>
      <c r="N55" s="621"/>
      <c r="O55" s="618">
        <f>IF(NOT(ISERROR(MATCH(N55,_xlfn.ANCHORARRAY(G66),0))),M68&amp;"Por favor no seleccionar los criterios de impacto",N55)</f>
        <v>0</v>
      </c>
      <c r="P55" s="624"/>
      <c r="Q55" s="618"/>
      <c r="R55" s="627"/>
      <c r="S55" s="459">
        <v>4</v>
      </c>
      <c r="T55" s="225"/>
      <c r="U55" s="226" t="str">
        <f t="shared" ref="U55:U57" si="60">IF(OR(V55="Preventivo",V55="Detectivo"),"Probabilidad",IF(V55="Correctivo","Impacto",""))</f>
        <v/>
      </c>
      <c r="V55" s="227"/>
      <c r="W55" s="227"/>
      <c r="X55" s="228" t="str">
        <f t="shared" si="57"/>
        <v/>
      </c>
      <c r="Y55" s="227"/>
      <c r="Z55" s="227"/>
      <c r="AA55" s="227"/>
      <c r="AB55" s="229" t="str">
        <f t="shared" ref="AB55:AB57" si="61">IFERROR(IF(AND(U54="Probabilidad",U55="Probabilidad"),(AD54-(+AD54*X55)),IF(AND(U54="Impacto",U55="Probabilidad"),(AD53-(+AD53*X55)),IF(U55="Impacto",AD54,""))),"")</f>
        <v/>
      </c>
      <c r="AC55" s="230" t="str">
        <f t="shared" si="25"/>
        <v/>
      </c>
      <c r="AD55" s="231" t="str">
        <f t="shared" si="58"/>
        <v/>
      </c>
      <c r="AE55" s="230" t="str">
        <f t="shared" si="27"/>
        <v/>
      </c>
      <c r="AF55" s="231" t="str">
        <f t="shared" ref="AF55:AF57" si="62">IFERROR(IF(AND(U54="Impacto",U55="Impacto"),(AF54-(+AF54*X55)),IF(AND(U54="Probabilidad",U55="Impacto"),(AF53-(+AF53*X55)),IF(U55="Probabilidad",AF54,""))),"")</f>
        <v/>
      </c>
      <c r="AG55" s="232"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33"/>
      <c r="AI55" s="234"/>
      <c r="AJ55" s="235"/>
      <c r="AK55" s="236"/>
      <c r="AL55" s="236"/>
      <c r="AM55" s="234"/>
      <c r="AN55" s="355"/>
      <c r="AO55" s="357"/>
      <c r="AP55" s="357"/>
      <c r="AQ55" s="357"/>
      <c r="AR55" s="217"/>
      <c r="AS55" s="217"/>
      <c r="AT55" s="217"/>
      <c r="AU55" s="217"/>
      <c r="AV55" s="217"/>
      <c r="AW55" s="217"/>
      <c r="AX55" s="217"/>
      <c r="AY55" s="217"/>
      <c r="AZ55" s="217"/>
      <c r="BA55" s="217"/>
      <c r="BB55" s="217"/>
      <c r="BC55" s="217"/>
      <c r="BD55" s="217"/>
      <c r="BE55" s="217"/>
      <c r="BF55" s="217"/>
      <c r="BG55" s="217"/>
      <c r="BH55" s="217"/>
      <c r="BI55" s="217"/>
      <c r="BJ55" s="217"/>
      <c r="BK55" s="217"/>
      <c r="BL55" s="217"/>
      <c r="BM55" s="217"/>
      <c r="BN55" s="217"/>
      <c r="BO55" s="217"/>
      <c r="BP55" s="217"/>
      <c r="BQ55" s="217"/>
      <c r="BR55" s="217"/>
      <c r="BS55" s="217"/>
      <c r="BT55" s="217"/>
    </row>
    <row r="56" spans="1:72" ht="48" customHeight="1" x14ac:dyDescent="0.3">
      <c r="A56" s="930"/>
      <c r="B56" s="938"/>
      <c r="C56" s="938"/>
      <c r="D56" s="612"/>
      <c r="E56" s="612"/>
      <c r="F56" s="612"/>
      <c r="G56" s="615"/>
      <c r="H56" s="612"/>
      <c r="I56" s="612"/>
      <c r="J56" s="332"/>
      <c r="K56" s="630"/>
      <c r="L56" s="624"/>
      <c r="M56" s="618"/>
      <c r="N56" s="621"/>
      <c r="O56" s="618">
        <f>IF(NOT(ISERROR(MATCH(N56,_xlfn.ANCHORARRAY(G67),0))),M69&amp;"Por favor no seleccionar los criterios de impacto",N56)</f>
        <v>0</v>
      </c>
      <c r="P56" s="624"/>
      <c r="Q56" s="618"/>
      <c r="R56" s="627"/>
      <c r="S56" s="459">
        <v>5</v>
      </c>
      <c r="T56" s="225"/>
      <c r="U56" s="226" t="str">
        <f t="shared" si="60"/>
        <v/>
      </c>
      <c r="V56" s="227"/>
      <c r="W56" s="227"/>
      <c r="X56" s="228" t="str">
        <f t="shared" si="57"/>
        <v/>
      </c>
      <c r="Y56" s="227"/>
      <c r="Z56" s="227"/>
      <c r="AA56" s="227"/>
      <c r="AB56" s="229" t="str">
        <f t="shared" si="61"/>
        <v/>
      </c>
      <c r="AC56" s="230" t="str">
        <f t="shared" si="25"/>
        <v/>
      </c>
      <c r="AD56" s="231" t="str">
        <f t="shared" si="58"/>
        <v/>
      </c>
      <c r="AE56" s="230" t="str">
        <f t="shared" si="27"/>
        <v/>
      </c>
      <c r="AF56" s="231" t="str">
        <f t="shared" si="62"/>
        <v/>
      </c>
      <c r="AG56" s="232" t="str">
        <f t="shared" ref="AG56:AG57" si="63">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33"/>
      <c r="AI56" s="234"/>
      <c r="AJ56" s="235"/>
      <c r="AK56" s="236"/>
      <c r="AL56" s="236"/>
      <c r="AM56" s="234"/>
      <c r="AN56" s="355"/>
      <c r="AO56" s="357"/>
      <c r="AP56" s="357"/>
      <c r="AQ56" s="357"/>
      <c r="AR56" s="217"/>
      <c r="AS56" s="217"/>
      <c r="AT56" s="217"/>
      <c r="AU56" s="217"/>
      <c r="AV56" s="217"/>
      <c r="AW56" s="217"/>
      <c r="AX56" s="217"/>
      <c r="AY56" s="217"/>
      <c r="AZ56" s="217"/>
      <c r="BA56" s="217"/>
      <c r="BB56" s="217"/>
      <c r="BC56" s="217"/>
      <c r="BD56" s="217"/>
      <c r="BE56" s="217"/>
      <c r="BF56" s="217"/>
      <c r="BG56" s="217"/>
      <c r="BH56" s="217"/>
      <c r="BI56" s="217"/>
      <c r="BJ56" s="217"/>
      <c r="BK56" s="217"/>
      <c r="BL56" s="217"/>
      <c r="BM56" s="217"/>
      <c r="BN56" s="217"/>
      <c r="BO56" s="217"/>
      <c r="BP56" s="217"/>
      <c r="BQ56" s="217"/>
      <c r="BR56" s="217"/>
      <c r="BS56" s="217"/>
      <c r="BT56" s="217"/>
    </row>
    <row r="57" spans="1:72" ht="48" customHeight="1" x14ac:dyDescent="0.3">
      <c r="A57" s="931"/>
      <c r="B57" s="939"/>
      <c r="C57" s="939"/>
      <c r="D57" s="613"/>
      <c r="E57" s="613"/>
      <c r="F57" s="613"/>
      <c r="G57" s="616"/>
      <c r="H57" s="613"/>
      <c r="I57" s="613"/>
      <c r="J57" s="333"/>
      <c r="K57" s="631"/>
      <c r="L57" s="625"/>
      <c r="M57" s="619"/>
      <c r="N57" s="622"/>
      <c r="O57" s="619">
        <f>IF(NOT(ISERROR(MATCH(N57,_xlfn.ANCHORARRAY(G68),0))),M70&amp;"Por favor no seleccionar los criterios de impacto",N57)</f>
        <v>0</v>
      </c>
      <c r="P57" s="625"/>
      <c r="Q57" s="619"/>
      <c r="R57" s="628"/>
      <c r="S57" s="459">
        <v>6</v>
      </c>
      <c r="T57" s="225"/>
      <c r="U57" s="226" t="str">
        <f t="shared" si="60"/>
        <v/>
      </c>
      <c r="V57" s="227"/>
      <c r="W57" s="227"/>
      <c r="X57" s="228" t="str">
        <f t="shared" si="57"/>
        <v/>
      </c>
      <c r="Y57" s="227"/>
      <c r="Z57" s="227"/>
      <c r="AA57" s="227"/>
      <c r="AB57" s="229" t="str">
        <f t="shared" si="61"/>
        <v/>
      </c>
      <c r="AC57" s="230" t="str">
        <f t="shared" si="25"/>
        <v/>
      </c>
      <c r="AD57" s="231" t="str">
        <f t="shared" si="58"/>
        <v/>
      </c>
      <c r="AE57" s="230" t="str">
        <f t="shared" si="27"/>
        <v/>
      </c>
      <c r="AF57" s="231" t="str">
        <f t="shared" si="62"/>
        <v/>
      </c>
      <c r="AG57" s="232" t="str">
        <f t="shared" si="63"/>
        <v/>
      </c>
      <c r="AH57" s="233"/>
      <c r="AI57" s="234"/>
      <c r="AJ57" s="235"/>
      <c r="AK57" s="236"/>
      <c r="AL57" s="236"/>
      <c r="AM57" s="234"/>
      <c r="AN57" s="355"/>
      <c r="AO57" s="357"/>
      <c r="AP57" s="357"/>
      <c r="AQ57" s="357"/>
      <c r="AR57" s="217"/>
      <c r="AS57" s="217"/>
      <c r="AT57" s="217"/>
      <c r="AU57" s="217"/>
      <c r="AV57" s="217"/>
      <c r="AW57" s="217"/>
      <c r="AX57" s="217"/>
      <c r="AY57" s="217"/>
      <c r="AZ57" s="217"/>
      <c r="BA57" s="217"/>
      <c r="BB57" s="217"/>
      <c r="BC57" s="217"/>
      <c r="BD57" s="217"/>
      <c r="BE57" s="217"/>
      <c r="BF57" s="217"/>
      <c r="BG57" s="217"/>
      <c r="BH57" s="217"/>
      <c r="BI57" s="217"/>
      <c r="BJ57" s="217"/>
      <c r="BK57" s="217"/>
      <c r="BL57" s="217"/>
      <c r="BM57" s="217"/>
      <c r="BN57" s="217"/>
      <c r="BO57" s="217"/>
      <c r="BP57" s="217"/>
      <c r="BQ57" s="217"/>
      <c r="BR57" s="217"/>
      <c r="BS57" s="217"/>
      <c r="BT57" s="217"/>
    </row>
    <row r="58" spans="1:72" ht="48" customHeight="1" x14ac:dyDescent="0.3">
      <c r="A58" s="929">
        <v>9</v>
      </c>
      <c r="B58" s="937"/>
      <c r="C58" s="937"/>
      <c r="D58" s="611"/>
      <c r="E58" s="611"/>
      <c r="F58" s="611"/>
      <c r="G58" s="614"/>
      <c r="H58" s="611"/>
      <c r="I58" s="611"/>
      <c r="J58" s="331"/>
      <c r="K58" s="629"/>
      <c r="L58" s="623" t="str">
        <f>IF(K58&lt;=0,"",IF(K58&lt;=2,"Muy Baja",IF(K58&lt;=24,"Baja",IF(K58&lt;=500,"Media",IF(K58&lt;=5000,"Alta","Muy Alta")))))</f>
        <v/>
      </c>
      <c r="M58" s="617" t="str">
        <f>IF(L58="","",IF(L58="Muy Baja",0.2,IF(L58="Baja",0.4,IF(L58="Media",0.6,IF(L58="Alta",0.8,IF(L58="Muy Alta",1,))))))</f>
        <v/>
      </c>
      <c r="N58" s="620"/>
      <c r="O58" s="617">
        <f>IF(NOT(ISERROR(MATCH(N58,'Tabla Impacto'!$B$221:$B$223,0))),'Tabla Impacto'!$F$223&amp;"Por favor no seleccionar los criterios de impacto(Afectación Económica o presupuestal y Pérdida Reputacional)",N58)</f>
        <v>0</v>
      </c>
      <c r="P58" s="623" t="str">
        <f>IF(OR(O58='Tabla Impacto'!$C$11,O58='Tabla Impacto'!$D$11),"Leve",IF(OR(O58='Tabla Impacto'!$C$12,O58='Tabla Impacto'!$D$12),"Menor",IF(OR(O58='Tabla Impacto'!$C$13,O58='Tabla Impacto'!$D$13),"Moderado",IF(OR(O58='Tabla Impacto'!$C$14,O58='Tabla Impacto'!$D$14),"Mayor",IF(OR(O58='Tabla Impacto'!$C$15,O58='Tabla Impacto'!$D$15),"Catastrófico","")))))</f>
        <v/>
      </c>
      <c r="Q58" s="617" t="str">
        <f>IF(P58="","",IF(P58="Leve",0.2,IF(P58="Menor",0.4,IF(P58="Moderado",0.6,IF(P58="Mayor",0.8,IF(P58="Catastrófico",1,))))))</f>
        <v/>
      </c>
      <c r="R58" s="626"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459">
        <v>1</v>
      </c>
      <c r="T58" s="225"/>
      <c r="U58" s="226" t="str">
        <f>IF(OR(V58="Preventivo",V58="Detectivo"),"Probabilidad",IF(V58="Correctivo","Impacto",""))</f>
        <v/>
      </c>
      <c r="V58" s="227"/>
      <c r="W58" s="227"/>
      <c r="X58" s="228" t="str">
        <f>IF(AND(V58="Preventivo",W58="Automático"),"50%",IF(AND(V58="Preventivo",W58="Manual"),"40%",IF(AND(V58="Detectivo",W58="Automático"),"40%",IF(AND(V58="Detectivo",W58="Manual"),"30%",IF(AND(V58="Correctivo",W58="Automático"),"35%",IF(AND(V58="Correctivo",W58="Manual"),"25%",""))))))</f>
        <v/>
      </c>
      <c r="Y58" s="227"/>
      <c r="Z58" s="227"/>
      <c r="AA58" s="227"/>
      <c r="AB58" s="229" t="str">
        <f>IFERROR(IF(U58="Probabilidad",(M58-(+M58*X58)),IF(U58="Impacto",M58,"")),"")</f>
        <v/>
      </c>
      <c r="AC58" s="230" t="str">
        <f>IFERROR(IF(AB58="","",IF(AB58&lt;=0.2,"Muy Baja",IF(AB58&lt;=0.4,"Baja",IF(AB58&lt;=0.6,"Media",IF(AB58&lt;=0.8,"Alta","Muy Alta"))))),"")</f>
        <v/>
      </c>
      <c r="AD58" s="231" t="str">
        <f>+AB58</f>
        <v/>
      </c>
      <c r="AE58" s="230" t="str">
        <f>IFERROR(IF(AF58="","",IF(AF58&lt;=0.2,"Leve",IF(AF58&lt;=0.4,"Menor",IF(AF58&lt;=0.6,"Moderado",IF(AF58&lt;=0.8,"Mayor","Catastrófico"))))),"")</f>
        <v/>
      </c>
      <c r="AF58" s="231" t="str">
        <f>IFERROR(IF(U58="Impacto",(Q58-(+Q58*X58)),IF(U58="Probabilidad",Q58,"")),"")</f>
        <v/>
      </c>
      <c r="AG58" s="232"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33"/>
      <c r="AI58" s="234"/>
      <c r="AJ58" s="235"/>
      <c r="AK58" s="236"/>
      <c r="AL58" s="236"/>
      <c r="AM58" s="234"/>
      <c r="AN58" s="355"/>
      <c r="AO58" s="357"/>
      <c r="AP58" s="357"/>
      <c r="AQ58" s="357"/>
      <c r="AR58" s="217"/>
      <c r="AS58" s="217"/>
      <c r="AT58" s="217"/>
      <c r="AU58" s="217"/>
      <c r="AV58" s="217"/>
      <c r="AW58" s="217"/>
      <c r="AX58" s="217"/>
      <c r="AY58" s="217"/>
      <c r="AZ58" s="217"/>
      <c r="BA58" s="217"/>
      <c r="BB58" s="217"/>
      <c r="BC58" s="217"/>
      <c r="BD58" s="217"/>
      <c r="BE58" s="217"/>
      <c r="BF58" s="217"/>
      <c r="BG58" s="217"/>
      <c r="BH58" s="217"/>
      <c r="BI58" s="217"/>
      <c r="BJ58" s="217"/>
      <c r="BK58" s="217"/>
      <c r="BL58" s="217"/>
      <c r="BM58" s="217"/>
      <c r="BN58" s="217"/>
      <c r="BO58" s="217"/>
      <c r="BP58" s="217"/>
      <c r="BQ58" s="217"/>
      <c r="BR58" s="217"/>
      <c r="BS58" s="217"/>
      <c r="BT58" s="217"/>
    </row>
    <row r="59" spans="1:72" ht="48" customHeight="1" x14ac:dyDescent="0.3">
      <c r="A59" s="930"/>
      <c r="B59" s="938"/>
      <c r="C59" s="938"/>
      <c r="D59" s="612"/>
      <c r="E59" s="612"/>
      <c r="F59" s="612"/>
      <c r="G59" s="615"/>
      <c r="H59" s="612"/>
      <c r="I59" s="612"/>
      <c r="J59" s="332"/>
      <c r="K59" s="630"/>
      <c r="L59" s="624"/>
      <c r="M59" s="618"/>
      <c r="N59" s="621"/>
      <c r="O59" s="618">
        <f>IF(NOT(ISERROR(MATCH(N59,_xlfn.ANCHORARRAY(G70),0))),M72&amp;"Por favor no seleccionar los criterios de impacto",N59)</f>
        <v>0</v>
      </c>
      <c r="P59" s="624"/>
      <c r="Q59" s="618"/>
      <c r="R59" s="627"/>
      <c r="S59" s="459">
        <v>2</v>
      </c>
      <c r="T59" s="225"/>
      <c r="U59" s="226" t="str">
        <f>IF(OR(V59="Preventivo",V59="Detectivo"),"Probabilidad",IF(V59="Correctivo","Impacto",""))</f>
        <v/>
      </c>
      <c r="V59" s="227"/>
      <c r="W59" s="227"/>
      <c r="X59" s="228" t="str">
        <f t="shared" ref="X59:X63" si="64">IF(AND(V59="Preventivo",W59="Automático"),"50%",IF(AND(V59="Preventivo",W59="Manual"),"40%",IF(AND(V59="Detectivo",W59="Automático"),"40%",IF(AND(V59="Detectivo",W59="Manual"),"30%",IF(AND(V59="Correctivo",W59="Automático"),"35%",IF(AND(V59="Correctivo",W59="Manual"),"25%",""))))))</f>
        <v/>
      </c>
      <c r="Y59" s="227"/>
      <c r="Z59" s="227"/>
      <c r="AA59" s="227"/>
      <c r="AB59" s="229" t="str">
        <f>IFERROR(IF(AND(U58="Probabilidad",U59="Probabilidad"),(AD58-(+AD58*X59)),IF(U59="Probabilidad",(M58-(+M58*X59)),IF(U59="Impacto",AD58,""))),"")</f>
        <v/>
      </c>
      <c r="AC59" s="230" t="str">
        <f t="shared" si="25"/>
        <v/>
      </c>
      <c r="AD59" s="231" t="str">
        <f t="shared" ref="AD59:AD63" si="65">+AB59</f>
        <v/>
      </c>
      <c r="AE59" s="230" t="str">
        <f t="shared" si="27"/>
        <v/>
      </c>
      <c r="AF59" s="231" t="str">
        <f>IFERROR(IF(AND(U58="Impacto",U59="Impacto"),(AF58-(+AF58*X59)),IF(U59="Impacto",(Q58-(+Q58*X59)),IF(U59="Probabilidad",AF58,""))),"")</f>
        <v/>
      </c>
      <c r="AG59" s="232" t="str">
        <f t="shared" ref="AG59:AG60" si="66">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33"/>
      <c r="AI59" s="234"/>
      <c r="AJ59" s="235"/>
      <c r="AK59" s="236"/>
      <c r="AL59" s="236"/>
      <c r="AM59" s="234"/>
      <c r="AN59" s="355"/>
      <c r="AO59" s="357"/>
      <c r="AP59" s="357"/>
      <c r="AQ59" s="35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c r="BQ59" s="217"/>
      <c r="BR59" s="217"/>
      <c r="BS59" s="217"/>
      <c r="BT59" s="217"/>
    </row>
    <row r="60" spans="1:72" ht="48" customHeight="1" x14ac:dyDescent="0.3">
      <c r="A60" s="930"/>
      <c r="B60" s="938"/>
      <c r="C60" s="938"/>
      <c r="D60" s="612"/>
      <c r="E60" s="612"/>
      <c r="F60" s="612"/>
      <c r="G60" s="615"/>
      <c r="H60" s="612"/>
      <c r="I60" s="612"/>
      <c r="J60" s="332"/>
      <c r="K60" s="630"/>
      <c r="L60" s="624"/>
      <c r="M60" s="618"/>
      <c r="N60" s="621"/>
      <c r="O60" s="618">
        <f>IF(NOT(ISERROR(MATCH(N60,_xlfn.ANCHORARRAY(G71),0))),M73&amp;"Por favor no seleccionar los criterios de impacto",N60)</f>
        <v>0</v>
      </c>
      <c r="P60" s="624"/>
      <c r="Q60" s="618"/>
      <c r="R60" s="627"/>
      <c r="S60" s="459">
        <v>3</v>
      </c>
      <c r="T60" s="239"/>
      <c r="U60" s="226" t="str">
        <f>IF(OR(V60="Preventivo",V60="Detectivo"),"Probabilidad",IF(V60="Correctivo","Impacto",""))</f>
        <v/>
      </c>
      <c r="V60" s="227"/>
      <c r="W60" s="227"/>
      <c r="X60" s="228" t="str">
        <f t="shared" si="64"/>
        <v/>
      </c>
      <c r="Y60" s="227"/>
      <c r="Z60" s="227"/>
      <c r="AA60" s="227"/>
      <c r="AB60" s="229" t="str">
        <f>IFERROR(IF(AND(U59="Probabilidad",U60="Probabilidad"),(AD59-(+AD59*X60)),IF(AND(U59="Impacto",U60="Probabilidad"),(AD58-(+AD58*X60)),IF(U60="Impacto",AD59,""))),"")</f>
        <v/>
      </c>
      <c r="AC60" s="230" t="str">
        <f t="shared" si="25"/>
        <v/>
      </c>
      <c r="AD60" s="231" t="str">
        <f t="shared" si="65"/>
        <v/>
      </c>
      <c r="AE60" s="230" t="str">
        <f t="shared" si="27"/>
        <v/>
      </c>
      <c r="AF60" s="231" t="str">
        <f>IFERROR(IF(AND(U59="Impacto",U60="Impacto"),(AF59-(+AF59*X60)),IF(AND(U59="Probabilidad",U60="Impacto"),(AF58-(+AF58*X60)),IF(U60="Probabilidad",AF59,""))),"")</f>
        <v/>
      </c>
      <c r="AG60" s="232" t="str">
        <f t="shared" si="66"/>
        <v/>
      </c>
      <c r="AH60" s="233"/>
      <c r="AI60" s="234"/>
      <c r="AJ60" s="235"/>
      <c r="AK60" s="236"/>
      <c r="AL60" s="236"/>
      <c r="AM60" s="234"/>
      <c r="AN60" s="355"/>
      <c r="AO60" s="357"/>
      <c r="AP60" s="357"/>
      <c r="AQ60" s="357"/>
      <c r="AR60" s="217"/>
      <c r="AS60" s="217"/>
      <c r="AT60" s="217"/>
      <c r="AU60" s="217"/>
      <c r="AV60" s="217"/>
      <c r="AW60" s="217"/>
      <c r="AX60" s="217"/>
      <c r="AY60" s="217"/>
      <c r="AZ60" s="217"/>
      <c r="BA60" s="217"/>
      <c r="BB60" s="217"/>
      <c r="BC60" s="217"/>
      <c r="BD60" s="217"/>
      <c r="BE60" s="217"/>
      <c r="BF60" s="217"/>
      <c r="BG60" s="217"/>
      <c r="BH60" s="217"/>
      <c r="BI60" s="217"/>
      <c r="BJ60" s="217"/>
      <c r="BK60" s="217"/>
      <c r="BL60" s="217"/>
      <c r="BM60" s="217"/>
      <c r="BN60" s="217"/>
      <c r="BO60" s="217"/>
      <c r="BP60" s="217"/>
      <c r="BQ60" s="217"/>
      <c r="BR60" s="217"/>
      <c r="BS60" s="217"/>
      <c r="BT60" s="217"/>
    </row>
    <row r="61" spans="1:72" ht="48" customHeight="1" x14ac:dyDescent="0.3">
      <c r="A61" s="930"/>
      <c r="B61" s="938"/>
      <c r="C61" s="938"/>
      <c r="D61" s="612"/>
      <c r="E61" s="612"/>
      <c r="F61" s="612"/>
      <c r="G61" s="615"/>
      <c r="H61" s="612"/>
      <c r="I61" s="612"/>
      <c r="J61" s="332"/>
      <c r="K61" s="630"/>
      <c r="L61" s="624"/>
      <c r="M61" s="618"/>
      <c r="N61" s="621"/>
      <c r="O61" s="618">
        <f>IF(NOT(ISERROR(MATCH(N61,_xlfn.ANCHORARRAY(G72),0))),M74&amp;"Por favor no seleccionar los criterios de impacto",N61)</f>
        <v>0</v>
      </c>
      <c r="P61" s="624"/>
      <c r="Q61" s="618"/>
      <c r="R61" s="627"/>
      <c r="S61" s="459">
        <v>4</v>
      </c>
      <c r="T61" s="225"/>
      <c r="U61" s="226" t="str">
        <f t="shared" ref="U61:U63" si="67">IF(OR(V61="Preventivo",V61="Detectivo"),"Probabilidad",IF(V61="Correctivo","Impacto",""))</f>
        <v/>
      </c>
      <c r="V61" s="227"/>
      <c r="W61" s="227"/>
      <c r="X61" s="228" t="str">
        <f t="shared" si="64"/>
        <v/>
      </c>
      <c r="Y61" s="227"/>
      <c r="Z61" s="227"/>
      <c r="AA61" s="227"/>
      <c r="AB61" s="229" t="str">
        <f t="shared" ref="AB61:AB63" si="68">IFERROR(IF(AND(U60="Probabilidad",U61="Probabilidad"),(AD60-(+AD60*X61)),IF(AND(U60="Impacto",U61="Probabilidad"),(AD59-(+AD59*X61)),IF(U61="Impacto",AD60,""))),"")</f>
        <v/>
      </c>
      <c r="AC61" s="230" t="str">
        <f t="shared" si="25"/>
        <v/>
      </c>
      <c r="AD61" s="231" t="str">
        <f t="shared" si="65"/>
        <v/>
      </c>
      <c r="AE61" s="230" t="str">
        <f t="shared" si="27"/>
        <v/>
      </c>
      <c r="AF61" s="231" t="str">
        <f t="shared" ref="AF61:AF63" si="69">IFERROR(IF(AND(U60="Impacto",U61="Impacto"),(AF60-(+AF60*X61)),IF(AND(U60="Probabilidad",U61="Impacto"),(AF59-(+AF59*X61)),IF(U61="Probabilidad",AF60,""))),"")</f>
        <v/>
      </c>
      <c r="AG61" s="232"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33"/>
      <c r="AI61" s="234"/>
      <c r="AJ61" s="235"/>
      <c r="AK61" s="236"/>
      <c r="AL61" s="236"/>
      <c r="AM61" s="234"/>
      <c r="AN61" s="355"/>
      <c r="AO61" s="357"/>
      <c r="AP61" s="357"/>
      <c r="AQ61" s="357"/>
      <c r="AR61" s="217"/>
      <c r="AS61" s="217"/>
      <c r="AT61" s="217"/>
      <c r="AU61" s="217"/>
      <c r="AV61" s="217"/>
      <c r="AW61" s="217"/>
      <c r="AX61" s="217"/>
      <c r="AY61" s="217"/>
      <c r="AZ61" s="217"/>
      <c r="BA61" s="217"/>
      <c r="BB61" s="217"/>
      <c r="BC61" s="217"/>
      <c r="BD61" s="217"/>
      <c r="BE61" s="217"/>
      <c r="BF61" s="217"/>
      <c r="BG61" s="217"/>
      <c r="BH61" s="217"/>
      <c r="BI61" s="217"/>
      <c r="BJ61" s="217"/>
      <c r="BK61" s="217"/>
      <c r="BL61" s="217"/>
      <c r="BM61" s="217"/>
      <c r="BN61" s="217"/>
      <c r="BO61" s="217"/>
      <c r="BP61" s="217"/>
      <c r="BQ61" s="217"/>
      <c r="BR61" s="217"/>
      <c r="BS61" s="217"/>
      <c r="BT61" s="217"/>
    </row>
    <row r="62" spans="1:72" ht="48" customHeight="1" x14ac:dyDescent="0.3">
      <c r="A62" s="930"/>
      <c r="B62" s="938"/>
      <c r="C62" s="938"/>
      <c r="D62" s="612"/>
      <c r="E62" s="612"/>
      <c r="F62" s="612"/>
      <c r="G62" s="615"/>
      <c r="H62" s="612"/>
      <c r="I62" s="612"/>
      <c r="J62" s="332"/>
      <c r="K62" s="630"/>
      <c r="L62" s="624"/>
      <c r="M62" s="618"/>
      <c r="N62" s="621"/>
      <c r="O62" s="618">
        <f>IF(NOT(ISERROR(MATCH(N62,_xlfn.ANCHORARRAY(G73),0))),M75&amp;"Por favor no seleccionar los criterios de impacto",N62)</f>
        <v>0</v>
      </c>
      <c r="P62" s="624"/>
      <c r="Q62" s="618"/>
      <c r="R62" s="627"/>
      <c r="S62" s="459">
        <v>5</v>
      </c>
      <c r="T62" s="225"/>
      <c r="U62" s="226" t="str">
        <f t="shared" si="67"/>
        <v/>
      </c>
      <c r="V62" s="227"/>
      <c r="W62" s="227"/>
      <c r="X62" s="228" t="str">
        <f t="shared" si="64"/>
        <v/>
      </c>
      <c r="Y62" s="227"/>
      <c r="Z62" s="227"/>
      <c r="AA62" s="227"/>
      <c r="AB62" s="229" t="str">
        <f t="shared" si="68"/>
        <v/>
      </c>
      <c r="AC62" s="230" t="str">
        <f t="shared" si="25"/>
        <v/>
      </c>
      <c r="AD62" s="231" t="str">
        <f t="shared" si="65"/>
        <v/>
      </c>
      <c r="AE62" s="230" t="str">
        <f t="shared" si="27"/>
        <v/>
      </c>
      <c r="AF62" s="231" t="str">
        <f t="shared" si="69"/>
        <v/>
      </c>
      <c r="AG62" s="232" t="str">
        <f t="shared" ref="AG62:AG63" si="70">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33"/>
      <c r="AI62" s="234"/>
      <c r="AJ62" s="235"/>
      <c r="AK62" s="236"/>
      <c r="AL62" s="236"/>
      <c r="AM62" s="234"/>
      <c r="AN62" s="355"/>
      <c r="AO62" s="357"/>
      <c r="AP62" s="357"/>
      <c r="AQ62" s="357"/>
      <c r="AR62" s="217"/>
      <c r="AS62" s="217"/>
      <c r="AT62" s="217"/>
      <c r="AU62" s="217"/>
      <c r="AV62" s="217"/>
      <c r="AW62" s="217"/>
      <c r="AX62" s="217"/>
      <c r="AY62" s="217"/>
      <c r="AZ62" s="217"/>
      <c r="BA62" s="217"/>
      <c r="BB62" s="217"/>
      <c r="BC62" s="217"/>
      <c r="BD62" s="217"/>
      <c r="BE62" s="217"/>
      <c r="BF62" s="217"/>
      <c r="BG62" s="217"/>
      <c r="BH62" s="217"/>
      <c r="BI62" s="217"/>
      <c r="BJ62" s="217"/>
      <c r="BK62" s="217"/>
      <c r="BL62" s="217"/>
      <c r="BM62" s="217"/>
      <c r="BN62" s="217"/>
      <c r="BO62" s="217"/>
      <c r="BP62" s="217"/>
      <c r="BQ62" s="217"/>
      <c r="BR62" s="217"/>
      <c r="BS62" s="217"/>
      <c r="BT62" s="217"/>
    </row>
    <row r="63" spans="1:72" ht="48" customHeight="1" x14ac:dyDescent="0.3">
      <c r="A63" s="931"/>
      <c r="B63" s="939"/>
      <c r="C63" s="939"/>
      <c r="D63" s="613"/>
      <c r="E63" s="613"/>
      <c r="F63" s="613"/>
      <c r="G63" s="616"/>
      <c r="H63" s="613"/>
      <c r="I63" s="613"/>
      <c r="J63" s="333"/>
      <c r="K63" s="631"/>
      <c r="L63" s="625"/>
      <c r="M63" s="619"/>
      <c r="N63" s="622"/>
      <c r="O63" s="619">
        <f>IF(NOT(ISERROR(MATCH(N63,_xlfn.ANCHORARRAY(G74),0))),M76&amp;"Por favor no seleccionar los criterios de impacto",N63)</f>
        <v>0</v>
      </c>
      <c r="P63" s="625"/>
      <c r="Q63" s="619"/>
      <c r="R63" s="628"/>
      <c r="S63" s="459">
        <v>6</v>
      </c>
      <c r="T63" s="225"/>
      <c r="U63" s="226" t="str">
        <f t="shared" si="67"/>
        <v/>
      </c>
      <c r="V63" s="227"/>
      <c r="W63" s="227"/>
      <c r="X63" s="228" t="str">
        <f t="shared" si="64"/>
        <v/>
      </c>
      <c r="Y63" s="227"/>
      <c r="Z63" s="227"/>
      <c r="AA63" s="227"/>
      <c r="AB63" s="229" t="str">
        <f t="shared" si="68"/>
        <v/>
      </c>
      <c r="AC63" s="230" t="str">
        <f t="shared" si="25"/>
        <v/>
      </c>
      <c r="AD63" s="231" t="str">
        <f t="shared" si="65"/>
        <v/>
      </c>
      <c r="AE63" s="230" t="str">
        <f t="shared" si="27"/>
        <v/>
      </c>
      <c r="AF63" s="231" t="str">
        <f t="shared" si="69"/>
        <v/>
      </c>
      <c r="AG63" s="232" t="str">
        <f t="shared" si="70"/>
        <v/>
      </c>
      <c r="AH63" s="233"/>
      <c r="AI63" s="234"/>
      <c r="AJ63" s="235"/>
      <c r="AK63" s="236"/>
      <c r="AL63" s="236"/>
      <c r="AM63" s="234"/>
      <c r="AN63" s="355"/>
      <c r="AO63" s="357"/>
      <c r="AP63" s="357"/>
      <c r="AQ63" s="357"/>
      <c r="AR63" s="217"/>
      <c r="AS63" s="217"/>
      <c r="AT63" s="217"/>
      <c r="AU63" s="217"/>
      <c r="AV63" s="217"/>
      <c r="AW63" s="217"/>
      <c r="AX63" s="217"/>
      <c r="AY63" s="217"/>
      <c r="AZ63" s="217"/>
      <c r="BA63" s="217"/>
      <c r="BB63" s="217"/>
      <c r="BC63" s="217"/>
      <c r="BD63" s="217"/>
      <c r="BE63" s="217"/>
      <c r="BF63" s="217"/>
      <c r="BG63" s="217"/>
      <c r="BH63" s="217"/>
      <c r="BI63" s="217"/>
      <c r="BJ63" s="217"/>
      <c r="BK63" s="217"/>
      <c r="BL63" s="217"/>
      <c r="BM63" s="217"/>
      <c r="BN63" s="217"/>
      <c r="BO63" s="217"/>
      <c r="BP63" s="217"/>
      <c r="BQ63" s="217"/>
      <c r="BR63" s="217"/>
      <c r="BS63" s="217"/>
      <c r="BT63" s="217"/>
    </row>
    <row r="64" spans="1:72" ht="48" customHeight="1" x14ac:dyDescent="0.3">
      <c r="A64" s="929">
        <v>10</v>
      </c>
      <c r="B64" s="937"/>
      <c r="C64" s="937"/>
      <c r="D64" s="611"/>
      <c r="E64" s="611"/>
      <c r="F64" s="611"/>
      <c r="G64" s="614"/>
      <c r="H64" s="611"/>
      <c r="I64" s="611"/>
      <c r="J64" s="331"/>
      <c r="K64" s="629"/>
      <c r="L64" s="623" t="str">
        <f>IF(K64&lt;=0,"",IF(K64&lt;=2,"Muy Baja",IF(K64&lt;=24,"Baja",IF(K64&lt;=500,"Media",IF(K64&lt;=5000,"Alta","Muy Alta")))))</f>
        <v/>
      </c>
      <c r="M64" s="617" t="str">
        <f>IF(L64="","",IF(L64="Muy Baja",0.2,IF(L64="Baja",0.4,IF(L64="Media",0.6,IF(L64="Alta",0.8,IF(L64="Muy Alta",1,))))))</f>
        <v/>
      </c>
      <c r="N64" s="620"/>
      <c r="O64" s="617">
        <f>IF(NOT(ISERROR(MATCH(N64,'Tabla Impacto'!$B$221:$B$223,0))),'Tabla Impacto'!$F$223&amp;"Por favor no seleccionar los criterios de impacto(Afectación Económica o presupuestal y Pérdida Reputacional)",N64)</f>
        <v>0</v>
      </c>
      <c r="P64" s="623" t="str">
        <f>IF(OR(O64='Tabla Impacto'!$C$11,O64='Tabla Impacto'!$D$11),"Leve",IF(OR(O64='Tabla Impacto'!$C$12,O64='Tabla Impacto'!$D$12),"Menor",IF(OR(O64='Tabla Impacto'!$C$13,O64='Tabla Impacto'!$D$13),"Moderado",IF(OR(O64='Tabla Impacto'!$C$14,O64='Tabla Impacto'!$D$14),"Mayor",IF(OR(O64='Tabla Impacto'!$C$15,O64='Tabla Impacto'!$D$15),"Catastrófico","")))))</f>
        <v/>
      </c>
      <c r="Q64" s="617" t="str">
        <f>IF(P64="","",IF(P64="Leve",0.2,IF(P64="Menor",0.4,IF(P64="Moderado",0.6,IF(P64="Mayor",0.8,IF(P64="Catastrófico",1,))))))</f>
        <v/>
      </c>
      <c r="R64" s="626"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459">
        <v>1</v>
      </c>
      <c r="T64" s="225"/>
      <c r="U64" s="226" t="str">
        <f>IF(OR(V64="Preventivo",V64="Detectivo"),"Probabilidad",IF(V64="Correctivo","Impacto",""))</f>
        <v/>
      </c>
      <c r="V64" s="227"/>
      <c r="W64" s="227"/>
      <c r="X64" s="228" t="str">
        <f>IF(AND(V64="Preventivo",W64="Automático"),"50%",IF(AND(V64="Preventivo",W64="Manual"),"40%",IF(AND(V64="Detectivo",W64="Automático"),"40%",IF(AND(V64="Detectivo",W64="Manual"),"30%",IF(AND(V64="Correctivo",W64="Automático"),"35%",IF(AND(V64="Correctivo",W64="Manual"),"25%",""))))))</f>
        <v/>
      </c>
      <c r="Y64" s="227"/>
      <c r="Z64" s="227"/>
      <c r="AA64" s="227"/>
      <c r="AB64" s="229" t="str">
        <f>IFERROR(IF(U64="Probabilidad",(M64-(+M64*X64)),IF(U64="Impacto",M64,"")),"")</f>
        <v/>
      </c>
      <c r="AC64" s="230" t="str">
        <f>IFERROR(IF(AB64="","",IF(AB64&lt;=0.2,"Muy Baja",IF(AB64&lt;=0.4,"Baja",IF(AB64&lt;=0.6,"Media",IF(AB64&lt;=0.8,"Alta","Muy Alta"))))),"")</f>
        <v/>
      </c>
      <c r="AD64" s="231" t="str">
        <f>+AB64</f>
        <v/>
      </c>
      <c r="AE64" s="230" t="str">
        <f>IFERROR(IF(AF64="","",IF(AF64&lt;=0.2,"Leve",IF(AF64&lt;=0.4,"Menor",IF(AF64&lt;=0.6,"Moderado",IF(AF64&lt;=0.8,"Mayor","Catastrófico"))))),"")</f>
        <v/>
      </c>
      <c r="AF64" s="231" t="str">
        <f>IFERROR(IF(U64="Impacto",(Q64-(+Q64*X64)),IF(U64="Probabilidad",Q64,"")),"")</f>
        <v/>
      </c>
      <c r="AG64" s="232"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33"/>
      <c r="AI64" s="234"/>
      <c r="AJ64" s="235"/>
      <c r="AK64" s="236"/>
      <c r="AL64" s="236"/>
      <c r="AM64" s="234"/>
      <c r="AN64" s="355"/>
      <c r="AO64" s="357"/>
      <c r="AP64" s="357"/>
      <c r="AQ64" s="357"/>
      <c r="AR64" s="217"/>
      <c r="AS64" s="217"/>
      <c r="AT64" s="217"/>
      <c r="AU64" s="217"/>
      <c r="AV64" s="217"/>
      <c r="AW64" s="217"/>
      <c r="AX64" s="217"/>
      <c r="AY64" s="217"/>
      <c r="AZ64" s="217"/>
      <c r="BA64" s="217"/>
      <c r="BB64" s="217"/>
      <c r="BC64" s="217"/>
      <c r="BD64" s="217"/>
      <c r="BE64" s="217"/>
      <c r="BF64" s="217"/>
      <c r="BG64" s="217"/>
      <c r="BH64" s="217"/>
      <c r="BI64" s="217"/>
      <c r="BJ64" s="217"/>
      <c r="BK64" s="217"/>
      <c r="BL64" s="217"/>
      <c r="BM64" s="217"/>
      <c r="BN64" s="217"/>
      <c r="BO64" s="217"/>
      <c r="BP64" s="217"/>
      <c r="BQ64" s="217"/>
      <c r="BR64" s="217"/>
      <c r="BS64" s="217"/>
      <c r="BT64" s="217"/>
    </row>
    <row r="65" spans="1:43" ht="48" customHeight="1" x14ac:dyDescent="0.3">
      <c r="A65" s="930"/>
      <c r="B65" s="938"/>
      <c r="C65" s="938"/>
      <c r="D65" s="612"/>
      <c r="E65" s="612"/>
      <c r="F65" s="612"/>
      <c r="G65" s="615"/>
      <c r="H65" s="612"/>
      <c r="I65" s="612"/>
      <c r="J65" s="332"/>
      <c r="K65" s="630"/>
      <c r="L65" s="624"/>
      <c r="M65" s="618"/>
      <c r="N65" s="621"/>
      <c r="O65" s="618">
        <f>IF(NOT(ISERROR(MATCH(N65,_xlfn.ANCHORARRAY(G76),0))),M78&amp;"Por favor no seleccionar los criterios de impacto",N65)</f>
        <v>0</v>
      </c>
      <c r="P65" s="624"/>
      <c r="Q65" s="618"/>
      <c r="R65" s="627"/>
      <c r="S65" s="459">
        <v>2</v>
      </c>
      <c r="T65" s="225"/>
      <c r="U65" s="226" t="str">
        <f>IF(OR(V65="Preventivo",V65="Detectivo"),"Probabilidad",IF(V65="Correctivo","Impacto",""))</f>
        <v/>
      </c>
      <c r="V65" s="227"/>
      <c r="W65" s="227"/>
      <c r="X65" s="228" t="str">
        <f t="shared" ref="X65:X69" si="71">IF(AND(V65="Preventivo",W65="Automático"),"50%",IF(AND(V65="Preventivo",W65="Manual"),"40%",IF(AND(V65="Detectivo",W65="Automático"),"40%",IF(AND(V65="Detectivo",W65="Manual"),"30%",IF(AND(V65="Correctivo",W65="Automático"),"35%",IF(AND(V65="Correctivo",W65="Manual"),"25%",""))))))</f>
        <v/>
      </c>
      <c r="Y65" s="227"/>
      <c r="Z65" s="227"/>
      <c r="AA65" s="227"/>
      <c r="AB65" s="229" t="str">
        <f>IFERROR(IF(AND(U64="Probabilidad",U65="Probabilidad"),(AD64-(+AD64*X65)),IF(U65="Probabilidad",(M64-(+M64*X65)),IF(U65="Impacto",AD64,""))),"")</f>
        <v/>
      </c>
      <c r="AC65" s="230" t="str">
        <f t="shared" si="25"/>
        <v/>
      </c>
      <c r="AD65" s="231" t="str">
        <f t="shared" ref="AD65:AD69" si="72">+AB65</f>
        <v/>
      </c>
      <c r="AE65" s="230" t="str">
        <f t="shared" si="27"/>
        <v/>
      </c>
      <c r="AF65" s="231" t="str">
        <f>IFERROR(IF(AND(U64="Impacto",U65="Impacto"),(AF64-(+AF64*X65)),IF(U65="Impacto",(Q64-(+Q64*X65)),IF(U65="Probabilidad",AF64,""))),"")</f>
        <v/>
      </c>
      <c r="AG65" s="232" t="str">
        <f t="shared" ref="AG65:AG66" si="73">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33"/>
      <c r="AI65" s="234"/>
      <c r="AJ65" s="235"/>
      <c r="AK65" s="236"/>
      <c r="AL65" s="236"/>
      <c r="AM65" s="234"/>
      <c r="AN65" s="355"/>
      <c r="AO65" s="358"/>
      <c r="AP65" s="358"/>
      <c r="AQ65" s="358"/>
    </row>
    <row r="66" spans="1:43" ht="48" customHeight="1" x14ac:dyDescent="0.3">
      <c r="A66" s="930"/>
      <c r="B66" s="938"/>
      <c r="C66" s="938"/>
      <c r="D66" s="612"/>
      <c r="E66" s="612"/>
      <c r="F66" s="612"/>
      <c r="G66" s="615"/>
      <c r="H66" s="612"/>
      <c r="I66" s="612"/>
      <c r="J66" s="332"/>
      <c r="K66" s="630"/>
      <c r="L66" s="624"/>
      <c r="M66" s="618"/>
      <c r="N66" s="621"/>
      <c r="O66" s="618">
        <f>IF(NOT(ISERROR(MATCH(N66,_xlfn.ANCHORARRAY(G77),0))),M79&amp;"Por favor no seleccionar los criterios de impacto",N66)</f>
        <v>0</v>
      </c>
      <c r="P66" s="624"/>
      <c r="Q66" s="618"/>
      <c r="R66" s="627"/>
      <c r="S66" s="459">
        <v>3</v>
      </c>
      <c r="T66" s="239"/>
      <c r="U66" s="226" t="str">
        <f>IF(OR(V66="Preventivo",V66="Detectivo"),"Probabilidad",IF(V66="Correctivo","Impacto",""))</f>
        <v/>
      </c>
      <c r="V66" s="227"/>
      <c r="W66" s="227"/>
      <c r="X66" s="228" t="str">
        <f t="shared" si="71"/>
        <v/>
      </c>
      <c r="Y66" s="227"/>
      <c r="Z66" s="227"/>
      <c r="AA66" s="227"/>
      <c r="AB66" s="229" t="str">
        <f>IFERROR(IF(AND(U65="Probabilidad",U66="Probabilidad"),(AD65-(+AD65*X66)),IF(AND(U65="Impacto",U66="Probabilidad"),(AD64-(+AD64*X66)),IF(U66="Impacto",AD65,""))),"")</f>
        <v/>
      </c>
      <c r="AC66" s="230" t="str">
        <f t="shared" si="25"/>
        <v/>
      </c>
      <c r="AD66" s="231" t="str">
        <f t="shared" si="72"/>
        <v/>
      </c>
      <c r="AE66" s="230" t="str">
        <f t="shared" si="27"/>
        <v/>
      </c>
      <c r="AF66" s="231" t="str">
        <f>IFERROR(IF(AND(U65="Impacto",U66="Impacto"),(AF65-(+AF65*X66)),IF(AND(U65="Probabilidad",U66="Impacto"),(AF64-(+AF64*X66)),IF(U66="Probabilidad",AF65,""))),"")</f>
        <v/>
      </c>
      <c r="AG66" s="232" t="str">
        <f t="shared" si="73"/>
        <v/>
      </c>
      <c r="AH66" s="233"/>
      <c r="AI66" s="234"/>
      <c r="AJ66" s="235"/>
      <c r="AK66" s="236"/>
      <c r="AL66" s="236"/>
      <c r="AM66" s="234"/>
      <c r="AN66" s="355"/>
      <c r="AO66" s="358"/>
      <c r="AP66" s="358"/>
      <c r="AQ66" s="358"/>
    </row>
    <row r="67" spans="1:43" ht="48" customHeight="1" x14ac:dyDescent="0.3">
      <c r="A67" s="930"/>
      <c r="B67" s="938"/>
      <c r="C67" s="938"/>
      <c r="D67" s="612"/>
      <c r="E67" s="612"/>
      <c r="F67" s="612"/>
      <c r="G67" s="615"/>
      <c r="H67" s="612"/>
      <c r="I67" s="612"/>
      <c r="J67" s="332"/>
      <c r="K67" s="630"/>
      <c r="L67" s="624"/>
      <c r="M67" s="618"/>
      <c r="N67" s="621"/>
      <c r="O67" s="618">
        <f>IF(NOT(ISERROR(MATCH(N67,_xlfn.ANCHORARRAY(G78),0))),M80&amp;"Por favor no seleccionar los criterios de impacto",N67)</f>
        <v>0</v>
      </c>
      <c r="P67" s="624"/>
      <c r="Q67" s="618"/>
      <c r="R67" s="627"/>
      <c r="S67" s="459">
        <v>4</v>
      </c>
      <c r="T67" s="225"/>
      <c r="U67" s="226" t="str">
        <f t="shared" ref="U67:U69" si="74">IF(OR(V67="Preventivo",V67="Detectivo"),"Probabilidad",IF(V67="Correctivo","Impacto",""))</f>
        <v/>
      </c>
      <c r="V67" s="227"/>
      <c r="W67" s="227"/>
      <c r="X67" s="228" t="str">
        <f t="shared" si="71"/>
        <v/>
      </c>
      <c r="Y67" s="227"/>
      <c r="Z67" s="227"/>
      <c r="AA67" s="227"/>
      <c r="AB67" s="229" t="str">
        <f t="shared" ref="AB67:AB69" si="75">IFERROR(IF(AND(U66="Probabilidad",U67="Probabilidad"),(AD66-(+AD66*X67)),IF(AND(U66="Impacto",U67="Probabilidad"),(AD65-(+AD65*X67)),IF(U67="Impacto",AD66,""))),"")</f>
        <v/>
      </c>
      <c r="AC67" s="230" t="str">
        <f t="shared" si="25"/>
        <v/>
      </c>
      <c r="AD67" s="231" t="str">
        <f t="shared" si="72"/>
        <v/>
      </c>
      <c r="AE67" s="230" t="str">
        <f t="shared" si="27"/>
        <v/>
      </c>
      <c r="AF67" s="231" t="str">
        <f t="shared" ref="AF67:AF69" si="76">IFERROR(IF(AND(U66="Impacto",U67="Impacto"),(AF66-(+AF66*X67)),IF(AND(U66="Probabilidad",U67="Impacto"),(AF65-(+AF65*X67)),IF(U67="Probabilidad",AF66,""))),"")</f>
        <v/>
      </c>
      <c r="AG67" s="232"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33"/>
      <c r="AI67" s="234"/>
      <c r="AJ67" s="235"/>
      <c r="AK67" s="236"/>
      <c r="AL67" s="236"/>
      <c r="AM67" s="234"/>
      <c r="AN67" s="355"/>
      <c r="AO67" s="358"/>
      <c r="AP67" s="358"/>
      <c r="AQ67" s="358"/>
    </row>
    <row r="68" spans="1:43" ht="48" customHeight="1" x14ac:dyDescent="0.3">
      <c r="A68" s="930"/>
      <c r="B68" s="938"/>
      <c r="C68" s="938"/>
      <c r="D68" s="612"/>
      <c r="E68" s="612"/>
      <c r="F68" s="612"/>
      <c r="G68" s="615"/>
      <c r="H68" s="612"/>
      <c r="I68" s="612"/>
      <c r="J68" s="332"/>
      <c r="K68" s="630"/>
      <c r="L68" s="624"/>
      <c r="M68" s="618"/>
      <c r="N68" s="621"/>
      <c r="O68" s="618">
        <f>IF(NOT(ISERROR(MATCH(N68,_xlfn.ANCHORARRAY(G79),0))),M81&amp;"Por favor no seleccionar los criterios de impacto",N68)</f>
        <v>0</v>
      </c>
      <c r="P68" s="624"/>
      <c r="Q68" s="618"/>
      <c r="R68" s="627"/>
      <c r="S68" s="459">
        <v>5</v>
      </c>
      <c r="T68" s="225"/>
      <c r="U68" s="226" t="str">
        <f t="shared" si="74"/>
        <v/>
      </c>
      <c r="V68" s="227"/>
      <c r="W68" s="227"/>
      <c r="X68" s="228" t="str">
        <f t="shared" si="71"/>
        <v/>
      </c>
      <c r="Y68" s="227"/>
      <c r="Z68" s="227"/>
      <c r="AA68" s="227"/>
      <c r="AB68" s="229" t="str">
        <f t="shared" si="75"/>
        <v/>
      </c>
      <c r="AC68" s="230" t="str">
        <f t="shared" si="25"/>
        <v/>
      </c>
      <c r="AD68" s="231" t="str">
        <f t="shared" si="72"/>
        <v/>
      </c>
      <c r="AE68" s="230" t="str">
        <f t="shared" si="27"/>
        <v/>
      </c>
      <c r="AF68" s="231" t="str">
        <f t="shared" si="76"/>
        <v/>
      </c>
      <c r="AG68" s="232" t="str">
        <f t="shared" ref="AG68:AG69" si="77">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33"/>
      <c r="AI68" s="234"/>
      <c r="AJ68" s="235"/>
      <c r="AK68" s="236"/>
      <c r="AL68" s="236"/>
      <c r="AM68" s="234"/>
      <c r="AN68" s="355"/>
      <c r="AO68" s="358"/>
      <c r="AP68" s="358"/>
      <c r="AQ68" s="358"/>
    </row>
    <row r="69" spans="1:43" ht="48" customHeight="1" x14ac:dyDescent="0.3">
      <c r="A69" s="931"/>
      <c r="B69" s="939"/>
      <c r="C69" s="939"/>
      <c r="D69" s="613"/>
      <c r="E69" s="613"/>
      <c r="F69" s="613"/>
      <c r="G69" s="616"/>
      <c r="H69" s="613"/>
      <c r="I69" s="613"/>
      <c r="J69" s="333"/>
      <c r="K69" s="631"/>
      <c r="L69" s="625"/>
      <c r="M69" s="619"/>
      <c r="N69" s="622"/>
      <c r="O69" s="619">
        <f>IF(NOT(ISERROR(MATCH(N69,_xlfn.ANCHORARRAY(G80),0))),M82&amp;"Por favor no seleccionar los criterios de impacto",N69)</f>
        <v>0</v>
      </c>
      <c r="P69" s="625"/>
      <c r="Q69" s="619"/>
      <c r="R69" s="628"/>
      <c r="S69" s="459">
        <v>6</v>
      </c>
      <c r="T69" s="225"/>
      <c r="U69" s="226" t="str">
        <f t="shared" si="74"/>
        <v/>
      </c>
      <c r="V69" s="227"/>
      <c r="W69" s="227"/>
      <c r="X69" s="228" t="str">
        <f t="shared" si="71"/>
        <v/>
      </c>
      <c r="Y69" s="227"/>
      <c r="Z69" s="227"/>
      <c r="AA69" s="227"/>
      <c r="AB69" s="229" t="str">
        <f t="shared" si="75"/>
        <v/>
      </c>
      <c r="AC69" s="230" t="str">
        <f t="shared" si="25"/>
        <v/>
      </c>
      <c r="AD69" s="231" t="str">
        <f t="shared" si="72"/>
        <v/>
      </c>
      <c r="AE69" s="230" t="str">
        <f t="shared" si="27"/>
        <v/>
      </c>
      <c r="AF69" s="231" t="str">
        <f t="shared" si="76"/>
        <v/>
      </c>
      <c r="AG69" s="232" t="str">
        <f t="shared" si="77"/>
        <v/>
      </c>
      <c r="AH69" s="233"/>
      <c r="AI69" s="234"/>
      <c r="AJ69" s="235"/>
      <c r="AK69" s="236"/>
      <c r="AL69" s="236"/>
      <c r="AM69" s="234"/>
      <c r="AN69" s="355"/>
      <c r="AO69" s="358"/>
      <c r="AP69" s="358"/>
      <c r="AQ69" s="358"/>
    </row>
    <row r="70" spans="1:43" ht="49.5" customHeight="1" x14ac:dyDescent="0.3">
      <c r="A70" s="455"/>
      <c r="B70" s="337"/>
      <c r="C70" s="337"/>
      <c r="D70" s="634" t="s">
        <v>1051</v>
      </c>
      <c r="E70" s="635"/>
      <c r="F70" s="635"/>
      <c r="G70" s="635"/>
      <c r="H70" s="635"/>
      <c r="I70" s="635"/>
      <c r="J70" s="635"/>
      <c r="K70" s="635"/>
      <c r="L70" s="635"/>
      <c r="M70" s="635"/>
      <c r="N70" s="635"/>
      <c r="O70" s="635"/>
      <c r="P70" s="635"/>
      <c r="Q70" s="635"/>
      <c r="R70" s="635"/>
      <c r="S70" s="635"/>
      <c r="T70" s="635"/>
      <c r="U70" s="635"/>
      <c r="V70" s="635"/>
      <c r="W70" s="635"/>
      <c r="X70" s="635"/>
      <c r="Y70" s="635"/>
      <c r="Z70" s="635"/>
      <c r="AA70" s="635"/>
      <c r="AB70" s="635"/>
      <c r="AC70" s="635"/>
      <c r="AD70" s="635"/>
      <c r="AE70" s="635"/>
      <c r="AF70" s="635"/>
      <c r="AG70" s="635"/>
      <c r="AH70" s="635"/>
      <c r="AI70" s="635"/>
      <c r="AJ70" s="635"/>
      <c r="AK70" s="635"/>
      <c r="AL70" s="635"/>
      <c r="AM70" s="635"/>
      <c r="AN70" s="636"/>
    </row>
    <row r="72" spans="1:43" x14ac:dyDescent="0.3">
      <c r="A72" s="456"/>
      <c r="B72" s="218"/>
      <c r="C72" s="218"/>
      <c r="D72" s="241" t="s">
        <v>1052</v>
      </c>
      <c r="E72" s="218"/>
      <c r="F72" s="218"/>
      <c r="H72" s="218"/>
      <c r="I72" s="218"/>
      <c r="J72" s="218"/>
    </row>
  </sheetData>
  <protectedRanges>
    <protectedRange sqref="AP22:AP26" name="Rango3_1"/>
    <protectedRange sqref="AO10:AP10 AO17 AO22:AO26" name="Rango1_1"/>
    <protectedRange sqref="AP16:AP17" name="Rango2_1"/>
  </protectedRanges>
  <dataConsolidate/>
  <mergeCells count="221">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K16:K21"/>
    <mergeCell ref="L16:L21"/>
    <mergeCell ref="K10:K15"/>
    <mergeCell ref="L10:L15"/>
    <mergeCell ref="M10:M15"/>
    <mergeCell ref="N10:N15"/>
    <mergeCell ref="O10:O15"/>
    <mergeCell ref="P10:P15"/>
    <mergeCell ref="A10:A15"/>
    <mergeCell ref="D10:D15"/>
    <mergeCell ref="E10:E15"/>
    <mergeCell ref="F10:F15"/>
    <mergeCell ref="G10:G15"/>
    <mergeCell ref="AL8:AL9"/>
    <mergeCell ref="AM8:AM9"/>
    <mergeCell ref="AN8:AN9"/>
    <mergeCell ref="AH8:AH9"/>
    <mergeCell ref="AI8:AI9"/>
    <mergeCell ref="AJ8:AJ9"/>
    <mergeCell ref="AE8:AE9"/>
    <mergeCell ref="AF8:AF9"/>
    <mergeCell ref="AG8:AG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s>
  <conditionalFormatting sqref="L10 L16">
    <cfRule type="cellIs" dxfId="121" priority="42" operator="equal">
      <formula>"Muy Baja"</formula>
    </cfRule>
    <cfRule type="cellIs" dxfId="120" priority="41" operator="equal">
      <formula>"Baja"</formula>
    </cfRule>
    <cfRule type="cellIs" dxfId="119" priority="40" operator="equal">
      <formula>"Media"</formula>
    </cfRule>
    <cfRule type="cellIs" dxfId="118" priority="39" operator="equal">
      <formula>"Alta"</formula>
    </cfRule>
    <cfRule type="cellIs" dxfId="117" priority="38" operator="equal">
      <formula>"Muy Alta"</formula>
    </cfRule>
  </conditionalFormatting>
  <conditionalFormatting sqref="L22">
    <cfRule type="cellIs" dxfId="116" priority="21" operator="equal">
      <formula>"Alta"</formula>
    </cfRule>
    <cfRule type="cellIs" dxfId="115" priority="22" operator="equal">
      <formula>"Media"</formula>
    </cfRule>
    <cfRule type="cellIs" dxfId="114" priority="23" operator="equal">
      <formula>"Baja"</formula>
    </cfRule>
    <cfRule type="cellIs" dxfId="113" priority="24" operator="equal">
      <formula>"Muy Baja"</formula>
    </cfRule>
    <cfRule type="cellIs" dxfId="112" priority="20" operator="equal">
      <formula>"Muy Alta"</formula>
    </cfRule>
  </conditionalFormatting>
  <conditionalFormatting sqref="L28">
    <cfRule type="cellIs" dxfId="111" priority="245" operator="equal">
      <formula>"Baja"</formula>
    </cfRule>
    <cfRule type="cellIs" dxfId="110" priority="246" operator="equal">
      <formula>"Muy Baja"</formula>
    </cfRule>
    <cfRule type="cellIs" dxfId="109" priority="244" operator="equal">
      <formula>"Media"</formula>
    </cfRule>
    <cfRule type="cellIs" dxfId="108" priority="243" operator="equal">
      <formula>"Alta"</formula>
    </cfRule>
    <cfRule type="cellIs" dxfId="107" priority="242" operator="equal">
      <formula>"Muy Alta"</formula>
    </cfRule>
  </conditionalFormatting>
  <conditionalFormatting sqref="L34">
    <cfRule type="cellIs" dxfId="106" priority="221" operator="equal">
      <formula>"Media"</formula>
    </cfRule>
    <cfRule type="cellIs" dxfId="105" priority="223" operator="equal">
      <formula>"Muy Baja"</formula>
    </cfRule>
    <cfRule type="cellIs" dxfId="104" priority="222" operator="equal">
      <formula>"Baja"</formula>
    </cfRule>
    <cfRule type="cellIs" dxfId="103" priority="220" operator="equal">
      <formula>"Alta"</formula>
    </cfRule>
    <cfRule type="cellIs" dxfId="102" priority="219" operator="equal">
      <formula>"Muy Alta"</formula>
    </cfRule>
  </conditionalFormatting>
  <conditionalFormatting sqref="L40">
    <cfRule type="cellIs" dxfId="101" priority="196" operator="equal">
      <formula>"Muy Alta"</formula>
    </cfRule>
    <cfRule type="cellIs" dxfId="100" priority="200" operator="equal">
      <formula>"Muy Baja"</formula>
    </cfRule>
    <cfRule type="cellIs" dxfId="99" priority="199" operator="equal">
      <formula>"Baja"</formula>
    </cfRule>
    <cfRule type="cellIs" dxfId="98" priority="198" operator="equal">
      <formula>"Media"</formula>
    </cfRule>
    <cfRule type="cellIs" dxfId="97" priority="197" operator="equal">
      <formula>"Alta"</formula>
    </cfRule>
  </conditionalFormatting>
  <conditionalFormatting sqref="L46">
    <cfRule type="cellIs" dxfId="96" priority="177" operator="equal">
      <formula>"Muy Baja"</formula>
    </cfRule>
    <cfRule type="cellIs" dxfId="95" priority="176" operator="equal">
      <formula>"Baja"</formula>
    </cfRule>
    <cfRule type="cellIs" dxfId="94" priority="175" operator="equal">
      <formula>"Media"</formula>
    </cfRule>
    <cfRule type="cellIs" dxfId="93" priority="174" operator="equal">
      <formula>"Alta"</formula>
    </cfRule>
    <cfRule type="cellIs" dxfId="92" priority="173" operator="equal">
      <formula>"Muy Alta"</formula>
    </cfRule>
  </conditionalFormatting>
  <conditionalFormatting sqref="L52">
    <cfRule type="cellIs" dxfId="91" priority="153" operator="equal">
      <formula>"Baja"</formula>
    </cfRule>
    <cfRule type="cellIs" dxfId="90" priority="154" operator="equal">
      <formula>"Muy Baja"</formula>
    </cfRule>
    <cfRule type="cellIs" dxfId="89" priority="152" operator="equal">
      <formula>"Media"</formula>
    </cfRule>
    <cfRule type="cellIs" dxfId="88" priority="151" operator="equal">
      <formula>"Alta"</formula>
    </cfRule>
    <cfRule type="cellIs" dxfId="87" priority="150" operator="equal">
      <formula>"Muy Alta"</formula>
    </cfRule>
  </conditionalFormatting>
  <conditionalFormatting sqref="L58">
    <cfRule type="cellIs" dxfId="86" priority="131" operator="equal">
      <formula>"Muy Baja"</formula>
    </cfRule>
    <cfRule type="cellIs" dxfId="85" priority="127" operator="equal">
      <formula>"Muy Alta"</formula>
    </cfRule>
    <cfRule type="cellIs" dxfId="84" priority="128" operator="equal">
      <formula>"Alta"</formula>
    </cfRule>
    <cfRule type="cellIs" dxfId="83" priority="129" operator="equal">
      <formula>"Media"</formula>
    </cfRule>
    <cfRule type="cellIs" dxfId="82" priority="130" operator="equal">
      <formula>"Baja"</formula>
    </cfRule>
  </conditionalFormatting>
  <conditionalFormatting sqref="L64">
    <cfRule type="cellIs" dxfId="81" priority="104" operator="equal">
      <formula>"Muy Alta"</formula>
    </cfRule>
    <cfRule type="cellIs" dxfId="80" priority="105" operator="equal">
      <formula>"Alta"</formula>
    </cfRule>
    <cfRule type="cellIs" dxfId="79" priority="106" operator="equal">
      <formula>"Media"</formula>
    </cfRule>
    <cfRule type="cellIs" dxfId="78" priority="107" operator="equal">
      <formula>"Baja"</formula>
    </cfRule>
    <cfRule type="cellIs" dxfId="77" priority="108" operator="equal">
      <formula>"Muy Baja"</formula>
    </cfRule>
  </conditionalFormatting>
  <conditionalFormatting sqref="O10:O69">
    <cfRule type="containsText" dxfId="76" priority="1" operator="containsText" text="❌">
      <formula>NOT(ISERROR(SEARCH("❌",O10)))</formula>
    </cfRule>
  </conditionalFormatting>
  <conditionalFormatting sqref="P10 P16 P22">
    <cfRule type="cellIs" dxfId="75" priority="33" operator="equal">
      <formula>"Catastrófico"</formula>
    </cfRule>
    <cfRule type="cellIs" dxfId="74" priority="34" operator="equal">
      <formula>"Mayor"</formula>
    </cfRule>
    <cfRule type="cellIs" dxfId="73" priority="35" operator="equal">
      <formula>"Moderado"</formula>
    </cfRule>
    <cfRule type="cellIs" dxfId="72" priority="36" operator="equal">
      <formula>"Menor"</formula>
    </cfRule>
    <cfRule type="cellIs" dxfId="71" priority="37" operator="equal">
      <formula>"Leve"</formula>
    </cfRule>
  </conditionalFormatting>
  <conditionalFormatting sqref="P28 P34 P40 P46 P52 P58 P64">
    <cfRule type="cellIs" dxfId="70" priority="306" operator="equal">
      <formula>"Catastrófico"</formula>
    </cfRule>
    <cfRule type="cellIs" dxfId="69" priority="307" operator="equal">
      <formula>"Mayor"</formula>
    </cfRule>
    <cfRule type="cellIs" dxfId="68" priority="308" operator="equal">
      <formula>"Moderado"</formula>
    </cfRule>
    <cfRule type="cellIs" dxfId="67" priority="309" operator="equal">
      <formula>"Menor"</formula>
    </cfRule>
    <cfRule type="cellIs" dxfId="66" priority="310" operator="equal">
      <formula>"Leve"</formula>
    </cfRule>
  </conditionalFormatting>
  <conditionalFormatting sqref="R10">
    <cfRule type="cellIs" dxfId="65" priority="31" operator="equal">
      <formula>"Moderado"</formula>
    </cfRule>
    <cfRule type="cellIs" dxfId="64" priority="30" operator="equal">
      <formula>"Alto"</formula>
    </cfRule>
    <cfRule type="cellIs" dxfId="63" priority="29" operator="equal">
      <formula>"Extremo"</formula>
    </cfRule>
    <cfRule type="cellIs" dxfId="62" priority="32" operator="equal">
      <formula>"Bajo"</formula>
    </cfRule>
  </conditionalFormatting>
  <conditionalFormatting sqref="R16">
    <cfRule type="cellIs" dxfId="61" priority="27" operator="equal">
      <formula>"Moderado"</formula>
    </cfRule>
    <cfRule type="cellIs" dxfId="60" priority="28" operator="equal">
      <formula>"Bajo"</formula>
    </cfRule>
    <cfRule type="cellIs" dxfId="59" priority="25" operator="equal">
      <formula>"Extremo"</formula>
    </cfRule>
    <cfRule type="cellIs" dxfId="58" priority="26" operator="equal">
      <formula>"Alto"</formula>
    </cfRule>
  </conditionalFormatting>
  <conditionalFormatting sqref="R22">
    <cfRule type="cellIs" dxfId="57" priority="16" operator="equal">
      <formula>"Extremo"</formula>
    </cfRule>
    <cfRule type="cellIs" dxfId="56" priority="17" operator="equal">
      <formula>"Alto"</formula>
    </cfRule>
    <cfRule type="cellIs" dxfId="55" priority="18" operator="equal">
      <formula>"Moderado"</formula>
    </cfRule>
    <cfRule type="cellIs" dxfId="54" priority="19" operator="equal">
      <formula>"Bajo"</formula>
    </cfRule>
  </conditionalFormatting>
  <conditionalFormatting sqref="R28">
    <cfRule type="cellIs" dxfId="53" priority="238" operator="equal">
      <formula>"Extremo"</formula>
    </cfRule>
    <cfRule type="cellIs" dxfId="52" priority="241" operator="equal">
      <formula>"Bajo"</formula>
    </cfRule>
    <cfRule type="cellIs" dxfId="51" priority="240" operator="equal">
      <formula>"Moderado"</formula>
    </cfRule>
    <cfRule type="cellIs" dxfId="50" priority="239" operator="equal">
      <formula>"Alto"</formula>
    </cfRule>
  </conditionalFormatting>
  <conditionalFormatting sqref="R34">
    <cfRule type="cellIs" dxfId="49" priority="215" operator="equal">
      <formula>"Extremo"</formula>
    </cfRule>
    <cfRule type="cellIs" dxfId="48" priority="216" operator="equal">
      <formula>"Alto"</formula>
    </cfRule>
    <cfRule type="cellIs" dxfId="47" priority="218" operator="equal">
      <formula>"Bajo"</formula>
    </cfRule>
    <cfRule type="cellIs" dxfId="46" priority="217" operator="equal">
      <formula>"Moderado"</formula>
    </cfRule>
  </conditionalFormatting>
  <conditionalFormatting sqref="R40">
    <cfRule type="cellIs" dxfId="45" priority="195" operator="equal">
      <formula>"Bajo"</formula>
    </cfRule>
    <cfRule type="cellIs" dxfId="44" priority="194" operator="equal">
      <formula>"Moderado"</formula>
    </cfRule>
    <cfRule type="cellIs" dxfId="43" priority="192" operator="equal">
      <formula>"Extremo"</formula>
    </cfRule>
    <cfRule type="cellIs" dxfId="42" priority="193" operator="equal">
      <formula>"Alto"</formula>
    </cfRule>
  </conditionalFormatting>
  <conditionalFormatting sqref="R46">
    <cfRule type="cellIs" dxfId="41" priority="169" operator="equal">
      <formula>"Extremo"</formula>
    </cfRule>
    <cfRule type="cellIs" dxfId="40" priority="170" operator="equal">
      <formula>"Alto"</formula>
    </cfRule>
    <cfRule type="cellIs" dxfId="39" priority="171" operator="equal">
      <formula>"Moderado"</formula>
    </cfRule>
    <cfRule type="cellIs" dxfId="38" priority="172" operator="equal">
      <formula>"Bajo"</formula>
    </cfRule>
  </conditionalFormatting>
  <conditionalFormatting sqref="R52">
    <cfRule type="cellIs" dxfId="37" priority="148" operator="equal">
      <formula>"Moderado"</formula>
    </cfRule>
    <cfRule type="cellIs" dxfId="36" priority="146" operator="equal">
      <formula>"Extremo"</formula>
    </cfRule>
    <cfRule type="cellIs" dxfId="35" priority="147" operator="equal">
      <formula>"Alto"</formula>
    </cfRule>
    <cfRule type="cellIs" dxfId="34" priority="149" operator="equal">
      <formula>"Bajo"</formula>
    </cfRule>
  </conditionalFormatting>
  <conditionalFormatting sqref="R58">
    <cfRule type="cellIs" dxfId="33" priority="126" operator="equal">
      <formula>"Bajo"</formula>
    </cfRule>
    <cfRule type="cellIs" dxfId="32" priority="125" operator="equal">
      <formula>"Moderado"</formula>
    </cfRule>
    <cfRule type="cellIs" dxfId="31" priority="124" operator="equal">
      <formula>"Alto"</formula>
    </cfRule>
    <cfRule type="cellIs" dxfId="30" priority="123" operator="equal">
      <formula>"Extremo"</formula>
    </cfRule>
  </conditionalFormatting>
  <conditionalFormatting sqref="R64">
    <cfRule type="cellIs" dxfId="29" priority="103" operator="equal">
      <formula>"Bajo"</formula>
    </cfRule>
    <cfRule type="cellIs" dxfId="28" priority="102" operator="equal">
      <formula>"Moderado"</formula>
    </cfRule>
    <cfRule type="cellIs" dxfId="27" priority="101" operator="equal">
      <formula>"Alto"</formula>
    </cfRule>
    <cfRule type="cellIs" dxfId="26" priority="100" operator="equal">
      <formula>"Extremo"</formula>
    </cfRule>
  </conditionalFormatting>
  <conditionalFormatting sqref="AC10:AC69">
    <cfRule type="cellIs" dxfId="25" priority="14" operator="equal">
      <formula>"Baja"</formula>
    </cfRule>
    <cfRule type="cellIs" dxfId="24" priority="15" operator="equal">
      <formula>"Muy Baja"</formula>
    </cfRule>
    <cfRule type="cellIs" dxfId="23" priority="13" operator="equal">
      <formula>"Media"</formula>
    </cfRule>
    <cfRule type="cellIs" dxfId="22" priority="12" operator="equal">
      <formula>"Alta"</formula>
    </cfRule>
    <cfRule type="cellIs" dxfId="21" priority="11" operator="equal">
      <formula>"Muy Alta"</formula>
    </cfRule>
  </conditionalFormatting>
  <conditionalFormatting sqref="AE10:AE69">
    <cfRule type="cellIs" dxfId="20" priority="9" operator="equal">
      <formula>"Menor"</formula>
    </cfRule>
    <cfRule type="cellIs" dxfId="19" priority="8" operator="equal">
      <formula>"Moderado"</formula>
    </cfRule>
    <cfRule type="cellIs" dxfId="18" priority="6" operator="equal">
      <formula>"Catastrófico"</formula>
    </cfRule>
    <cfRule type="cellIs" dxfId="17" priority="10" operator="equal">
      <formula>"Leve"</formula>
    </cfRule>
    <cfRule type="cellIs" dxfId="16" priority="7" operator="equal">
      <formula>"Mayor"</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1200-000000000000}">
          <x14:formula1>
            <xm:f>'Opciones Tratamiento'!$B$2:$B$5</xm:f>
          </x14:formula1>
          <xm:sqref>AH28:AH69</xm:sqref>
        </x14:dataValidation>
        <x14:dataValidation type="list" allowBlank="1" showInputMessage="1" showErrorMessage="1" xr:uid="{00000000-0002-0000-1200-000001000000}">
          <x14:formula1>
            <xm:f>'Tabla Valoración controles'!$D$13:$D$14</xm:f>
          </x14:formula1>
          <xm:sqref>AA28:AA69</xm:sqref>
        </x14:dataValidation>
        <x14:dataValidation type="list" allowBlank="1" showInputMessage="1" showErrorMessage="1" xr:uid="{00000000-0002-0000-1200-000002000000}">
          <x14:formula1>
            <xm:f>'Hoja1 (2)'!$A$10:$A$11</xm:f>
          </x14:formula1>
          <xm:sqref>Z28:Z69</xm:sqref>
        </x14:dataValidation>
        <x14:dataValidation type="list" allowBlank="1" showInputMessage="1" showErrorMessage="1" xr:uid="{00000000-0002-0000-1200-000003000000}">
          <x14:formula1>
            <xm:f>'Hoja1 (2)'!$A$8:$A$9</xm:f>
          </x14:formula1>
          <xm:sqref>Y28:Y69</xm:sqref>
        </x14:dataValidation>
        <x14:dataValidation type="list" allowBlank="1" showInputMessage="1" showErrorMessage="1" xr:uid="{00000000-0002-0000-1200-000004000000}">
          <x14:formula1>
            <xm:f>'Hoja1 (2)'!$A$6:$A$7</xm:f>
          </x14:formula1>
          <xm:sqref>W28:W69</xm:sqref>
        </x14:dataValidation>
        <x14:dataValidation type="list" allowBlank="1" showInputMessage="1" showErrorMessage="1" xr:uid="{00000000-0002-0000-1200-000005000000}">
          <x14:formula1>
            <xm:f>'Hoja1 (2)'!$A$3:$A$5</xm:f>
          </x14:formula1>
          <xm:sqref>V28:V69</xm:sqref>
        </x14:dataValidation>
        <x14:dataValidation type="list" allowBlank="1" showInputMessage="1" showErrorMessage="1" xr:uid="{00000000-0002-0000-1200-000007000000}">
          <x14:formula1>
            <xm:f>'Opciones Tratamiento'!$E$2:$E$4</xm:f>
          </x14:formula1>
          <xm:sqref>D28:D69</xm:sqref>
        </x14:dataValidation>
        <x14:dataValidation type="list" allowBlank="1" showInputMessage="1" showErrorMessage="1" xr:uid="{00000000-0002-0000-1200-000008000000}">
          <x14:formula1>
            <xm:f>'/Users/juanitaavila/Desktop/C:\Users\angelica.patino\Downloads\[1. Matriz_mapa_riesgos corregido final DM (1).xlsx]Opciones Tratamiento'!#REF!</xm:f>
          </x14:formula1>
          <xm:sqref>AN52:AN53 AN55:AN56 AN58:AN59 AN61:AN62 AN64:AN65 AN67:AN68 AN28:AN29 AN31:AN32 AN34:AN35 AN37:AN38 AN40:AN41 AN43:AN44 AN46:AN47 AN49:AN50</xm:sqref>
        </x14:dataValidation>
        <x14:dataValidation type="list" allowBlank="1" showInputMessage="1" showErrorMessage="1" xr:uid="{00000000-0002-0000-1200-000009000000}">
          <x14:formula1>
            <xm:f>'/Users/juanitaavila/Desktop/C:\Users\angelica.patino\Downloads\[1. Matriz_mapa_riesgos corregido final DM (1).xlsx]Tabla Impacto'!#REF!</xm:f>
          </x14:formula1>
          <xm:sqref>N28:N69</xm:sqref>
        </x14:dataValidation>
        <x14:dataValidation type="custom" allowBlank="1" showInputMessage="1" showErrorMessage="1" error="Recuerde que las acciones se generan bajo la medida de mitigar el riesgo" xr:uid="{00000000-0002-0000-1200-00000A000000}">
          <x14:formula1>
            <xm:f>IF(OR(AH37='/Users/juanitaavila/Desktop/C:\Users\angelica.patino\Downloads\[1. Matriz_mapa_riesgos corregido final DM (1).xlsx]Opciones Tratamiento'!#REF!,AH37='/Users/juanitaavila/Desktop/C:\Users\angelica.patino\Downloads\[1. Matriz_mapa_riesgos corregido final DM (1).xlsx]Opciones Tratamiento'!#REF!,AH37='/Users/juanitaavila/Desktop/C:\Users\angelica.patino\Downloads\[1. Matriz_mapa_riesgos corregido final DM (1).xlsx]Opciones Tratamiento'!#REF!),ISBLANK(AH37),ISTEXT(AH37))</xm:f>
          </x14:formula1>
          <xm:sqref>AI37:AI69</xm:sqref>
        </x14:dataValidation>
        <x14:dataValidation type="custom" allowBlank="1" showInputMessage="1" showErrorMessage="1" error="Recuerde que las acciones se generan bajo la medida de mitigar el riesgo" xr:uid="{00000000-0002-0000-1200-00000B000000}">
          <x14:formula1>
            <xm:f>IF(OR(AH37='/Users/juanitaavila/Desktop/C:\Users\angelica.patino\Downloads\[1. Matriz_mapa_riesgos corregido final DM (1).xlsx]Opciones Tratamiento'!#REF!,AH37='/Users/juanitaavila/Desktop/C:\Users\angelica.patino\Downloads\[1. Matriz_mapa_riesgos corregido final DM (1).xlsx]Opciones Tratamiento'!#REF!,AH37='/Users/juanitaavila/Desktop/C:\Users\angelica.patino\Downloads\[1. Matriz_mapa_riesgos corregido final DM (1).xlsx]Opciones Tratamiento'!#REF!),ISBLANK(AH37),ISTEXT(AH37))</xm:f>
          </x14:formula1>
          <xm:sqref>AJ37:AJ69</xm:sqref>
        </x14:dataValidation>
        <x14:dataValidation type="custom" allowBlank="1" showInputMessage="1" showErrorMessage="1" error="Recuerde que las acciones se generan bajo la medida de mitigar el riesgo" xr:uid="{00000000-0002-0000-1200-00000C000000}">
          <x14:formula1>
            <xm:f>IF(OR(AH37='/Users/juanitaavila/Desktop/C:\Users\angelica.patino\Downloads\[1. Matriz_mapa_riesgos corregido final DM (1).xlsx]Opciones Tratamiento'!#REF!,AH37='/Users/juanitaavila/Desktop/C:\Users\angelica.patino\Downloads\[1. Matriz_mapa_riesgos corregido final DM (1).xlsx]Opciones Tratamiento'!#REF!,AH37='/Users/juanitaavila/Desktop/C:\Users\angelica.patino\Downloads\[1. Matriz_mapa_riesgos corregido final DM (1).xlsx]Opciones Tratamiento'!#REF!),ISBLANK(AH37),ISTEXT(AH37))</xm:f>
          </x14:formula1>
          <xm:sqref>AK37:AK69</xm:sqref>
        </x14:dataValidation>
        <x14:dataValidation type="custom" allowBlank="1" showInputMessage="1" showErrorMessage="1" error="Recuerde que las acciones se generan bajo la medida de mitigar el riesgo" xr:uid="{00000000-0002-0000-1200-00000D000000}">
          <x14:formula1>
            <xm:f>IF(OR(AH37='/Users/juanitaavila/Desktop/C:\Users\angelica.patino\Downloads\[1. Matriz_mapa_riesgos corregido final DM (1).xlsx]Opciones Tratamiento'!#REF!,AH37='/Users/juanitaavila/Desktop/C:\Users\angelica.patino\Downloads\[1. Matriz_mapa_riesgos corregido final DM (1).xlsx]Opciones Tratamiento'!#REF!,AH37='/Users/juanitaavila/Desktop/C:\Users\angelica.patino\Downloads\[1. Matriz_mapa_riesgos corregido final DM (1).xlsx]Opciones Tratamiento'!#REF!),ISBLANK(AH37),ISTEXT(AH37))</xm:f>
          </x14:formula1>
          <xm:sqref>AL37:AL69</xm:sqref>
        </x14:dataValidation>
        <x14:dataValidation type="custom" allowBlank="1" showInputMessage="1" showErrorMessage="1" error="Recuerde que las acciones se generan bajo la medida de mitigar el riesgo" xr:uid="{00000000-0002-0000-1200-00000E000000}">
          <x14:formula1>
            <xm:f>IF(OR(AH28='/Users/juanitaavila/Desktop/C:\Users\angelica.patino\Downloads\[1. Matriz_mapa_riesgos corregido final DM (1).xlsx]Opciones Tratamiento'!#REF!,AH28='/Users/juanitaavila/Desktop/C:\Users\angelica.patino\Downloads\[1. Matriz_mapa_riesgos corregido final DM (1).xlsx]Opciones Tratamiento'!#REF!,AH28='/Users/juanitaavila/Desktop/C:\Users\angelica.patino\Downloads\[1. Matriz_mapa_riesgos corregido final DM (1).xlsx]Opciones Tratamiento'!#REF!),ISBLANK(AH28),ISTEXT(AH28))</xm:f>
          </x14:formula1>
          <xm:sqref>AM28:AM69</xm:sqref>
        </x14:dataValidation>
        <x14:dataValidation type="list" allowBlank="1" showInputMessage="1" showErrorMessage="1" xr:uid="{00000000-0002-0000-1200-00000F000000}">
          <x14:formula1>
            <xm:f>'Hoja1 (2)'!$A$23:$A$25</xm:f>
          </x14:formula1>
          <xm:sqref>B28:B69</xm:sqref>
        </x14:dataValidation>
        <x14:dataValidation type="list" allowBlank="1" showInputMessage="1" showErrorMessage="1" xr:uid="{00000000-0002-0000-1200-000010000000}">
          <x14:formula1>
            <xm:f>'Hoja1 (2)'!$A$28:$A$33</xm:f>
          </x14:formula1>
          <xm:sqref>C28:C69</xm:sqref>
        </x14:dataValidation>
        <x14:dataValidation type="list" allowBlank="1" showInputMessage="1" showErrorMessage="1" xr:uid="{B3151425-A3A8-4D19-B07F-6C0C11551A24}">
          <x14:formula1>
            <xm:f>Hoja1!$A$1:$A$14</xm:f>
          </x14:formula1>
          <xm:sqref>E4:R4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499" t="s">
        <v>14</v>
      </c>
      <c r="B1" s="499"/>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40" zoomScaleNormal="40" workbookViewId="0"/>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37" t="s">
        <v>1053</v>
      </c>
      <c r="C2" s="637"/>
      <c r="D2" s="637"/>
      <c r="E2" s="637"/>
      <c r="F2" s="637"/>
      <c r="G2" s="637"/>
      <c r="H2" s="637"/>
      <c r="I2" s="637"/>
      <c r="J2" s="638" t="s">
        <v>5</v>
      </c>
      <c r="K2" s="638"/>
      <c r="L2" s="638"/>
      <c r="M2" s="638"/>
      <c r="N2" s="638"/>
      <c r="O2" s="638"/>
      <c r="P2" s="638"/>
      <c r="Q2" s="638"/>
      <c r="R2" s="638"/>
      <c r="S2" s="638"/>
      <c r="T2" s="638"/>
      <c r="U2" s="638"/>
      <c r="V2" s="638"/>
      <c r="W2" s="638"/>
      <c r="X2" s="638"/>
      <c r="Y2" s="638"/>
      <c r="Z2" s="638"/>
      <c r="AA2" s="638"/>
      <c r="AB2" s="638"/>
      <c r="AC2" s="638"/>
      <c r="AD2" s="638"/>
      <c r="AE2" s="638"/>
      <c r="AF2" s="638"/>
      <c r="AG2" s="638"/>
      <c r="AH2" s="638"/>
      <c r="AI2" s="638"/>
      <c r="AJ2" s="638"/>
      <c r="AK2" s="638"/>
      <c r="AL2" s="638"/>
      <c r="AM2" s="63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37"/>
      <c r="C3" s="637"/>
      <c r="D3" s="637"/>
      <c r="E3" s="637"/>
      <c r="F3" s="637"/>
      <c r="G3" s="637"/>
      <c r="H3" s="637"/>
      <c r="I3" s="637"/>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J3" s="638"/>
      <c r="AK3" s="638"/>
      <c r="AL3" s="638"/>
      <c r="AM3" s="63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37"/>
      <c r="C4" s="637"/>
      <c r="D4" s="637"/>
      <c r="E4" s="637"/>
      <c r="F4" s="637"/>
      <c r="G4" s="637"/>
      <c r="H4" s="637"/>
      <c r="I4" s="637"/>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39" t="s">
        <v>3</v>
      </c>
      <c r="C6" s="639"/>
      <c r="D6" s="640"/>
      <c r="E6" s="641" t="s">
        <v>1054</v>
      </c>
      <c r="F6" s="642"/>
      <c r="G6" s="642"/>
      <c r="H6" s="642"/>
      <c r="I6" s="643"/>
      <c r="J6" s="650" t="str">
        <f>IF(AND('Mapa final SI'!$L$10="Muy Alta",'Mapa final SI'!$P$10="Leve"),CONCATENATE("R",'Mapa final SI'!$A$10),"")</f>
        <v/>
      </c>
      <c r="K6" s="651"/>
      <c r="L6" s="651" t="str">
        <f>IF(AND('Mapa final SI'!$L$16="Muy Alta",'Mapa final SI'!$P$16="Leve"),CONCATENATE("R",'Mapa final SI'!$A$16),"")</f>
        <v/>
      </c>
      <c r="M6" s="651"/>
      <c r="N6" s="651" t="str">
        <f>IF(AND('Mapa final SI'!$L$22="Muy Alta",'Mapa final SI'!$P$22="Leve"),CONCATENATE("R",'Mapa final SI'!$A$22),"")</f>
        <v/>
      </c>
      <c r="O6" s="654"/>
      <c r="P6" s="650" t="str">
        <f>IF(AND('Mapa final SI'!$L$10="Muy Alta",'Mapa final SI'!$P$10="Menor"),CONCATENATE("R",'Mapa final SI'!$A$10),"")</f>
        <v/>
      </c>
      <c r="Q6" s="651"/>
      <c r="R6" s="651" t="str">
        <f>IF(AND('Mapa final SI'!$L$16="Muy Alta",'Mapa final SI'!$P$16="Menor"),CONCATENATE("R",'Mapa final SI'!$A$16),"")</f>
        <v/>
      </c>
      <c r="S6" s="651"/>
      <c r="T6" s="651" t="str">
        <f>IF(AND('Mapa final SI'!$L$22="Muy Alta",'Mapa final SI'!$P$22="Menor"),CONCATENATE("R",'Mapa final SI'!$A$22),"")</f>
        <v/>
      </c>
      <c r="U6" s="654"/>
      <c r="V6" s="650" t="str">
        <f>IF(AND('Mapa final SI'!$L$10="Muy Alta",'Mapa final SI'!$P$10="Moderado"),CONCATENATE("R",'Mapa final SI'!$A$10),"")</f>
        <v/>
      </c>
      <c r="W6" s="651"/>
      <c r="X6" s="651" t="str">
        <f>IF(AND('Mapa final SI'!$L$16="Muy Alta",'Mapa final SI'!$P$16="Moderado"),CONCATENATE("R",'Mapa final SI'!$A$16),"")</f>
        <v/>
      </c>
      <c r="Y6" s="651"/>
      <c r="Z6" s="651" t="str">
        <f>IF(AND('Mapa final SI'!$L$22="Muy Alta",'Mapa final SI'!$P$22="Moderado"),CONCATENATE("R",'Mapa final SI'!$A$22),"")</f>
        <v/>
      </c>
      <c r="AA6" s="654"/>
      <c r="AB6" s="650" t="str">
        <f>IF(AND('Mapa final SI'!$L$10="Muy Alta",'Mapa final SI'!$P$10="Mayor"),CONCATENATE("R",'Mapa final SI'!$A$10),"")</f>
        <v/>
      </c>
      <c r="AC6" s="651"/>
      <c r="AD6" s="651" t="str">
        <f>IF(AND('Mapa final SI'!$L$16="Muy Alta",'Mapa final SI'!$P$16="Mayor"),CONCATENATE("R",'Mapa final SI'!$A$16),"")</f>
        <v/>
      </c>
      <c r="AE6" s="651"/>
      <c r="AF6" s="651" t="str">
        <f>IF(AND('Mapa final SI'!$L$22="Muy Alta",'Mapa final SI'!$P$22="Mayor"),CONCATENATE("R",'Mapa final SI'!$A$22),"")</f>
        <v/>
      </c>
      <c r="AG6" s="654"/>
      <c r="AH6" s="656" t="str">
        <f>IF(AND('Mapa final SI'!$L$10="Muy Alta",'Mapa final SI'!$P$10="Catastrófico"),CONCATENATE("R",'Mapa final SI'!$A$10),"")</f>
        <v/>
      </c>
      <c r="AI6" s="657"/>
      <c r="AJ6" s="657" t="str">
        <f>IF(AND('Mapa final SI'!$L$16="Muy Alta",'Mapa final SI'!$P$16="Catastrófico"),CONCATENATE("R",'Mapa final SI'!$A$16),"")</f>
        <v/>
      </c>
      <c r="AK6" s="657"/>
      <c r="AL6" s="657" t="str">
        <f>IF(AND('Mapa final SI'!$L$22="Muy Alta",'Mapa final SI'!$P$22="Catastrófico"),CONCATENATE("R",'Mapa final SI'!$A$22),"")</f>
        <v/>
      </c>
      <c r="AM6" s="660"/>
      <c r="AO6" s="662" t="s">
        <v>1055</v>
      </c>
      <c r="AP6" s="663"/>
      <c r="AQ6" s="663"/>
      <c r="AR6" s="663"/>
      <c r="AS6" s="663"/>
      <c r="AT6" s="66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39"/>
      <c r="C7" s="639"/>
      <c r="D7" s="640"/>
      <c r="E7" s="644"/>
      <c r="F7" s="645"/>
      <c r="G7" s="645"/>
      <c r="H7" s="645"/>
      <c r="I7" s="646"/>
      <c r="J7" s="652"/>
      <c r="K7" s="653"/>
      <c r="L7" s="653"/>
      <c r="M7" s="653"/>
      <c r="N7" s="653"/>
      <c r="O7" s="655"/>
      <c r="P7" s="652"/>
      <c r="Q7" s="653"/>
      <c r="R7" s="653"/>
      <c r="S7" s="653"/>
      <c r="T7" s="653"/>
      <c r="U7" s="655"/>
      <c r="V7" s="652"/>
      <c r="W7" s="653"/>
      <c r="X7" s="653"/>
      <c r="Y7" s="653"/>
      <c r="Z7" s="653"/>
      <c r="AA7" s="655"/>
      <c r="AB7" s="652"/>
      <c r="AC7" s="653"/>
      <c r="AD7" s="653"/>
      <c r="AE7" s="653"/>
      <c r="AF7" s="653"/>
      <c r="AG7" s="655"/>
      <c r="AH7" s="658"/>
      <c r="AI7" s="659"/>
      <c r="AJ7" s="659"/>
      <c r="AK7" s="659"/>
      <c r="AL7" s="659"/>
      <c r="AM7" s="661"/>
      <c r="AN7" s="15"/>
      <c r="AO7" s="665"/>
      <c r="AP7" s="666"/>
      <c r="AQ7" s="666"/>
      <c r="AR7" s="666"/>
      <c r="AS7" s="666"/>
      <c r="AT7" s="66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39"/>
      <c r="C8" s="639"/>
      <c r="D8" s="640"/>
      <c r="E8" s="644"/>
      <c r="F8" s="645"/>
      <c r="G8" s="645"/>
      <c r="H8" s="645"/>
      <c r="I8" s="646"/>
      <c r="J8" s="652" t="str">
        <f>IF(AND('Mapa final SI'!$L$28="Muy Alta",'Mapa final SI'!$P$28="Leve"),CONCATENATE("R",'Mapa final'!$A$28),"")</f>
        <v/>
      </c>
      <c r="K8" s="653"/>
      <c r="L8" s="653" t="str">
        <f>IF(AND('Mapa final SI'!$L$34="Muy Alta",'Mapa final SI'!$P$34="Leve"),CONCATENATE("R",'Mapa final'!$A$34),"")</f>
        <v/>
      </c>
      <c r="M8" s="653"/>
      <c r="N8" s="653" t="str">
        <f>IF(AND('Mapa final SI'!$L$40="Muy Alta",'Mapa final SI'!$P$40="Leve"),CONCATENATE("R",'Mapa final'!$A$40),"")</f>
        <v/>
      </c>
      <c r="O8" s="655"/>
      <c r="P8" s="652" t="str">
        <f>IF(AND('Mapa final SI'!$L$28="Muy Alta",'Mapa final SI'!$P$28="Menor"),CONCATENATE("R",'Mapa final'!$A$28),"")</f>
        <v/>
      </c>
      <c r="Q8" s="653"/>
      <c r="R8" s="653" t="str">
        <f>IF(AND('Mapa final SI'!$L$34="Muy Alta",'Mapa final SI'!$P$34="Menor"),CONCATENATE("R",'Mapa final'!$A$34),"")</f>
        <v/>
      </c>
      <c r="S8" s="653"/>
      <c r="T8" s="653" t="str">
        <f>IF(AND('Mapa final SI'!$L$40="Muy Alta",'Mapa final SI'!$P$40="Menor"),CONCATENATE("R",'Mapa final'!$A$40),"")</f>
        <v/>
      </c>
      <c r="U8" s="655"/>
      <c r="V8" s="652" t="str">
        <f>IF(AND('Mapa final SI'!$L$28="Muy Alta",'Mapa final SI'!$P$28="Moderado"),CONCATENATE("R",'Mapa final'!$A$28),"")</f>
        <v/>
      </c>
      <c r="W8" s="653"/>
      <c r="X8" s="653" t="str">
        <f>IF(AND('Mapa final SI'!$L$34="Muy Alta",'Mapa final SI'!$P$34="Moderado"),CONCATENATE("R",'Mapa final'!$A$34),"")</f>
        <v/>
      </c>
      <c r="Y8" s="653"/>
      <c r="Z8" s="653" t="str">
        <f>IF(AND('Mapa final SI'!$L$40="Muy Alta",'Mapa final SI'!$P$40="Moderado"),CONCATENATE("R",'Mapa final'!$A$40),"")</f>
        <v/>
      </c>
      <c r="AA8" s="655"/>
      <c r="AB8" s="652" t="str">
        <f>IF(AND('Mapa final SI'!$L$28="Muy Alta",'Mapa final SI'!$P$28="Mayor"),CONCATENATE("R",'Mapa final'!$A$28),"")</f>
        <v/>
      </c>
      <c r="AC8" s="653"/>
      <c r="AD8" s="653" t="str">
        <f>IF(AND('Mapa final SI'!$L$34="Muy Alta",'Mapa final SI'!$P$34="Mayor"),CONCATENATE("R",'Mapa final'!$A$34),"")</f>
        <v/>
      </c>
      <c r="AE8" s="653"/>
      <c r="AF8" s="653" t="str">
        <f>IF(AND('Mapa final SI'!$L$40="Muy Alta",'Mapa final SI'!$P$40="Mayor"),CONCATENATE("R",'Mapa final'!$A$40),"")</f>
        <v/>
      </c>
      <c r="AG8" s="655"/>
      <c r="AH8" s="658" t="str">
        <f>IF(AND('Mapa final SI'!$L$28="Muy Alta",'Mapa final SI'!$P$28="Catastrófico"),CONCATENATE("R",'Mapa final'!$A$28),"")</f>
        <v/>
      </c>
      <c r="AI8" s="659"/>
      <c r="AJ8" s="659" t="str">
        <f>IF(AND('Mapa final SI'!$L$34="Muy Alta",'Mapa final SI'!$P$34="Catastrófico"),CONCATENATE("R",'Mapa final'!$A$34),"")</f>
        <v/>
      </c>
      <c r="AK8" s="659"/>
      <c r="AL8" s="659" t="str">
        <f>IF(AND('Mapa final SI'!$L$40="Muy Alta",'Mapa final SI'!$P$40="Catastrófico"),CONCATENATE("R",'Mapa final'!$A$40),"")</f>
        <v/>
      </c>
      <c r="AM8" s="661"/>
      <c r="AN8" s="15"/>
      <c r="AO8" s="665"/>
      <c r="AP8" s="666"/>
      <c r="AQ8" s="666"/>
      <c r="AR8" s="666"/>
      <c r="AS8" s="666"/>
      <c r="AT8" s="66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39"/>
      <c r="C9" s="639"/>
      <c r="D9" s="640"/>
      <c r="E9" s="644"/>
      <c r="F9" s="645"/>
      <c r="G9" s="645"/>
      <c r="H9" s="645"/>
      <c r="I9" s="646"/>
      <c r="J9" s="652"/>
      <c r="K9" s="653"/>
      <c r="L9" s="653"/>
      <c r="M9" s="653"/>
      <c r="N9" s="653"/>
      <c r="O9" s="655"/>
      <c r="P9" s="652"/>
      <c r="Q9" s="653"/>
      <c r="R9" s="653"/>
      <c r="S9" s="653"/>
      <c r="T9" s="653"/>
      <c r="U9" s="655"/>
      <c r="V9" s="652"/>
      <c r="W9" s="653"/>
      <c r="X9" s="653"/>
      <c r="Y9" s="653"/>
      <c r="Z9" s="653"/>
      <c r="AA9" s="655"/>
      <c r="AB9" s="652"/>
      <c r="AC9" s="653"/>
      <c r="AD9" s="653"/>
      <c r="AE9" s="653"/>
      <c r="AF9" s="653"/>
      <c r="AG9" s="655"/>
      <c r="AH9" s="658"/>
      <c r="AI9" s="659"/>
      <c r="AJ9" s="659"/>
      <c r="AK9" s="659"/>
      <c r="AL9" s="659"/>
      <c r="AM9" s="661"/>
      <c r="AN9" s="15"/>
      <c r="AO9" s="665"/>
      <c r="AP9" s="666"/>
      <c r="AQ9" s="666"/>
      <c r="AR9" s="666"/>
      <c r="AS9" s="666"/>
      <c r="AT9" s="66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39"/>
      <c r="C10" s="639"/>
      <c r="D10" s="640"/>
      <c r="E10" s="644"/>
      <c r="F10" s="645"/>
      <c r="G10" s="645"/>
      <c r="H10" s="645"/>
      <c r="I10" s="646"/>
      <c r="J10" s="652" t="str">
        <f>IF(AND('Mapa final SI'!$L$46="Muy Alta",'Mapa final SI'!$P$46="Leve"),CONCATENATE("R",'Mapa final'!$A$46),"")</f>
        <v/>
      </c>
      <c r="K10" s="653"/>
      <c r="L10" s="653" t="str">
        <f>IF(AND('Mapa final SI'!$L$52="Muy Alta",'Mapa final SI'!$P$52="Leve"),CONCATENATE("R",'Mapa final'!$A$52),"")</f>
        <v/>
      </c>
      <c r="M10" s="653"/>
      <c r="N10" s="653" t="str">
        <f>IF(AND('Mapa final SI'!$L$58="Muy Alta",'Mapa final SI'!$P$58="Leve"),CONCATENATE("R",'Mapa final'!$A$58),"")</f>
        <v/>
      </c>
      <c r="O10" s="655"/>
      <c r="P10" s="652" t="str">
        <f>IF(AND('Mapa final SI'!$L$46="Muy Alta",'Mapa final SI'!$P$46="Menor"),CONCATENATE("R",'Mapa final'!$A$46),"")</f>
        <v/>
      </c>
      <c r="Q10" s="653"/>
      <c r="R10" s="653" t="str">
        <f>IF(AND('Mapa final SI'!$L$52="Muy Alta",'Mapa final SI'!$P$52="Menor"),CONCATENATE("R",'Mapa final'!$A$52),"")</f>
        <v/>
      </c>
      <c r="S10" s="653"/>
      <c r="T10" s="653" t="str">
        <f>IF(AND('Mapa final SI'!$L$58="Muy Alta",'Mapa final SI'!$P$58="Menor"),CONCATENATE("R",'Mapa final'!$A$58),"")</f>
        <v/>
      </c>
      <c r="U10" s="655"/>
      <c r="V10" s="652" t="str">
        <f>IF(AND('Mapa final SI'!$L$46="Muy Alta",'Mapa final SI'!$P$46="Moderado"),CONCATENATE("R",'Mapa final'!$A$46),"")</f>
        <v/>
      </c>
      <c r="W10" s="653"/>
      <c r="X10" s="653" t="str">
        <f>IF(AND('Mapa final SI'!$L$52="Muy Alta",'Mapa final SI'!$P$52="Moderado"),CONCATENATE("R",'Mapa final'!$A$52),"")</f>
        <v/>
      </c>
      <c r="Y10" s="653"/>
      <c r="Z10" s="653" t="str">
        <f>IF(AND('Mapa final SI'!$L$58="Muy Alta",'Mapa final SI'!$P$58="Moderado"),CONCATENATE("R",'Mapa final'!$A$58),"")</f>
        <v/>
      </c>
      <c r="AA10" s="655"/>
      <c r="AB10" s="652" t="str">
        <f>IF(AND('Mapa final SI'!$L$46="Muy Alta",'Mapa final SI'!$P$46="Mayor"),CONCATENATE("R",'Mapa final'!$A$46),"")</f>
        <v/>
      </c>
      <c r="AC10" s="653"/>
      <c r="AD10" s="653" t="str">
        <f>IF(AND('Mapa final SI'!$L$52="Muy Alta",'Mapa final SI'!$P$52="Mayor"),CONCATENATE("R",'Mapa final'!$A$52),"")</f>
        <v/>
      </c>
      <c r="AE10" s="653"/>
      <c r="AF10" s="653" t="str">
        <f>IF(AND('Mapa final SI'!$L$58="Muy Alta",'Mapa final SI'!$P$58="Mayor"),CONCATENATE("R",'Mapa final'!$A$58),"")</f>
        <v/>
      </c>
      <c r="AG10" s="655"/>
      <c r="AH10" s="658" t="str">
        <f>IF(AND('Mapa final SI'!$L$46="Muy Alta",'Mapa final SI'!$P$46="Catastrófico"),CONCATENATE("R",'Mapa final'!$A$46),"")</f>
        <v/>
      </c>
      <c r="AI10" s="659"/>
      <c r="AJ10" s="659" t="str">
        <f>IF(AND('Mapa final SI'!$L$52="Muy Alta",'Mapa final SI'!$P$52="Catastrófico"),CONCATENATE("R",'Mapa final'!$A$52),"")</f>
        <v/>
      </c>
      <c r="AK10" s="659"/>
      <c r="AL10" s="659" t="str">
        <f>IF(AND('Mapa final SI'!$L$58="Muy Alta",'Mapa final SI'!$P$58="Catastrófico"),CONCATENATE("R",'Mapa final'!$A$58),"")</f>
        <v/>
      </c>
      <c r="AM10" s="661"/>
      <c r="AN10" s="15"/>
      <c r="AO10" s="665"/>
      <c r="AP10" s="666"/>
      <c r="AQ10" s="666"/>
      <c r="AR10" s="666"/>
      <c r="AS10" s="666"/>
      <c r="AT10" s="66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39"/>
      <c r="C11" s="639"/>
      <c r="D11" s="640"/>
      <c r="E11" s="644"/>
      <c r="F11" s="645"/>
      <c r="G11" s="645"/>
      <c r="H11" s="645"/>
      <c r="I11" s="646"/>
      <c r="J11" s="652"/>
      <c r="K11" s="653"/>
      <c r="L11" s="653"/>
      <c r="M11" s="653"/>
      <c r="N11" s="653"/>
      <c r="O11" s="655"/>
      <c r="P11" s="652"/>
      <c r="Q11" s="653"/>
      <c r="R11" s="653"/>
      <c r="S11" s="653"/>
      <c r="T11" s="653"/>
      <c r="U11" s="655"/>
      <c r="V11" s="652"/>
      <c r="W11" s="653"/>
      <c r="X11" s="653"/>
      <c r="Y11" s="653"/>
      <c r="Z11" s="653"/>
      <c r="AA11" s="655"/>
      <c r="AB11" s="652"/>
      <c r="AC11" s="653"/>
      <c r="AD11" s="653"/>
      <c r="AE11" s="653"/>
      <c r="AF11" s="653"/>
      <c r="AG11" s="655"/>
      <c r="AH11" s="658"/>
      <c r="AI11" s="659"/>
      <c r="AJ11" s="659"/>
      <c r="AK11" s="659"/>
      <c r="AL11" s="659"/>
      <c r="AM11" s="661"/>
      <c r="AN11" s="15"/>
      <c r="AO11" s="665"/>
      <c r="AP11" s="666"/>
      <c r="AQ11" s="666"/>
      <c r="AR11" s="666"/>
      <c r="AS11" s="666"/>
      <c r="AT11" s="66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39"/>
      <c r="C12" s="639"/>
      <c r="D12" s="640"/>
      <c r="E12" s="644"/>
      <c r="F12" s="645"/>
      <c r="G12" s="645"/>
      <c r="H12" s="645"/>
      <c r="I12" s="646"/>
      <c r="J12" s="652" t="str">
        <f>IF(AND('Mapa final SI'!$L$64="Muy Alta",'Mapa final SI'!$P$64="Leve"),CONCATENATE("R",'Mapa final SI'!$A$64),"")</f>
        <v/>
      </c>
      <c r="K12" s="653"/>
      <c r="L12" s="653" t="str">
        <f>IF(AND('Mapa final SI'!$L$70="Muy Alta",'Mapa final SI'!$P$70="Leve"),CONCATENATE("R",'Mapa final SI'!$A$70),"")</f>
        <v/>
      </c>
      <c r="M12" s="653"/>
      <c r="N12" s="653" t="str">
        <f>IF(AND('Mapa final SI'!$L$76="Muy Alta",'Mapa final SI'!$P$76="Leve"),CONCATENATE("R",'Mapa final SI'!$A$76),"")</f>
        <v/>
      </c>
      <c r="O12" s="655"/>
      <c r="P12" s="652" t="str">
        <f>IF(AND('Mapa final SI'!$L$64="Muy Alta",'Mapa final SI'!$P$64="Menor"),CONCATENATE("R",'Mapa final SI'!$A$64),"")</f>
        <v/>
      </c>
      <c r="Q12" s="653"/>
      <c r="R12" s="653" t="str">
        <f>IF(AND('Mapa final SI'!$L$70="Muy Alta",'Mapa final SI'!$P$70="Menor"),CONCATENATE("R",'Mapa final SI'!$A$70),"")</f>
        <v/>
      </c>
      <c r="S12" s="653"/>
      <c r="T12" s="653" t="str">
        <f>IF(AND('Mapa final SI'!$L$76="Muy Alta",'Mapa final SI'!$P$76="Menor"),CONCATENATE("R",'Mapa final SI'!$A$76),"")</f>
        <v/>
      </c>
      <c r="U12" s="655"/>
      <c r="V12" s="652" t="str">
        <f>IF(AND('Mapa final SI'!$L$64="Muy Alta",'Mapa final SI'!$P$64="Moderado"),CONCATENATE("R",'Mapa final SI'!$A$64),"")</f>
        <v/>
      </c>
      <c r="W12" s="653"/>
      <c r="X12" s="653" t="str">
        <f>IF(AND('Mapa final SI'!$L$70="Muy Alta",'Mapa final SI'!$P$70="Moderado"),CONCATENATE("R",'Mapa final SI'!$A$70),"")</f>
        <v/>
      </c>
      <c r="Y12" s="653"/>
      <c r="Z12" s="653" t="str">
        <f>IF(AND('Mapa final SI'!$L$76="Muy Alta",'Mapa final SI'!$P$76="Moderado"),CONCATENATE("R",'Mapa final SI'!$A$76),"")</f>
        <v/>
      </c>
      <c r="AA12" s="655"/>
      <c r="AB12" s="652" t="str">
        <f>IF(AND('Mapa final SI'!$L$64="Muy Alta",'Mapa final SI'!$P$64="Mayor"),CONCATENATE("R",'Mapa final SI'!$A$64),"")</f>
        <v/>
      </c>
      <c r="AC12" s="653"/>
      <c r="AD12" s="653" t="str">
        <f>IF(AND('Mapa final SI'!$L$70="Muy Alta",'Mapa final SI'!$P$70="Mayor"),CONCATENATE("R",'Mapa final SI'!$A$70),"")</f>
        <v/>
      </c>
      <c r="AE12" s="653"/>
      <c r="AF12" s="653" t="str">
        <f>IF(AND('Mapa final SI'!$L$76="Muy Alta",'Mapa final SI'!$P$76="Mayor"),CONCATENATE("R",'Mapa final SI'!$A$76),"")</f>
        <v/>
      </c>
      <c r="AG12" s="655"/>
      <c r="AH12" s="658" t="str">
        <f>IF(AND('Mapa final SI'!$L$64="Muy Alta",'Mapa final SI'!$P$64="Catastrófico"),CONCATENATE("R",'Mapa final SI'!$A$64),"")</f>
        <v/>
      </c>
      <c r="AI12" s="659"/>
      <c r="AJ12" s="659" t="str">
        <f>IF(AND('Mapa final SI'!$L$70="Muy Alta",'Mapa final SI'!$P$70="Catastrófico"),CONCATENATE("R",'Mapa final SI'!$A$70),"")</f>
        <v/>
      </c>
      <c r="AK12" s="659"/>
      <c r="AL12" s="659" t="str">
        <f>IF(AND('Mapa final SI'!$L$76="Muy Alta",'Mapa final SI'!$P$76="Catastrófico"),CONCATENATE("R",'Mapa final SI'!$A$76),"")</f>
        <v/>
      </c>
      <c r="AM12" s="661"/>
      <c r="AN12" s="15"/>
      <c r="AO12" s="665"/>
      <c r="AP12" s="666"/>
      <c r="AQ12" s="666"/>
      <c r="AR12" s="666"/>
      <c r="AS12" s="666"/>
      <c r="AT12" s="66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39"/>
      <c r="C13" s="639"/>
      <c r="D13" s="640"/>
      <c r="E13" s="647"/>
      <c r="F13" s="648"/>
      <c r="G13" s="648"/>
      <c r="H13" s="648"/>
      <c r="I13" s="649"/>
      <c r="J13" s="652"/>
      <c r="K13" s="653"/>
      <c r="L13" s="653"/>
      <c r="M13" s="653"/>
      <c r="N13" s="653"/>
      <c r="O13" s="655"/>
      <c r="P13" s="652"/>
      <c r="Q13" s="653"/>
      <c r="R13" s="653"/>
      <c r="S13" s="653"/>
      <c r="T13" s="653"/>
      <c r="U13" s="655"/>
      <c r="V13" s="652"/>
      <c r="W13" s="653"/>
      <c r="X13" s="653"/>
      <c r="Y13" s="653"/>
      <c r="Z13" s="653"/>
      <c r="AA13" s="655"/>
      <c r="AB13" s="652"/>
      <c r="AC13" s="653"/>
      <c r="AD13" s="653"/>
      <c r="AE13" s="653"/>
      <c r="AF13" s="653"/>
      <c r="AG13" s="655"/>
      <c r="AH13" s="679"/>
      <c r="AI13" s="671"/>
      <c r="AJ13" s="671"/>
      <c r="AK13" s="671"/>
      <c r="AL13" s="671"/>
      <c r="AM13" s="672"/>
      <c r="AN13" s="15"/>
      <c r="AO13" s="668"/>
      <c r="AP13" s="669"/>
      <c r="AQ13" s="669"/>
      <c r="AR13" s="669"/>
      <c r="AS13" s="669"/>
      <c r="AT13" s="67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39"/>
      <c r="C14" s="639"/>
      <c r="D14" s="640"/>
      <c r="E14" s="641" t="s">
        <v>1056</v>
      </c>
      <c r="F14" s="642"/>
      <c r="G14" s="642"/>
      <c r="H14" s="642"/>
      <c r="I14" s="642"/>
      <c r="J14" s="673" t="str">
        <f>IF(AND('Mapa final SI'!$P$10="Alta",'Mapa final SI'!$P$10="Leve"),CONCATENATE("R",'Mapa final'!$A$10),"")</f>
        <v/>
      </c>
      <c r="K14" s="674"/>
      <c r="L14" s="674" t="str">
        <f>IF(AND('Mapa final SI'!$P$16="Alta",'Mapa final SI'!$P$16="Leve"),CONCATENATE("R",'Mapa final'!$A$16),"")</f>
        <v/>
      </c>
      <c r="M14" s="674"/>
      <c r="N14" s="674" t="str">
        <f>IF(AND('Mapa final SI'!$L$22="Alta",'Mapa final SI'!$P$22="Leve"),CONCATENATE("R",'Mapa final SI'!$A$22),"")</f>
        <v/>
      </c>
      <c r="O14" s="677"/>
      <c r="P14" s="673" t="str">
        <f>IF(AND('Mapa final SI'!$L$10="Alta",'Mapa final SI'!$P$10="Menor"),CONCATENATE("R",'Mapa final SI'!$A$10),"")</f>
        <v/>
      </c>
      <c r="Q14" s="674"/>
      <c r="R14" s="674" t="str">
        <f>IF(AND('Mapa final SI'!$L$16="Alta",'Mapa final SI'!$P$16="Menor"),CONCATENATE("R",'Mapa final SI'!$A$16),"")</f>
        <v/>
      </c>
      <c r="S14" s="674"/>
      <c r="T14" s="674" t="str">
        <f>IF(AND('Mapa final SI'!$L$22="Alta",'Mapa final SI'!$P$22="Menor"),CONCATENATE("R",'Mapa final SI'!$A$22),"")</f>
        <v/>
      </c>
      <c r="U14" s="677"/>
      <c r="V14" s="650" t="str">
        <f>IF(AND('Mapa final SI'!$L$10="Alta",'Mapa final SI'!$P$10="Moderado"),CONCATENATE("R",'Mapa final SI'!$A$10),"")</f>
        <v/>
      </c>
      <c r="W14" s="651"/>
      <c r="X14" s="651" t="str">
        <f>IF(AND('Mapa final SI'!$L$16="Alta",'Mapa final SI'!$P$16="Moderado"),CONCATENATE("R",'Mapa final SI'!$A$16),"")</f>
        <v/>
      </c>
      <c r="Y14" s="651"/>
      <c r="Z14" s="651" t="str">
        <f>IF(AND('Mapa final SI'!$L$22="Alta",'Mapa final SI'!$P$22="Moderado"),CONCATENATE("R",'Mapa final SI'!$A$22),"")</f>
        <v/>
      </c>
      <c r="AA14" s="654"/>
      <c r="AB14" s="650" t="str">
        <f>IF(AND('Mapa final SI'!$L$10="Alta",'Mapa final SI'!$P$10="Mayor"),CONCATENATE("R",'Mapa final SI'!$A$10),"")</f>
        <v/>
      </c>
      <c r="AC14" s="651"/>
      <c r="AD14" s="651" t="str">
        <f>IF(AND('Mapa final SI'!$L$16="Alta",'Mapa final SI'!$P$16="Mayor"),CONCATENATE("R",'Mapa final SI'!$A$16),"")</f>
        <v/>
      </c>
      <c r="AE14" s="651"/>
      <c r="AF14" s="651" t="str">
        <f>IF(AND('Mapa final SI'!$L$22="Alta",'Mapa final SI'!$P$22="Mayor"),CONCATENATE("R",'Mapa final SI'!$A$22),"")</f>
        <v/>
      </c>
      <c r="AG14" s="654"/>
      <c r="AH14" s="656" t="str">
        <f>IF(AND('Mapa final SI'!$L$10="Alta",'Mapa final SI'!$P$10="Catastrófico"),CONCATENATE("R",'Mapa final SI'!$A$10),"")</f>
        <v/>
      </c>
      <c r="AI14" s="657"/>
      <c r="AJ14" s="657" t="str">
        <f>IF(AND('Mapa final SI'!$L$16="Alta",'Mapa final SI'!$P$16="Catastrófico"),CONCATENATE("R",'Mapa final SI'!$A$16),"")</f>
        <v/>
      </c>
      <c r="AK14" s="657"/>
      <c r="AL14" s="657" t="str">
        <f>IF(AND('Mapa final SI'!$L$22="Alta",'Mapa final SI'!$P$22="Catastrófico"),CONCATENATE("R",'Mapa final SI'!$A$22),"")</f>
        <v/>
      </c>
      <c r="AM14" s="660"/>
      <c r="AN14" s="15"/>
      <c r="AO14" s="680" t="s">
        <v>1057</v>
      </c>
      <c r="AP14" s="681"/>
      <c r="AQ14" s="681"/>
      <c r="AR14" s="681"/>
      <c r="AS14" s="681"/>
      <c r="AT14" s="68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39"/>
      <c r="C15" s="639"/>
      <c r="D15" s="640"/>
      <c r="E15" s="644"/>
      <c r="F15" s="645"/>
      <c r="G15" s="645"/>
      <c r="H15" s="645"/>
      <c r="I15" s="645"/>
      <c r="J15" s="675"/>
      <c r="K15" s="676"/>
      <c r="L15" s="676"/>
      <c r="M15" s="676"/>
      <c r="N15" s="676"/>
      <c r="O15" s="678"/>
      <c r="P15" s="675"/>
      <c r="Q15" s="676"/>
      <c r="R15" s="676"/>
      <c r="S15" s="676"/>
      <c r="T15" s="676"/>
      <c r="U15" s="678"/>
      <c r="V15" s="652"/>
      <c r="W15" s="653"/>
      <c r="X15" s="653"/>
      <c r="Y15" s="653"/>
      <c r="Z15" s="653"/>
      <c r="AA15" s="655"/>
      <c r="AB15" s="652"/>
      <c r="AC15" s="653"/>
      <c r="AD15" s="653"/>
      <c r="AE15" s="653"/>
      <c r="AF15" s="653"/>
      <c r="AG15" s="655"/>
      <c r="AH15" s="658"/>
      <c r="AI15" s="659"/>
      <c r="AJ15" s="659"/>
      <c r="AK15" s="659"/>
      <c r="AL15" s="659"/>
      <c r="AM15" s="661"/>
      <c r="AN15" s="15"/>
      <c r="AO15" s="683"/>
      <c r="AP15" s="684"/>
      <c r="AQ15" s="684"/>
      <c r="AR15" s="684"/>
      <c r="AS15" s="684"/>
      <c r="AT15" s="68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39"/>
      <c r="C16" s="639"/>
      <c r="D16" s="640"/>
      <c r="E16" s="644"/>
      <c r="F16" s="645"/>
      <c r="G16" s="645"/>
      <c r="H16" s="645"/>
      <c r="I16" s="645"/>
      <c r="J16" s="675" t="str">
        <f>IF(AND('Mapa final SI'!$L$28="Alta",'Mapa final SI'!$P$28="Leve"),CONCATENATE("R",'Mapa final SI'!$A$28),"")</f>
        <v/>
      </c>
      <c r="K16" s="676"/>
      <c r="L16" s="676" t="str">
        <f>IF(AND('Mapa final SI'!$L$34="Alta",'Mapa final SI'!$P$34="Leve"),CONCATENATE("R",'Mapa final SI'!$A$34),"")</f>
        <v/>
      </c>
      <c r="M16" s="676"/>
      <c r="N16" s="676" t="str">
        <f>IF(AND('Mapa final SI'!$L$40="Alta",'Mapa final SI'!$P$40="Leve"),CONCATENATE("R",'Mapa final SI'!$A$40),"")</f>
        <v/>
      </c>
      <c r="O16" s="678"/>
      <c r="P16" s="675" t="str">
        <f>IF(AND('Mapa final SI'!$L$28="Alta",'Mapa final SI'!$P$28="Menor"),CONCATENATE("R",'Mapa final SI'!$A$28),"")</f>
        <v/>
      </c>
      <c r="Q16" s="676"/>
      <c r="R16" s="676" t="str">
        <f>IF(AND('Mapa final SI'!$L$34="Alta",'Mapa final SI'!$P$34="Menor"),CONCATENATE("R",'Mapa final SI'!$A$34),"")</f>
        <v/>
      </c>
      <c r="S16" s="676"/>
      <c r="T16" s="676" t="str">
        <f>IF(AND('Mapa final SI'!$L$40="Alta",'Mapa final SI'!$P$40="Menor"),CONCATENATE("R",'Mapa final SI'!$A$40),"")</f>
        <v/>
      </c>
      <c r="U16" s="678"/>
      <c r="V16" s="652" t="str">
        <f>IF(AND('Mapa final SI'!$L$28="Alta",'Mapa final SI'!$P$28="Moderado"),CONCATENATE("R",'Mapa final SI'!$A$28),"")</f>
        <v/>
      </c>
      <c r="W16" s="653"/>
      <c r="X16" s="653" t="str">
        <f>IF(AND('Mapa final SI'!$L$34="Alta",'Mapa final SI'!$P$34="Moderado"),CONCATENATE("R",'Mapa final SI'!$A$34),"")</f>
        <v/>
      </c>
      <c r="Y16" s="653"/>
      <c r="Z16" s="653" t="str">
        <f>IF(AND('Mapa final SI'!$L$40="Alta",'Mapa final SI'!$P$40="Moderado"),CONCATENATE("R",'Mapa final SI'!$A$40),"")</f>
        <v/>
      </c>
      <c r="AA16" s="655"/>
      <c r="AB16" s="652" t="str">
        <f>IF(AND('Mapa final SI'!$L$28="Alta",'Mapa final SI'!$P$28="Mayor"),CONCATENATE("R",'Mapa final SI'!$A$28),"")</f>
        <v/>
      </c>
      <c r="AC16" s="653"/>
      <c r="AD16" s="653" t="str">
        <f>IF(AND('Mapa final SI'!$L$34="Alta",'Mapa final SI'!$P$34="Mayor"),CONCATENATE("R",'Mapa final SI'!$A$34),"")</f>
        <v/>
      </c>
      <c r="AE16" s="653"/>
      <c r="AF16" s="653" t="str">
        <f>IF(AND('Mapa final SI'!$L$40="Alta",'Mapa final SI'!$P$40="Mayor"),CONCATENATE("R",'Mapa final SI'!$A$40),"")</f>
        <v/>
      </c>
      <c r="AG16" s="655"/>
      <c r="AH16" s="658" t="str">
        <f>IF(AND('Mapa final SI'!$L$28="Alta",'Mapa final SI'!$P$28="Catastrófico"),CONCATENATE("R",'Mapa final SI'!$A$28),"")</f>
        <v/>
      </c>
      <c r="AI16" s="659"/>
      <c r="AJ16" s="659" t="str">
        <f>IF(AND('Mapa final SI'!$L$34="Alta",'Mapa final SI'!$P$34="Catastrófico"),CONCATENATE("R",'Mapa final SI'!$A$34),"")</f>
        <v/>
      </c>
      <c r="AK16" s="659"/>
      <c r="AL16" s="659" t="str">
        <f>IF(AND('Mapa final SI'!$L$40="Alta",'Mapa final SI'!$P$40="Catastrófico"),CONCATENATE("R",'Mapa final SI'!$A$40),"")</f>
        <v/>
      </c>
      <c r="AM16" s="661"/>
      <c r="AN16" s="15"/>
      <c r="AO16" s="683"/>
      <c r="AP16" s="684"/>
      <c r="AQ16" s="684"/>
      <c r="AR16" s="684"/>
      <c r="AS16" s="684"/>
      <c r="AT16" s="68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39"/>
      <c r="C17" s="639"/>
      <c r="D17" s="640"/>
      <c r="E17" s="644"/>
      <c r="F17" s="645"/>
      <c r="G17" s="645"/>
      <c r="H17" s="645"/>
      <c r="I17" s="645"/>
      <c r="J17" s="675"/>
      <c r="K17" s="676"/>
      <c r="L17" s="676"/>
      <c r="M17" s="676"/>
      <c r="N17" s="676"/>
      <c r="O17" s="678"/>
      <c r="P17" s="675"/>
      <c r="Q17" s="676"/>
      <c r="R17" s="676"/>
      <c r="S17" s="676"/>
      <c r="T17" s="676"/>
      <c r="U17" s="678"/>
      <c r="V17" s="652"/>
      <c r="W17" s="653"/>
      <c r="X17" s="653"/>
      <c r="Y17" s="653"/>
      <c r="Z17" s="653"/>
      <c r="AA17" s="655"/>
      <c r="AB17" s="652"/>
      <c r="AC17" s="653"/>
      <c r="AD17" s="653"/>
      <c r="AE17" s="653"/>
      <c r="AF17" s="653"/>
      <c r="AG17" s="655"/>
      <c r="AH17" s="658"/>
      <c r="AI17" s="659"/>
      <c r="AJ17" s="659"/>
      <c r="AK17" s="659"/>
      <c r="AL17" s="659"/>
      <c r="AM17" s="661"/>
      <c r="AN17" s="15"/>
      <c r="AO17" s="683"/>
      <c r="AP17" s="684"/>
      <c r="AQ17" s="684"/>
      <c r="AR17" s="684"/>
      <c r="AS17" s="684"/>
      <c r="AT17" s="68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39"/>
      <c r="C18" s="639"/>
      <c r="D18" s="640"/>
      <c r="E18" s="644"/>
      <c r="F18" s="645"/>
      <c r="G18" s="645"/>
      <c r="H18" s="645"/>
      <c r="I18" s="645"/>
      <c r="J18" s="675" t="str">
        <f>IF(AND('Mapa final SI'!$L$46="Alta",'Mapa final SI'!$P$46="Leve"),CONCATENATE("R",'Mapa final SI'!$A$46),"")</f>
        <v/>
      </c>
      <c r="K18" s="676"/>
      <c r="L18" s="676" t="str">
        <f>IF(AND('Mapa final SI'!$L$52="Alta",'Mapa final SI'!$P$52="Leve"),CONCATENATE("R",'Mapa final SI'!$A$52),"")</f>
        <v/>
      </c>
      <c r="M18" s="676"/>
      <c r="N18" s="676" t="str">
        <f>IF(AND('Mapa final SI'!$L$58="Alta",'Mapa final SI'!$P$58="Leve"),CONCATENATE("R",'Mapa final SI'!$A$58),"")</f>
        <v/>
      </c>
      <c r="O18" s="678"/>
      <c r="P18" s="675" t="str">
        <f>IF(AND('Mapa final SI'!$L$46="Alta",'Mapa final SI'!$P$46="Menor"),CONCATENATE("R",'Mapa final SI'!$A$46),"")</f>
        <v/>
      </c>
      <c r="Q18" s="676"/>
      <c r="R18" s="676" t="str">
        <f>IF(AND('Mapa final SI'!$L$52="Alta",'Mapa final SI'!$P$52="Menor"),CONCATENATE("R",'Mapa final SI'!$A$52),"")</f>
        <v/>
      </c>
      <c r="S18" s="676"/>
      <c r="T18" s="676" t="str">
        <f>IF(AND('Mapa final SI'!$L$58="Alta",'Mapa final SI'!$P$58="Menor"),CONCATENATE("R",'Mapa final SI'!$A$58),"")</f>
        <v/>
      </c>
      <c r="U18" s="678"/>
      <c r="V18" s="652" t="str">
        <f>IF(AND('Mapa final SI'!$L$46="Alta",'Mapa final SI'!$P$46="Moderado"),CONCATENATE("R",'Mapa final SI'!$A$46),"")</f>
        <v/>
      </c>
      <c r="W18" s="653"/>
      <c r="X18" s="653" t="str">
        <f>IF(AND('Mapa final SI'!$L$52="Alta",'Mapa final SI'!$P$52="Moderado"),CONCATENATE("R",'Mapa final SI'!$A$52),"")</f>
        <v/>
      </c>
      <c r="Y18" s="653"/>
      <c r="Z18" s="653" t="str">
        <f>IF(AND('Mapa final SI'!$L$58="Alta",'Mapa final SI'!$P$58="Moderado"),CONCATENATE("R",'Mapa final SI'!$A$58),"")</f>
        <v/>
      </c>
      <c r="AA18" s="655"/>
      <c r="AB18" s="652" t="str">
        <f>IF(AND('Mapa final SI'!$L$46="Alta",'Mapa final SI'!$P$46="Mayor"),CONCATENATE("R",'Mapa final SI'!$A$46),"")</f>
        <v/>
      </c>
      <c r="AC18" s="653"/>
      <c r="AD18" s="653" t="str">
        <f>IF(AND('Mapa final SI'!$L$52="Alta",'Mapa final SI'!$P$52="Mayor"),CONCATENATE("R",'Mapa final SI'!$A$52),"")</f>
        <v/>
      </c>
      <c r="AE18" s="653"/>
      <c r="AF18" s="653" t="str">
        <f>IF(AND('Mapa final SI'!$L$58="Alta",'Mapa final SI'!$P$58="Mayor"),CONCATENATE("R",'Mapa final SI'!$A$58),"")</f>
        <v/>
      </c>
      <c r="AG18" s="655"/>
      <c r="AH18" s="658" t="str">
        <f>IF(AND('Mapa final SI'!$L$46="Alta",'Mapa final SI'!$P$46="Catastrófico"),CONCATENATE("R",'Mapa final SI'!$A$46),"")</f>
        <v/>
      </c>
      <c r="AI18" s="659"/>
      <c r="AJ18" s="659" t="str">
        <f>IF(AND('Mapa final SI'!$L$52="Alta",'Mapa final SI'!$P$52="Catastrófico"),CONCATENATE("R",'Mapa final SI'!$A$52),"")</f>
        <v/>
      </c>
      <c r="AK18" s="659"/>
      <c r="AL18" s="659" t="str">
        <f>IF(AND('Mapa final SI'!$L$58="Alta",'Mapa final SI'!$P$58="Catastrófico"),CONCATENATE("R",'Mapa final SI'!$A$58),"")</f>
        <v/>
      </c>
      <c r="AM18" s="661"/>
      <c r="AN18" s="15"/>
      <c r="AO18" s="683"/>
      <c r="AP18" s="684"/>
      <c r="AQ18" s="684"/>
      <c r="AR18" s="684"/>
      <c r="AS18" s="684"/>
      <c r="AT18" s="68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39"/>
      <c r="C19" s="639"/>
      <c r="D19" s="640"/>
      <c r="E19" s="644"/>
      <c r="F19" s="645"/>
      <c r="G19" s="645"/>
      <c r="H19" s="645"/>
      <c r="I19" s="645"/>
      <c r="J19" s="675"/>
      <c r="K19" s="676"/>
      <c r="L19" s="676"/>
      <c r="M19" s="676"/>
      <c r="N19" s="676"/>
      <c r="O19" s="678"/>
      <c r="P19" s="675"/>
      <c r="Q19" s="676"/>
      <c r="R19" s="676"/>
      <c r="S19" s="676"/>
      <c r="T19" s="676"/>
      <c r="U19" s="678"/>
      <c r="V19" s="652"/>
      <c r="W19" s="653"/>
      <c r="X19" s="653"/>
      <c r="Y19" s="653"/>
      <c r="Z19" s="653"/>
      <c r="AA19" s="655"/>
      <c r="AB19" s="652"/>
      <c r="AC19" s="653"/>
      <c r="AD19" s="653"/>
      <c r="AE19" s="653"/>
      <c r="AF19" s="653"/>
      <c r="AG19" s="655"/>
      <c r="AH19" s="658"/>
      <c r="AI19" s="659"/>
      <c r="AJ19" s="659"/>
      <c r="AK19" s="659"/>
      <c r="AL19" s="659"/>
      <c r="AM19" s="661"/>
      <c r="AN19" s="15"/>
      <c r="AO19" s="683"/>
      <c r="AP19" s="684"/>
      <c r="AQ19" s="684"/>
      <c r="AR19" s="684"/>
      <c r="AS19" s="684"/>
      <c r="AT19" s="68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39"/>
      <c r="C20" s="639"/>
      <c r="D20" s="640"/>
      <c r="E20" s="644"/>
      <c r="F20" s="645"/>
      <c r="G20" s="645"/>
      <c r="H20" s="645"/>
      <c r="I20" s="645"/>
      <c r="J20" s="675" t="str">
        <f>IF(AND('Mapa final SI'!$L$64="Alta",'Mapa final SI'!$P$64="Leve"),CONCATENATE("R",'Mapa final SI'!$A$64),"")</f>
        <v/>
      </c>
      <c r="K20" s="676"/>
      <c r="L20" s="676" t="str">
        <f>IF(AND('Mapa final SI'!$L$70="Alta",'Mapa final SI'!$P$70="Leve"),CONCATENATE("R",'Mapa final SI'!$A$70),"")</f>
        <v/>
      </c>
      <c r="M20" s="676"/>
      <c r="N20" s="676" t="str">
        <f>IF(AND('Mapa final SI'!$L$76="Alta",'Mapa final SI'!$P$76="Leve"),CONCATENATE("R",'Mapa final SI'!$A$76),"")</f>
        <v/>
      </c>
      <c r="O20" s="678"/>
      <c r="P20" s="675" t="str">
        <f>IF(AND('Mapa final SI'!$L$64="Alta",'Mapa final SI'!$P$64="Menor"),CONCATENATE("R",'Mapa final SI'!$A$64),"")</f>
        <v/>
      </c>
      <c r="Q20" s="676"/>
      <c r="R20" s="676" t="str">
        <f>IF(AND('Mapa final SI'!$L$70="Alta",'Mapa final SI'!$P$70="Menor"),CONCATENATE("R",'Mapa final SI'!$A$70),"")</f>
        <v/>
      </c>
      <c r="S20" s="676"/>
      <c r="T20" s="676" t="str">
        <f>IF(AND('Mapa final SI'!$L$76="Alta",'Mapa final SI'!$P$76="Menor"),CONCATENATE("R",'Mapa final SI'!$A$76),"")</f>
        <v/>
      </c>
      <c r="U20" s="678"/>
      <c r="V20" s="652" t="str">
        <f>IF(AND('Mapa final SI'!$L$64="Alta",'Mapa final SI'!$P$64="Moderado"),CONCATENATE("R",'Mapa final SI'!$A$64),"")</f>
        <v/>
      </c>
      <c r="W20" s="653"/>
      <c r="X20" s="653" t="str">
        <f>IF(AND('Mapa final SI'!$L$70="Alta",'Mapa final SI'!$P$70="Moderado"),CONCATENATE("R",'Mapa final SI'!$A$70),"")</f>
        <v/>
      </c>
      <c r="Y20" s="653"/>
      <c r="Z20" s="653" t="str">
        <f>IF(AND('Mapa final SI'!$L$76="Alta",'Mapa final SI'!$P$76="Moderado"),CONCATENATE("R",'Mapa final SI'!$A$76),"")</f>
        <v/>
      </c>
      <c r="AA20" s="655"/>
      <c r="AB20" s="652" t="str">
        <f>IF(AND('Mapa final SI'!$L$64="Alta",'Mapa final SI'!$P$64="Mayor"),CONCATENATE("R",'Mapa final SI'!$A$64),"")</f>
        <v/>
      </c>
      <c r="AC20" s="653"/>
      <c r="AD20" s="653" t="str">
        <f>IF(AND('Mapa final SI'!$L$70="Alta",'Mapa final SI'!$P$70="Mayor"),CONCATENATE("R",'Mapa final SI'!$A$70),"")</f>
        <v/>
      </c>
      <c r="AE20" s="653"/>
      <c r="AF20" s="653" t="str">
        <f>IF(AND('Mapa final SI'!$L$76="Alta",'Mapa final SI'!$P$76="Mayor"),CONCATENATE("R",'Mapa final SI'!$A$76),"")</f>
        <v/>
      </c>
      <c r="AG20" s="655"/>
      <c r="AH20" s="658" t="str">
        <f>IF(AND('Mapa final SI'!$L$64="Alta",'Mapa final SI'!$P$64="Catastrófico"),CONCATENATE("R",'Mapa final SI'!$A$64),"")</f>
        <v/>
      </c>
      <c r="AI20" s="659"/>
      <c r="AJ20" s="659" t="str">
        <f>IF(AND('Mapa final SI'!$L$70="Alta",'Mapa final SI'!$P$70="Catastrófico"),CONCATENATE("R",'Mapa final SI'!$A$70),"")</f>
        <v/>
      </c>
      <c r="AK20" s="659"/>
      <c r="AL20" s="659" t="str">
        <f>IF(AND('Mapa final SI'!$L$76="Alta",'Mapa final SI'!$P$76="Catastrófico"),CONCATENATE("R",'Mapa final SI'!$A$76),"")</f>
        <v/>
      </c>
      <c r="AM20" s="661"/>
      <c r="AN20" s="15"/>
      <c r="AO20" s="683"/>
      <c r="AP20" s="684"/>
      <c r="AQ20" s="684"/>
      <c r="AR20" s="684"/>
      <c r="AS20" s="684"/>
      <c r="AT20" s="68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39"/>
      <c r="C21" s="639"/>
      <c r="D21" s="640"/>
      <c r="E21" s="647"/>
      <c r="F21" s="648"/>
      <c r="G21" s="648"/>
      <c r="H21" s="648"/>
      <c r="I21" s="648"/>
      <c r="J21" s="692"/>
      <c r="K21" s="693"/>
      <c r="L21" s="693"/>
      <c r="M21" s="693"/>
      <c r="N21" s="693"/>
      <c r="O21" s="694"/>
      <c r="P21" s="692"/>
      <c r="Q21" s="693"/>
      <c r="R21" s="693"/>
      <c r="S21" s="693"/>
      <c r="T21" s="693"/>
      <c r="U21" s="694"/>
      <c r="V21" s="689"/>
      <c r="W21" s="690"/>
      <c r="X21" s="690"/>
      <c r="Y21" s="690"/>
      <c r="Z21" s="690"/>
      <c r="AA21" s="691"/>
      <c r="AB21" s="689"/>
      <c r="AC21" s="690"/>
      <c r="AD21" s="690"/>
      <c r="AE21" s="690"/>
      <c r="AF21" s="690"/>
      <c r="AG21" s="691"/>
      <c r="AH21" s="679"/>
      <c r="AI21" s="671"/>
      <c r="AJ21" s="671"/>
      <c r="AK21" s="671"/>
      <c r="AL21" s="671"/>
      <c r="AM21" s="672"/>
      <c r="AN21" s="15"/>
      <c r="AO21" s="686"/>
      <c r="AP21" s="687"/>
      <c r="AQ21" s="687"/>
      <c r="AR21" s="687"/>
      <c r="AS21" s="687"/>
      <c r="AT21" s="68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39"/>
      <c r="C22" s="639"/>
      <c r="D22" s="640"/>
      <c r="E22" s="641" t="s">
        <v>1058</v>
      </c>
      <c r="F22" s="642"/>
      <c r="G22" s="642"/>
      <c r="H22" s="642"/>
      <c r="I22" s="643"/>
      <c r="J22" s="673" t="str">
        <f>IF(AND('Mapa final SI'!$L$10="Media",'Mapa final SI'!$P$10="Leve"),CONCATENATE("R",'Mapa final SI'!$A$10),"")</f>
        <v/>
      </c>
      <c r="K22" s="674"/>
      <c r="L22" s="674" t="str">
        <f>IF(AND('Mapa final SI'!$L$16="Media",'Mapa final SI'!$P$16="Leve"),CONCATENATE("R",'Mapa final SI'!$A$16),"")</f>
        <v/>
      </c>
      <c r="M22" s="674"/>
      <c r="N22" s="674" t="str">
        <f>IF(AND('Mapa final SI'!$L$22="Media",'Mapa final SI'!$P$22="Leve"),CONCATENATE("R",'Mapa final SI'!$A$22),"")</f>
        <v/>
      </c>
      <c r="O22" s="677"/>
      <c r="P22" s="673" t="str">
        <f>IF(AND('Mapa final SI'!$L$10="Media",'Mapa final SI'!$P$10="Menor"),CONCATENATE("R",'Mapa final SI'!$A$10),"")</f>
        <v/>
      </c>
      <c r="Q22" s="674"/>
      <c r="R22" s="674" t="str">
        <f>IF(AND('Mapa final SI'!$L$16="Media",'Mapa final SI'!$P$16="Menor"),CONCATENATE("R",'Mapa final SI'!$A$16),"")</f>
        <v/>
      </c>
      <c r="S22" s="674"/>
      <c r="T22" s="674" t="str">
        <f>IF(AND('Mapa final SI'!$L$22="Media",'Mapa final SI'!$P$22="Menor"),CONCATENATE("R",'Mapa final SI'!$A$22),"")</f>
        <v/>
      </c>
      <c r="U22" s="677"/>
      <c r="V22" s="673" t="str">
        <f>IF(AND('Mapa final SI'!$L$10="Media",'Mapa final SI'!$P$10="Moderado"),CONCATENATE("R",'Mapa final SI'!$A$10),"")</f>
        <v/>
      </c>
      <c r="W22" s="674"/>
      <c r="X22" s="674" t="str">
        <f>IF(AND('Mapa final SI'!$L$16="Media",'Mapa final SI'!$P$16="Moderado"),CONCATENATE("R",'Mapa final SI'!$A$16),"")</f>
        <v/>
      </c>
      <c r="Y22" s="674"/>
      <c r="Z22" s="674" t="str">
        <f>IF(AND('Mapa final SI'!$L$22="Media",'Mapa final SI'!$P$22="Moderado"),CONCATENATE("R",'Mapa final SI'!$A$22),"")</f>
        <v/>
      </c>
      <c r="AA22" s="677"/>
      <c r="AB22" s="650" t="str">
        <f>IF(AND('Mapa final SI'!$L$10="Media",'Mapa final SI'!$P$10="Mayor"),CONCATENATE("R",'Mapa final SI'!$A$10),"")</f>
        <v/>
      </c>
      <c r="AC22" s="651"/>
      <c r="AD22" s="651" t="str">
        <f>IF(AND('Mapa final SI'!$L$16="Media",'Mapa final SI'!$P$16="Mayor"),CONCATENATE("R",'Mapa final SI'!$A$16),"")</f>
        <v/>
      </c>
      <c r="AE22" s="651"/>
      <c r="AF22" s="651" t="str">
        <f>IF(AND('Mapa final SI'!$L$22="Media",'Mapa final SI'!$P$22="Mayor"),CONCATENATE("R",'Mapa final SI'!$A$22),"")</f>
        <v/>
      </c>
      <c r="AG22" s="654"/>
      <c r="AH22" s="656" t="str">
        <f>IF(AND('Mapa final SI'!$L$10="Media",'Mapa final SI'!$P$10="Catastrófico"),CONCATENATE("R",'Mapa final SI'!$A$10),"")</f>
        <v/>
      </c>
      <c r="AI22" s="657"/>
      <c r="AJ22" s="657" t="str">
        <f>IF(AND('Mapa final SI'!$L$16="Media",'Mapa final SI'!$P$16="Catastrófico"),CONCATENATE("R",'Mapa final SI'!$A$16),"")</f>
        <v/>
      </c>
      <c r="AK22" s="657"/>
      <c r="AL22" s="657" t="str">
        <f>IF(AND('Mapa final SI'!$L$22="Media",'Mapa final SI'!$P$22="Catastrófico"),CONCATENATE("R",'Mapa final SI'!$A$22),"")</f>
        <v/>
      </c>
      <c r="AM22" s="660"/>
      <c r="AN22" s="15"/>
      <c r="AO22" s="695" t="s">
        <v>9</v>
      </c>
      <c r="AP22" s="696"/>
      <c r="AQ22" s="696"/>
      <c r="AR22" s="696"/>
      <c r="AS22" s="696"/>
      <c r="AT22" s="69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39"/>
      <c r="C23" s="639"/>
      <c r="D23" s="640"/>
      <c r="E23" s="644"/>
      <c r="F23" s="645"/>
      <c r="G23" s="645"/>
      <c r="H23" s="645"/>
      <c r="I23" s="646"/>
      <c r="J23" s="675"/>
      <c r="K23" s="676"/>
      <c r="L23" s="676"/>
      <c r="M23" s="676"/>
      <c r="N23" s="676"/>
      <c r="O23" s="678"/>
      <c r="P23" s="675"/>
      <c r="Q23" s="676"/>
      <c r="R23" s="676"/>
      <c r="S23" s="676"/>
      <c r="T23" s="676"/>
      <c r="U23" s="678"/>
      <c r="V23" s="675"/>
      <c r="W23" s="676"/>
      <c r="X23" s="676"/>
      <c r="Y23" s="676"/>
      <c r="Z23" s="676"/>
      <c r="AA23" s="678"/>
      <c r="AB23" s="652"/>
      <c r="AC23" s="653"/>
      <c r="AD23" s="653"/>
      <c r="AE23" s="653"/>
      <c r="AF23" s="653"/>
      <c r="AG23" s="655"/>
      <c r="AH23" s="658"/>
      <c r="AI23" s="659"/>
      <c r="AJ23" s="659"/>
      <c r="AK23" s="659"/>
      <c r="AL23" s="659"/>
      <c r="AM23" s="661"/>
      <c r="AN23" s="15"/>
      <c r="AO23" s="698"/>
      <c r="AP23" s="699"/>
      <c r="AQ23" s="699"/>
      <c r="AR23" s="699"/>
      <c r="AS23" s="699"/>
      <c r="AT23" s="70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39"/>
      <c r="C24" s="639"/>
      <c r="D24" s="640"/>
      <c r="E24" s="644"/>
      <c r="F24" s="645"/>
      <c r="G24" s="645"/>
      <c r="H24" s="645"/>
      <c r="I24" s="646"/>
      <c r="J24" s="675" t="str">
        <f>IF(AND('Mapa final SI'!$L$28="Media",'Mapa final SI'!$P$28="Leve"),CONCATENATE("R",'Mapa final SI'!$A$28),"")</f>
        <v/>
      </c>
      <c r="K24" s="676"/>
      <c r="L24" s="676" t="str">
        <f>IF(AND('Mapa final SI'!$L$34="Media",'Mapa final SI'!$P$34="Leve"),CONCATENATE("R",'Mapa final SI'!$A$34),"")</f>
        <v/>
      </c>
      <c r="M24" s="676"/>
      <c r="N24" s="676" t="str">
        <f>IF(AND('Mapa final SI'!$L$40="Media",'Mapa final SI'!$P$40="Leve"),CONCATENATE("R",'Mapa final SI'!$A$40),"")</f>
        <v/>
      </c>
      <c r="O24" s="678"/>
      <c r="P24" s="675" t="str">
        <f>IF(AND('Mapa final SI'!$L$28="Media",'Mapa final SI'!$P$28="Menor"),CONCATENATE("R",'Mapa final SI'!$A$28),"")</f>
        <v/>
      </c>
      <c r="Q24" s="676"/>
      <c r="R24" s="676" t="str">
        <f>IF(AND('Mapa final SI'!$L$34="Media",'Mapa final SI'!$P$34="Menor"),CONCATENATE("R",'Mapa final SI'!$A$34),"")</f>
        <v/>
      </c>
      <c r="S24" s="676"/>
      <c r="T24" s="676" t="str">
        <f>IF(AND('Mapa final SI'!$L$40="Media",'Mapa final SI'!$P$40="Menor"),CONCATENATE("R",'Mapa final SI'!$A$40),"")</f>
        <v/>
      </c>
      <c r="U24" s="678"/>
      <c r="V24" s="675" t="str">
        <f>IF(AND('Mapa final SI'!$L$28="Media",'Mapa final SI'!$P$28="Moderado"),CONCATENATE("R",'Mapa final SI'!$A$28),"")</f>
        <v/>
      </c>
      <c r="W24" s="676"/>
      <c r="X24" s="676" t="str">
        <f>IF(AND('Mapa final SI'!$L$34="Media",'Mapa final SI'!$P$34="Moderado"),CONCATENATE("R",'Mapa final SI'!$A$34),"")</f>
        <v/>
      </c>
      <c r="Y24" s="676"/>
      <c r="Z24" s="676" t="str">
        <f>IF(AND('Mapa final SI'!$L$40="Media",'Mapa final SI'!$P$40="Moderado"),CONCATENATE("R",'Mapa final SI'!$A$40),"")</f>
        <v/>
      </c>
      <c r="AA24" s="678"/>
      <c r="AB24" s="652" t="str">
        <f>IF(AND('Mapa final SI'!$L$28="Media",'Mapa final SI'!$P$28="Mayor"),CONCATENATE("R",'Mapa final SI'!$A$28),"")</f>
        <v/>
      </c>
      <c r="AC24" s="653"/>
      <c r="AD24" s="653" t="str">
        <f>IF(AND('Mapa final SI'!$L$34="Media",'Mapa final SI'!$P$34="Mayor"),CONCATENATE("R",'Mapa final SI'!$A$34),"")</f>
        <v/>
      </c>
      <c r="AE24" s="653"/>
      <c r="AF24" s="653" t="str">
        <f>IF(AND('Mapa final SI'!$L$40="Media",'Mapa final SI'!$P$40="Mayor"),CONCATENATE("R",'Mapa final SI'!$A$40),"")</f>
        <v/>
      </c>
      <c r="AG24" s="655"/>
      <c r="AH24" s="658" t="str">
        <f>IF(AND('Mapa final SI'!$L$28="Media",'Mapa final SI'!$P$28="Catastrófico"),CONCATENATE("R",'Mapa final SI'!$A$28),"")</f>
        <v/>
      </c>
      <c r="AI24" s="659"/>
      <c r="AJ24" s="659" t="str">
        <f>IF(AND('Mapa final SI'!$L$34="Media",'Mapa final SI'!$P$34="Catastrófico"),CONCATENATE("R",'Mapa final SI'!$A$34),"")</f>
        <v/>
      </c>
      <c r="AK24" s="659"/>
      <c r="AL24" s="659" t="str">
        <f>IF(AND('Mapa final SI'!$L$40="Media",'Mapa final SI'!$P$40="Catastrófico"),CONCATENATE("R",'Mapa final SI'!$A$40),"")</f>
        <v/>
      </c>
      <c r="AM24" s="661"/>
      <c r="AN24" s="15"/>
      <c r="AO24" s="698"/>
      <c r="AP24" s="699"/>
      <c r="AQ24" s="699"/>
      <c r="AR24" s="699"/>
      <c r="AS24" s="699"/>
      <c r="AT24" s="70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39"/>
      <c r="C25" s="639"/>
      <c r="D25" s="640"/>
      <c r="E25" s="644"/>
      <c r="F25" s="645"/>
      <c r="G25" s="645"/>
      <c r="H25" s="645"/>
      <c r="I25" s="646"/>
      <c r="J25" s="675"/>
      <c r="K25" s="676"/>
      <c r="L25" s="676"/>
      <c r="M25" s="676"/>
      <c r="N25" s="676"/>
      <c r="O25" s="678"/>
      <c r="P25" s="675"/>
      <c r="Q25" s="676"/>
      <c r="R25" s="676"/>
      <c r="S25" s="676"/>
      <c r="T25" s="676"/>
      <c r="U25" s="678"/>
      <c r="V25" s="675"/>
      <c r="W25" s="676"/>
      <c r="X25" s="676"/>
      <c r="Y25" s="676"/>
      <c r="Z25" s="676"/>
      <c r="AA25" s="678"/>
      <c r="AB25" s="652"/>
      <c r="AC25" s="653"/>
      <c r="AD25" s="653"/>
      <c r="AE25" s="653"/>
      <c r="AF25" s="653"/>
      <c r="AG25" s="655"/>
      <c r="AH25" s="658"/>
      <c r="AI25" s="659"/>
      <c r="AJ25" s="659"/>
      <c r="AK25" s="659"/>
      <c r="AL25" s="659"/>
      <c r="AM25" s="661"/>
      <c r="AN25" s="15"/>
      <c r="AO25" s="698"/>
      <c r="AP25" s="699"/>
      <c r="AQ25" s="699"/>
      <c r="AR25" s="699"/>
      <c r="AS25" s="699"/>
      <c r="AT25" s="70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39"/>
      <c r="C26" s="639"/>
      <c r="D26" s="640"/>
      <c r="E26" s="644"/>
      <c r="F26" s="645"/>
      <c r="G26" s="645"/>
      <c r="H26" s="645"/>
      <c r="I26" s="646"/>
      <c r="J26" s="675" t="str">
        <f>IF(AND('Mapa final SI'!$L$46="Media",'Mapa final SI'!$P$46="Leve"),CONCATENATE("R",'Mapa final SI'!$A$46),"")</f>
        <v/>
      </c>
      <c r="K26" s="676"/>
      <c r="L26" s="676" t="str">
        <f>IF(AND('Mapa final SI'!$L$52="Media",'Mapa final SI'!$P$52="Leve"),CONCATENATE("R",'Mapa final SI'!$A$52),"")</f>
        <v/>
      </c>
      <c r="M26" s="676"/>
      <c r="N26" s="676" t="str">
        <f>IF(AND('Mapa final SI'!$L$58="Media",'Mapa final SI'!$P$58="Leve"),CONCATENATE("R",'Mapa final SI'!$A$58),"")</f>
        <v/>
      </c>
      <c r="O26" s="678"/>
      <c r="P26" s="675" t="str">
        <f>IF(AND('Mapa final SI'!$L$46="Media",'Mapa final SI'!$P$46="Menor"),CONCATENATE("R",'Mapa final SI'!$A$46),"")</f>
        <v/>
      </c>
      <c r="Q26" s="676"/>
      <c r="R26" s="676" t="str">
        <f>IF(AND('Mapa final SI'!$L$52="Media",'Mapa final SI'!$P$52="Menor"),CONCATENATE("R",'Mapa final SI'!$A$52),"")</f>
        <v/>
      </c>
      <c r="S26" s="676"/>
      <c r="T26" s="676" t="str">
        <f>IF(AND('Mapa final SI'!$L$58="Media",'Mapa final SI'!$P$58="Menor"),CONCATENATE("R",'Mapa final SI'!$A$58),"")</f>
        <v/>
      </c>
      <c r="U26" s="678"/>
      <c r="V26" s="675" t="str">
        <f>IF(AND('Mapa final SI'!$L$46="Media",'Mapa final SI'!$P$46="Moderado"),CONCATENATE("R",'Mapa final SI'!$A$46),"")</f>
        <v/>
      </c>
      <c r="W26" s="676"/>
      <c r="X26" s="676" t="str">
        <f>IF(AND('Mapa final SI'!$L$52="Media",'Mapa final SI'!$P$52="Moderado"),CONCATENATE("R",'Mapa final SI'!$A$52),"")</f>
        <v/>
      </c>
      <c r="Y26" s="676"/>
      <c r="Z26" s="676" t="str">
        <f>IF(AND('Mapa final SI'!$L$58="Media",'Mapa final SI'!$P$58="Moderado"),CONCATENATE("R",'Mapa final SI'!$A$58),"")</f>
        <v/>
      </c>
      <c r="AA26" s="678"/>
      <c r="AB26" s="652" t="str">
        <f>IF(AND('Mapa final SI'!$L$46="Media",'Mapa final SI'!$P$46="Mayor"),CONCATENATE("R",'Mapa final SI'!$A$46),"")</f>
        <v/>
      </c>
      <c r="AC26" s="653"/>
      <c r="AD26" s="653" t="str">
        <f>IF(AND('Mapa final SI'!$L$52="Media",'Mapa final SI'!$P$52="Mayor"),CONCATENATE("R",'Mapa final SI'!$A$52),"")</f>
        <v/>
      </c>
      <c r="AE26" s="653"/>
      <c r="AF26" s="653" t="str">
        <f>IF(AND('Mapa final SI'!$L$58="Media",'Mapa final SI'!$P$58="Mayor"),CONCATENATE("R",'Mapa final SI'!$A$58),"")</f>
        <v/>
      </c>
      <c r="AG26" s="655"/>
      <c r="AH26" s="658" t="str">
        <f>IF(AND('Mapa final SI'!$L$46="Media",'Mapa final SI'!$P$46="Catastrófico"),CONCATENATE("R",'Mapa final SI'!$A$46),"")</f>
        <v/>
      </c>
      <c r="AI26" s="659"/>
      <c r="AJ26" s="659" t="str">
        <f>IF(AND('Mapa final SI'!$L$52="Media",'Mapa final SI'!$P$52="Catastrófico"),CONCATENATE("R",'Mapa final SI'!$A$52),"")</f>
        <v/>
      </c>
      <c r="AK26" s="659"/>
      <c r="AL26" s="659" t="str">
        <f>IF(AND('Mapa final SI'!$L$58="Media",'Mapa final SI'!$P$58="Catastrófico"),CONCATENATE("R",'Mapa final SI'!$A$58),"")</f>
        <v/>
      </c>
      <c r="AM26" s="661"/>
      <c r="AN26" s="15"/>
      <c r="AO26" s="698"/>
      <c r="AP26" s="699"/>
      <c r="AQ26" s="699"/>
      <c r="AR26" s="699"/>
      <c r="AS26" s="699"/>
      <c r="AT26" s="70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39"/>
      <c r="C27" s="639"/>
      <c r="D27" s="640"/>
      <c r="E27" s="644"/>
      <c r="F27" s="645"/>
      <c r="G27" s="645"/>
      <c r="H27" s="645"/>
      <c r="I27" s="646"/>
      <c r="J27" s="675"/>
      <c r="K27" s="676"/>
      <c r="L27" s="676"/>
      <c r="M27" s="676"/>
      <c r="N27" s="676"/>
      <c r="O27" s="678"/>
      <c r="P27" s="675"/>
      <c r="Q27" s="676"/>
      <c r="R27" s="676"/>
      <c r="S27" s="676"/>
      <c r="T27" s="676"/>
      <c r="U27" s="678"/>
      <c r="V27" s="675"/>
      <c r="W27" s="676"/>
      <c r="X27" s="676"/>
      <c r="Y27" s="676"/>
      <c r="Z27" s="676"/>
      <c r="AA27" s="678"/>
      <c r="AB27" s="652"/>
      <c r="AC27" s="653"/>
      <c r="AD27" s="653"/>
      <c r="AE27" s="653"/>
      <c r="AF27" s="653"/>
      <c r="AG27" s="655"/>
      <c r="AH27" s="658"/>
      <c r="AI27" s="659"/>
      <c r="AJ27" s="659"/>
      <c r="AK27" s="659"/>
      <c r="AL27" s="659"/>
      <c r="AM27" s="661"/>
      <c r="AN27" s="15"/>
      <c r="AO27" s="698"/>
      <c r="AP27" s="699"/>
      <c r="AQ27" s="699"/>
      <c r="AR27" s="699"/>
      <c r="AS27" s="699"/>
      <c r="AT27" s="70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39"/>
      <c r="C28" s="639"/>
      <c r="D28" s="640"/>
      <c r="E28" s="644"/>
      <c r="F28" s="645"/>
      <c r="G28" s="645"/>
      <c r="H28" s="645"/>
      <c r="I28" s="646"/>
      <c r="J28" s="675" t="str">
        <f>IF(AND('Mapa final SI'!$L$64="Media",'Mapa final SI'!$P$64="Leve"),CONCATENATE("R",'Mapa final SI'!$A$64),"")</f>
        <v/>
      </c>
      <c r="K28" s="676"/>
      <c r="L28" s="676" t="str">
        <f>IF(AND('Mapa final SI'!$L$70="Media",'Mapa final SI'!$P$70="Leve"),CONCATENATE("R",'Mapa final SI'!$A$70),"")</f>
        <v/>
      </c>
      <c r="M28" s="676"/>
      <c r="N28" s="676" t="str">
        <f>IF(AND('Mapa final SI'!$L$76="Media",'Mapa final SI'!$P$76="Leve"),CONCATENATE("R",'Mapa final SI'!$A$76),"")</f>
        <v/>
      </c>
      <c r="O28" s="678"/>
      <c r="P28" s="675" t="str">
        <f>IF(AND('Mapa final SI'!$L$64="Media",'Mapa final SI'!$P$64="Menor"),CONCATENATE("R",'Mapa final SI'!$A$64),"")</f>
        <v/>
      </c>
      <c r="Q28" s="676"/>
      <c r="R28" s="676" t="str">
        <f>IF(AND('Mapa final SI'!$L$70="Media",'Mapa final SI'!$P$70="Menor"),CONCATENATE("R",'Mapa final SI'!$A$70),"")</f>
        <v/>
      </c>
      <c r="S28" s="676"/>
      <c r="T28" s="676" t="str">
        <f>IF(AND('Mapa final SI'!$L$76="Media",'Mapa final SI'!$P$76="Menor"),CONCATENATE("R",'Mapa final SI'!$A$76),"")</f>
        <v/>
      </c>
      <c r="U28" s="678"/>
      <c r="V28" s="675" t="str">
        <f>IF(AND('Mapa final SI'!$L$64="Media",'Mapa final SI'!$P$64="Moderado"),CONCATENATE("R",'Mapa final SI'!$A$64),"")</f>
        <v/>
      </c>
      <c r="W28" s="676"/>
      <c r="X28" s="676" t="str">
        <f>IF(AND('Mapa final SI'!$L$70="Media",'Mapa final SI'!$P$70="Moderado"),CONCATENATE("R",'Mapa final SI'!$A$70),"")</f>
        <v/>
      </c>
      <c r="Y28" s="676"/>
      <c r="Z28" s="676" t="str">
        <f>IF(AND('Mapa final SI'!$L$76="Media",'Mapa final SI'!$P$76="Moderado"),CONCATENATE("R",'Mapa final SI'!$A$76),"")</f>
        <v/>
      </c>
      <c r="AA28" s="678"/>
      <c r="AB28" s="652" t="str">
        <f>IF(AND('Mapa final SI'!$L$64="Media",'Mapa final SI'!$P$64="Mayor"),CONCATENATE("R",'Mapa final SI'!$A$64),"")</f>
        <v/>
      </c>
      <c r="AC28" s="653"/>
      <c r="AD28" s="653" t="str">
        <f>IF(AND('Mapa final SI'!$L$70="Media",'Mapa final SI'!$P$70="Mayor"),CONCATENATE("R",'Mapa final SI'!$A$70),"")</f>
        <v/>
      </c>
      <c r="AE28" s="653"/>
      <c r="AF28" s="653" t="str">
        <f>IF(AND('Mapa final SI'!$L$76="Media",'Mapa final SI'!$P$76="Mayor"),CONCATENATE("R",'Mapa final SI'!$A$76),"")</f>
        <v/>
      </c>
      <c r="AG28" s="655"/>
      <c r="AH28" s="658" t="str">
        <f>IF(AND('Mapa final SI'!$L$64="Media",'Mapa final SI'!$P$64="Catastrófico"),CONCATENATE("R",'Mapa final SI'!$A$64),"")</f>
        <v/>
      </c>
      <c r="AI28" s="659"/>
      <c r="AJ28" s="659" t="str">
        <f>IF(AND('Mapa final SI'!$L$70="Media",'Mapa final SI'!$P$70="Catastrófico"),CONCATENATE("R",'Mapa final SI'!$A$70),"")</f>
        <v/>
      </c>
      <c r="AK28" s="659"/>
      <c r="AL28" s="659" t="str">
        <f>IF(AND('Mapa final SI'!$L$76="Media",'Mapa final SI'!$P$76="Catastrófico"),CONCATENATE("R",'Mapa final SI'!$A$76),"")</f>
        <v/>
      </c>
      <c r="AM28" s="661"/>
      <c r="AN28" s="15"/>
      <c r="AO28" s="698"/>
      <c r="AP28" s="699"/>
      <c r="AQ28" s="699"/>
      <c r="AR28" s="699"/>
      <c r="AS28" s="699"/>
      <c r="AT28" s="70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39"/>
      <c r="C29" s="639"/>
      <c r="D29" s="640"/>
      <c r="E29" s="647"/>
      <c r="F29" s="648"/>
      <c r="G29" s="648"/>
      <c r="H29" s="648"/>
      <c r="I29" s="649"/>
      <c r="J29" s="675"/>
      <c r="K29" s="676"/>
      <c r="L29" s="676"/>
      <c r="M29" s="676"/>
      <c r="N29" s="676"/>
      <c r="O29" s="678"/>
      <c r="P29" s="692"/>
      <c r="Q29" s="693"/>
      <c r="R29" s="693"/>
      <c r="S29" s="693"/>
      <c r="T29" s="693"/>
      <c r="U29" s="694"/>
      <c r="V29" s="692"/>
      <c r="W29" s="693"/>
      <c r="X29" s="693"/>
      <c r="Y29" s="693"/>
      <c r="Z29" s="693"/>
      <c r="AA29" s="694"/>
      <c r="AB29" s="689"/>
      <c r="AC29" s="690"/>
      <c r="AD29" s="690"/>
      <c r="AE29" s="690"/>
      <c r="AF29" s="690"/>
      <c r="AG29" s="691"/>
      <c r="AH29" s="679"/>
      <c r="AI29" s="671"/>
      <c r="AJ29" s="671"/>
      <c r="AK29" s="671"/>
      <c r="AL29" s="671"/>
      <c r="AM29" s="672"/>
      <c r="AN29" s="15"/>
      <c r="AO29" s="701"/>
      <c r="AP29" s="702"/>
      <c r="AQ29" s="702"/>
      <c r="AR29" s="702"/>
      <c r="AS29" s="702"/>
      <c r="AT29" s="70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39"/>
      <c r="C30" s="639"/>
      <c r="D30" s="640"/>
      <c r="E30" s="641" t="s">
        <v>1059</v>
      </c>
      <c r="F30" s="642"/>
      <c r="G30" s="642"/>
      <c r="H30" s="642"/>
      <c r="I30" s="642"/>
      <c r="J30" s="704" t="str">
        <f>IF(AND('Mapa final'!$L$10="Baja",'Mapa final'!$P$10="Leve"),CONCATENATE("R",'Mapa final'!$A$10),"")</f>
        <v/>
      </c>
      <c r="K30" s="705"/>
      <c r="L30" s="705" t="str">
        <f>IF(AND('Mapa final SI'!$L$16="Baja",'Mapa final SI'!$P$16="Leve"),CONCATENATE("R",'Mapa final SI'!$A$16),"")</f>
        <v/>
      </c>
      <c r="M30" s="705"/>
      <c r="N30" s="705" t="str">
        <f>IF(AND('Mapa final SI'!$L$22="Baja",'Mapa final SI'!$P$22="Leve"),CONCATENATE("R",'Mapa final SI'!$A$22),"")</f>
        <v/>
      </c>
      <c r="O30" s="708"/>
      <c r="P30" s="674" t="str">
        <f>IF(AND('Mapa final SI'!$L$10="Baja",'Mapa final SI'!$P$10="Menor"),CONCATENATE("R",'Mapa final SI'!$A$10),"")</f>
        <v/>
      </c>
      <c r="Q30" s="674"/>
      <c r="R30" s="674" t="str">
        <f>IF(AND('Mapa final SI'!$L$16="Baja",'Mapa final SI'!$P$16="Menor"),CONCATENATE("R",'Mapa final SI'!$A$16),"")</f>
        <v/>
      </c>
      <c r="S30" s="674"/>
      <c r="T30" s="674" t="str">
        <f>IF(AND('Mapa final SI'!$L$22="Baja",'Mapa final SI'!$P$22="Menor"),CONCATENATE("R",'Mapa final SI'!$A$22),"")</f>
        <v/>
      </c>
      <c r="U30" s="677"/>
      <c r="V30" s="673" t="str">
        <f>IF(AND('Mapa final SI'!$L$10="Baja",'Mapa final SI'!$P$10="Moderado"),CONCATENATE("R",'Mapa final SI'!$A$10),"")</f>
        <v/>
      </c>
      <c r="W30" s="674"/>
      <c r="X30" s="674" t="str">
        <f>IF(AND('Mapa final SI'!$L$16="Baja",'Mapa final SI'!$P$16="Moderado"),CONCATENATE("R",'Mapa final SI'!$A$16),"")</f>
        <v>R2</v>
      </c>
      <c r="Y30" s="674"/>
      <c r="Z30" s="674" t="str">
        <f>IF(AND('Mapa final SI'!$L$22="Baja",'Mapa final SI'!$P$22="Moderado"),CONCATENATE("R",'Mapa final SI'!$A$22),"")</f>
        <v>R3</v>
      </c>
      <c r="AA30" s="677"/>
      <c r="AB30" s="650" t="str">
        <f>IF(AND('Mapa final SI'!$L$10="Baja",'Mapa final SI'!$P$10="Mayor"),CONCATENATE("R",'Mapa final SI'!$A$10),"")</f>
        <v/>
      </c>
      <c r="AC30" s="651"/>
      <c r="AD30" s="651" t="str">
        <f>IF(AND('Mapa final SI'!$L$16="Baja",'Mapa final SI'!$P$16="Mayor"),CONCATENATE("R",'Mapa final SI'!$A$16),"")</f>
        <v/>
      </c>
      <c r="AE30" s="651"/>
      <c r="AF30" s="651" t="str">
        <f>IF(AND('Mapa final SI'!$L$22="Baja",'Mapa final SI'!$P$22="Mayor"),CONCATENATE("R",'Mapa final SI'!$A$22),"")</f>
        <v/>
      </c>
      <c r="AG30" s="654"/>
      <c r="AH30" s="656" t="str">
        <f>IF(AND('Mapa final SI'!$L$10="Baja",'Mapa final SI'!$P$10="Catastrófico"),CONCATENATE("R",'Mapa final SI'!$A$10),"")</f>
        <v>R1</v>
      </c>
      <c r="AI30" s="657"/>
      <c r="AJ30" s="657" t="str">
        <f>IF(AND('Mapa final SI'!$L$16="Baja",'Mapa final SI'!$P$16="Catastrófico"),CONCATENATE("R",'Mapa final SI'!$A$16),"")</f>
        <v/>
      </c>
      <c r="AK30" s="657"/>
      <c r="AL30" s="657" t="str">
        <f>IF(AND('Mapa final SI'!$L$22="Baja",'Mapa final SI'!$P$22="Catastrófico"),CONCATENATE("R",'Mapa final SI'!$A$22),"")</f>
        <v/>
      </c>
      <c r="AM30" s="660"/>
      <c r="AN30" s="15"/>
      <c r="AO30" s="710" t="s">
        <v>1060</v>
      </c>
      <c r="AP30" s="711"/>
      <c r="AQ30" s="711"/>
      <c r="AR30" s="711"/>
      <c r="AS30" s="711"/>
      <c r="AT30" s="71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39"/>
      <c r="C31" s="639"/>
      <c r="D31" s="640"/>
      <c r="E31" s="644"/>
      <c r="F31" s="645"/>
      <c r="G31" s="645"/>
      <c r="H31" s="645"/>
      <c r="I31" s="645"/>
      <c r="J31" s="706"/>
      <c r="K31" s="707"/>
      <c r="L31" s="707"/>
      <c r="M31" s="707"/>
      <c r="N31" s="707"/>
      <c r="O31" s="709"/>
      <c r="P31" s="676"/>
      <c r="Q31" s="676"/>
      <c r="R31" s="676"/>
      <c r="S31" s="676"/>
      <c r="T31" s="676"/>
      <c r="U31" s="678"/>
      <c r="V31" s="675"/>
      <c r="W31" s="676"/>
      <c r="X31" s="676"/>
      <c r="Y31" s="676"/>
      <c r="Z31" s="676"/>
      <c r="AA31" s="678"/>
      <c r="AB31" s="652"/>
      <c r="AC31" s="653"/>
      <c r="AD31" s="653"/>
      <c r="AE31" s="653"/>
      <c r="AF31" s="653"/>
      <c r="AG31" s="655"/>
      <c r="AH31" s="658"/>
      <c r="AI31" s="659"/>
      <c r="AJ31" s="659"/>
      <c r="AK31" s="659"/>
      <c r="AL31" s="659"/>
      <c r="AM31" s="661"/>
      <c r="AN31" s="15"/>
      <c r="AO31" s="713"/>
      <c r="AP31" s="714"/>
      <c r="AQ31" s="714"/>
      <c r="AR31" s="714"/>
      <c r="AS31" s="714"/>
      <c r="AT31" s="7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39"/>
      <c r="C32" s="639"/>
      <c r="D32" s="640"/>
      <c r="E32" s="644"/>
      <c r="F32" s="645"/>
      <c r="G32" s="645"/>
      <c r="H32" s="645"/>
      <c r="I32" s="645"/>
      <c r="J32" s="706" t="str">
        <f>IF(AND('Mapa final SI'!$L$28="Baja",'Mapa final SI'!$P$28="Leve"),CONCATENATE("R",'Mapa final SI'!$A$28),"")</f>
        <v/>
      </c>
      <c r="K32" s="707"/>
      <c r="L32" s="707" t="str">
        <f>IF(AND('Mapa final SI'!$L$34="Baja",'Mapa final SI'!$P$34="Leve"),CONCATENATE("R",'Mapa final SI'!$A$34),"")</f>
        <v/>
      </c>
      <c r="M32" s="707"/>
      <c r="N32" s="707" t="str">
        <f>IF(AND('Mapa final SI'!$L$40="Baja",'Mapa final SI'!$P$40="Leve"),CONCATENATE("R",'Mapa final SI'!$A$40),"")</f>
        <v/>
      </c>
      <c r="O32" s="709"/>
      <c r="P32" s="676" t="str">
        <f>IF(AND('Mapa final SI'!$L$28="Baja",'Mapa final SI'!$P$28="Menor"),CONCATENATE("R",'Mapa final SI'!$A$28),"")</f>
        <v/>
      </c>
      <c r="Q32" s="676"/>
      <c r="R32" s="676" t="str">
        <f>IF(AND('Mapa final SI'!$L$34="Baja",'Mapa final SI'!$P$34="Menor"),CONCATENATE("R",'Mapa final SI'!$A$34),"")</f>
        <v/>
      </c>
      <c r="S32" s="676"/>
      <c r="T32" s="676" t="str">
        <f>IF(AND('Mapa final SI'!$L$40="Baja",'Mapa final SI'!$P$40="Menor"),CONCATENATE("R",'Mapa final SI'!$A$40),"")</f>
        <v/>
      </c>
      <c r="U32" s="678"/>
      <c r="V32" s="675" t="str">
        <f>IF(AND('Mapa final SI'!$L$28="Baja",'Mapa final SI'!$P$28="Moderado"),CONCATENATE("R",'Mapa final SI'!$A$28),"")</f>
        <v/>
      </c>
      <c r="W32" s="676"/>
      <c r="X32" s="676" t="str">
        <f>IF(AND('Mapa final SI'!$L$34="Baja",'Mapa final SI'!$P$34="Moderado"),CONCATENATE("R",'Mapa final SI'!$A$34),"")</f>
        <v/>
      </c>
      <c r="Y32" s="676"/>
      <c r="Z32" s="676" t="str">
        <f>IF(AND('Mapa final SI'!$L$40="Baja",'Mapa final SI'!$P$40="Moderado"),CONCATENATE("R",'Mapa final SI'!$A$40),"")</f>
        <v/>
      </c>
      <c r="AA32" s="678"/>
      <c r="AB32" s="652" t="str">
        <f>IF(AND('Mapa final SI'!$L$28="Baja",'Mapa final SI'!$P$28="Mayor"),CONCATENATE("R",'Mapa final SI'!$A$28),"")</f>
        <v/>
      </c>
      <c r="AC32" s="653"/>
      <c r="AD32" s="653" t="str">
        <f>IF(AND('Mapa final SI'!$L$34="Baja",'Mapa final SI'!$P$34="Mayor"),CONCATENATE("R",'Mapa final SI'!$A$34),"")</f>
        <v/>
      </c>
      <c r="AE32" s="653"/>
      <c r="AF32" s="653" t="str">
        <f>IF(AND('Mapa final SI'!$L$40="Baja",'Mapa final SI'!$P$40="Mayor"),CONCATENATE("R",'Mapa final SI'!$A$40),"")</f>
        <v/>
      </c>
      <c r="AG32" s="655"/>
      <c r="AH32" s="658" t="str">
        <f>IF(AND('Mapa final SI'!$L$28="Baja",'Mapa final SI'!$P$28="Catastrófico"),CONCATENATE("R",'Mapa final SI'!$A$28),"")</f>
        <v/>
      </c>
      <c r="AI32" s="659"/>
      <c r="AJ32" s="659" t="str">
        <f>IF(AND('Mapa final SI'!$L$34="Baja",'Mapa final SI'!$P$34="Catastrófico"),CONCATENATE("R",'Mapa final SI'!$A$34),"")</f>
        <v/>
      </c>
      <c r="AK32" s="659"/>
      <c r="AL32" s="659" t="str">
        <f>IF(AND('Mapa final SI'!$L$40="Baja",'Mapa final SI'!$P$40="Catastrófico"),CONCATENATE("R",'Mapa final SI'!$A$40),"")</f>
        <v/>
      </c>
      <c r="AM32" s="661"/>
      <c r="AN32" s="15"/>
      <c r="AO32" s="713"/>
      <c r="AP32" s="714"/>
      <c r="AQ32" s="714"/>
      <c r="AR32" s="714"/>
      <c r="AS32" s="714"/>
      <c r="AT32" s="7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39"/>
      <c r="C33" s="639"/>
      <c r="D33" s="640"/>
      <c r="E33" s="644"/>
      <c r="F33" s="645"/>
      <c r="G33" s="645"/>
      <c r="H33" s="645"/>
      <c r="I33" s="645"/>
      <c r="J33" s="706"/>
      <c r="K33" s="707"/>
      <c r="L33" s="707"/>
      <c r="M33" s="707"/>
      <c r="N33" s="707"/>
      <c r="O33" s="709"/>
      <c r="P33" s="676"/>
      <c r="Q33" s="676"/>
      <c r="R33" s="676"/>
      <c r="S33" s="676"/>
      <c r="T33" s="676"/>
      <c r="U33" s="678"/>
      <c r="V33" s="675"/>
      <c r="W33" s="676"/>
      <c r="X33" s="676"/>
      <c r="Y33" s="676"/>
      <c r="Z33" s="676"/>
      <c r="AA33" s="678"/>
      <c r="AB33" s="652"/>
      <c r="AC33" s="653"/>
      <c r="AD33" s="653"/>
      <c r="AE33" s="653"/>
      <c r="AF33" s="653"/>
      <c r="AG33" s="655"/>
      <c r="AH33" s="658"/>
      <c r="AI33" s="659"/>
      <c r="AJ33" s="659"/>
      <c r="AK33" s="659"/>
      <c r="AL33" s="659"/>
      <c r="AM33" s="661"/>
      <c r="AN33" s="15"/>
      <c r="AO33" s="713"/>
      <c r="AP33" s="714"/>
      <c r="AQ33" s="714"/>
      <c r="AR33" s="714"/>
      <c r="AS33" s="714"/>
      <c r="AT33" s="7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39"/>
      <c r="C34" s="639"/>
      <c r="D34" s="640"/>
      <c r="E34" s="644"/>
      <c r="F34" s="645"/>
      <c r="G34" s="645"/>
      <c r="H34" s="645"/>
      <c r="I34" s="645"/>
      <c r="J34" s="706" t="str">
        <f>IF(AND('Mapa final SI'!$L$46="Baja",'Mapa final SI'!$P$46="Leve"),CONCATENATE("R",'Mapa final SI'!$A$46),"")</f>
        <v/>
      </c>
      <c r="K34" s="707"/>
      <c r="L34" s="707" t="str">
        <f>IF(AND('Mapa final SI'!$L$52="Baja",'Mapa final SI'!$P$52="Leve"),CONCATENATE("R",'Mapa final SI'!$A$52),"")</f>
        <v/>
      </c>
      <c r="M34" s="707"/>
      <c r="N34" s="707" t="str">
        <f>IF(AND('Mapa final SI'!$L$58="Baja",'Mapa final SI'!$P$58="Leve"),CONCATENATE("R",'Mapa final SI'!$A$58),"")</f>
        <v/>
      </c>
      <c r="O34" s="709"/>
      <c r="P34" s="676" t="str">
        <f>IF(AND('Mapa final SI'!$L$46="Baja",'Mapa final SI'!$P$46="Menor"),CONCATENATE("R",'Mapa final SI'!$A$46),"")</f>
        <v/>
      </c>
      <c r="Q34" s="676"/>
      <c r="R34" s="676" t="str">
        <f>IF(AND('Mapa final SI'!$L$52="Baja",'Mapa final SI'!$P$52="Menor"),CONCATENATE("R",'Mapa final SI'!$A$52),"")</f>
        <v/>
      </c>
      <c r="S34" s="676"/>
      <c r="T34" s="676" t="str">
        <f>IF(AND('Mapa final SI'!$L$58="Baja",'Mapa final SI'!$P$58="Menor"),CONCATENATE("R",'Mapa final SI'!$A$58),"")</f>
        <v/>
      </c>
      <c r="U34" s="678"/>
      <c r="V34" s="675" t="str">
        <f>IF(AND('Mapa final SI'!$L$46="Baja",'Mapa final SI'!$P$46="Moderado"),CONCATENATE("R",'Mapa final SI'!$A$46),"")</f>
        <v/>
      </c>
      <c r="W34" s="676"/>
      <c r="X34" s="676" t="str">
        <f>IF(AND('Mapa final SI'!$L$52="Baja",'Mapa final SI'!$P$52="Moderado"),CONCATENATE("R",'Mapa final SI'!$A$52),"")</f>
        <v/>
      </c>
      <c r="Y34" s="676"/>
      <c r="Z34" s="676" t="str">
        <f>IF(AND('Mapa final SI'!$L$58="Baja",'Mapa final SI'!$P$58="Moderado"),CONCATENATE("R",'Mapa final SI'!$A$58),"")</f>
        <v/>
      </c>
      <c r="AA34" s="678"/>
      <c r="AB34" s="652" t="str">
        <f>IF(AND('Mapa final SI'!$L$46="Baja",'Mapa final SI'!$P$46="Mayor"),CONCATENATE("R",'Mapa final SI'!$A$46),"")</f>
        <v/>
      </c>
      <c r="AC34" s="653"/>
      <c r="AD34" s="653" t="str">
        <f>IF(AND('Mapa final SI'!$L$52="Baja",'Mapa final SI'!$P$52="Mayor"),CONCATENATE("R",'Mapa final SI'!$A$52),"")</f>
        <v/>
      </c>
      <c r="AE34" s="653"/>
      <c r="AF34" s="653" t="str">
        <f>IF(AND('Mapa final SI'!$L$58="Baja",'Mapa final SI'!$P$58="Mayor"),CONCATENATE("R",'Mapa final SI'!$A$58),"")</f>
        <v/>
      </c>
      <c r="AG34" s="655"/>
      <c r="AH34" s="658" t="str">
        <f>IF(AND('Mapa final SI'!$L$46="Baja",'Mapa final SI'!$P$46="Catastrófico"),CONCATENATE("R",'Mapa final SI'!$A$46),"")</f>
        <v/>
      </c>
      <c r="AI34" s="659"/>
      <c r="AJ34" s="659" t="str">
        <f>IF(AND('Mapa final SI'!$L$52="Baja",'Mapa final SI'!$P$52="Catastrófico"),CONCATENATE("R",'Mapa final SI'!$A$52),"")</f>
        <v/>
      </c>
      <c r="AK34" s="659"/>
      <c r="AL34" s="659" t="str">
        <f>IF(AND('Mapa final SI'!$L$58="Baja",'Mapa final SI'!$P$58="Catastrófico"),CONCATENATE("R",'Mapa final SI'!$A$58),"")</f>
        <v/>
      </c>
      <c r="AM34" s="661"/>
      <c r="AN34" s="15"/>
      <c r="AO34" s="713"/>
      <c r="AP34" s="714"/>
      <c r="AQ34" s="714"/>
      <c r="AR34" s="714"/>
      <c r="AS34" s="714"/>
      <c r="AT34" s="7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39"/>
      <c r="C35" s="639"/>
      <c r="D35" s="640"/>
      <c r="E35" s="644"/>
      <c r="F35" s="645"/>
      <c r="G35" s="645"/>
      <c r="H35" s="645"/>
      <c r="I35" s="645"/>
      <c r="J35" s="706"/>
      <c r="K35" s="707"/>
      <c r="L35" s="707"/>
      <c r="M35" s="707"/>
      <c r="N35" s="707"/>
      <c r="O35" s="709"/>
      <c r="P35" s="676"/>
      <c r="Q35" s="676"/>
      <c r="R35" s="676"/>
      <c r="S35" s="676"/>
      <c r="T35" s="676"/>
      <c r="U35" s="678"/>
      <c r="V35" s="675"/>
      <c r="W35" s="676"/>
      <c r="X35" s="676"/>
      <c r="Y35" s="676"/>
      <c r="Z35" s="676"/>
      <c r="AA35" s="678"/>
      <c r="AB35" s="652"/>
      <c r="AC35" s="653"/>
      <c r="AD35" s="653"/>
      <c r="AE35" s="653"/>
      <c r="AF35" s="653"/>
      <c r="AG35" s="655"/>
      <c r="AH35" s="658"/>
      <c r="AI35" s="659"/>
      <c r="AJ35" s="659"/>
      <c r="AK35" s="659"/>
      <c r="AL35" s="659"/>
      <c r="AM35" s="661"/>
      <c r="AN35" s="15"/>
      <c r="AO35" s="713"/>
      <c r="AP35" s="714"/>
      <c r="AQ35" s="714"/>
      <c r="AR35" s="714"/>
      <c r="AS35" s="714"/>
      <c r="AT35" s="7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39"/>
      <c r="C36" s="639"/>
      <c r="D36" s="640"/>
      <c r="E36" s="644"/>
      <c r="F36" s="645"/>
      <c r="G36" s="645"/>
      <c r="H36" s="645"/>
      <c r="I36" s="645"/>
      <c r="J36" s="706" t="str">
        <f>IF(AND('Mapa final SI'!$L$64="Baja",'Mapa final SI'!$P$64="Leve"),CONCATENATE("R",'Mapa final SI'!$A$64),"")</f>
        <v/>
      </c>
      <c r="K36" s="707"/>
      <c r="L36" s="707" t="str">
        <f>IF(AND('Mapa final SI'!$L$70="Baja",'Mapa final SI'!$P$70="Leve"),CONCATENATE("R",'Mapa final SI'!$A$70),"")</f>
        <v/>
      </c>
      <c r="M36" s="707"/>
      <c r="N36" s="707" t="str">
        <f>IF(AND('Mapa final SI'!$L$76="Baja",'Mapa final SI'!$P$76="Leve"),CONCATENATE("R",'Mapa final SI'!$A$76),"")</f>
        <v/>
      </c>
      <c r="O36" s="709"/>
      <c r="P36" s="676" t="str">
        <f>IF(AND('Mapa final SI'!$L$64="Baja",'Mapa final SI'!$P$64="Menor"),CONCATENATE("R",'Mapa final SI'!$A$64),"")</f>
        <v/>
      </c>
      <c r="Q36" s="676"/>
      <c r="R36" s="676" t="str">
        <f>IF(AND('Mapa final SI'!$L$70="Baja",'Mapa final SI'!$P$70="Menor"),CONCATENATE("R",'Mapa final SI'!$A$70),"")</f>
        <v/>
      </c>
      <c r="S36" s="676"/>
      <c r="T36" s="676" t="str">
        <f>IF(AND('Mapa final SI'!$L$76="Baja",'Mapa final SI'!$P$76="Menor"),CONCATENATE("R",'Mapa final SI'!$A$76),"")</f>
        <v/>
      </c>
      <c r="U36" s="678"/>
      <c r="V36" s="675" t="str">
        <f>IF(AND('Mapa final SI'!$L$64="Baja",'Mapa final SI'!$P$64="Moderado"),CONCATENATE("R",'Mapa final SI'!$A$64),"")</f>
        <v/>
      </c>
      <c r="W36" s="676"/>
      <c r="X36" s="676" t="str">
        <f>IF(AND('Mapa final SI'!$L$70="Baja",'Mapa final SI'!$P$70="Moderado"),CONCATENATE("R",'Mapa final SI'!$A$70),"")</f>
        <v/>
      </c>
      <c r="Y36" s="676"/>
      <c r="Z36" s="676" t="str">
        <f>IF(AND('Mapa final SI'!$L$76="Baja",'Mapa final SI'!$P$76="Moderado"),CONCATENATE("R",'Mapa final SI'!$A$76),"")</f>
        <v/>
      </c>
      <c r="AA36" s="678"/>
      <c r="AB36" s="652" t="str">
        <f>IF(AND('Mapa final SI'!$L$64="Baja",'Mapa final SI'!$P$64="Mayor"),CONCATENATE("R",'Mapa final SI'!$A$64),"")</f>
        <v/>
      </c>
      <c r="AC36" s="653"/>
      <c r="AD36" s="653" t="str">
        <f>IF(AND('Mapa final SI'!$L$70="Baja",'Mapa final SI'!$P$70="Mayor"),CONCATENATE("R",'Mapa final SI'!$A$70),"")</f>
        <v/>
      </c>
      <c r="AE36" s="653"/>
      <c r="AF36" s="653" t="str">
        <f>IF(AND('Mapa final SI'!$L$76="Baja",'Mapa final SI'!$P$76="Mayor"),CONCATENATE("R",'Mapa final SI'!$A$76),"")</f>
        <v/>
      </c>
      <c r="AG36" s="655"/>
      <c r="AH36" s="658" t="str">
        <f>IF(AND('Mapa final SI'!$L$64="Baja",'Mapa final SI'!$P$64="Catastrófico"),CONCATENATE("R",'Mapa final SI'!$A$64),"")</f>
        <v/>
      </c>
      <c r="AI36" s="659"/>
      <c r="AJ36" s="659" t="str">
        <f>IF(AND('Mapa final SI'!$L$70="Baja",'Mapa final SI'!$P$70="Catastrófico"),CONCATENATE("R",'Mapa final SI'!$A$70),"")</f>
        <v/>
      </c>
      <c r="AK36" s="659"/>
      <c r="AL36" s="659" t="str">
        <f>IF(AND('Mapa final SI'!$L$76="Baja",'Mapa final SI'!$P$76="Catastrófico"),CONCATENATE("R",'Mapa final SI'!$A$76),"")</f>
        <v/>
      </c>
      <c r="AM36" s="661"/>
      <c r="AN36" s="15"/>
      <c r="AO36" s="713"/>
      <c r="AP36" s="714"/>
      <c r="AQ36" s="714"/>
      <c r="AR36" s="714"/>
      <c r="AS36" s="714"/>
      <c r="AT36" s="7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39"/>
      <c r="C37" s="639"/>
      <c r="D37" s="640"/>
      <c r="E37" s="647"/>
      <c r="F37" s="648"/>
      <c r="G37" s="648"/>
      <c r="H37" s="648"/>
      <c r="I37" s="648"/>
      <c r="J37" s="719"/>
      <c r="K37" s="720"/>
      <c r="L37" s="720"/>
      <c r="M37" s="720"/>
      <c r="N37" s="720"/>
      <c r="O37" s="721"/>
      <c r="P37" s="693"/>
      <c r="Q37" s="693"/>
      <c r="R37" s="693"/>
      <c r="S37" s="693"/>
      <c r="T37" s="693"/>
      <c r="U37" s="694"/>
      <c r="V37" s="692"/>
      <c r="W37" s="693"/>
      <c r="X37" s="693"/>
      <c r="Y37" s="693"/>
      <c r="Z37" s="693"/>
      <c r="AA37" s="694"/>
      <c r="AB37" s="689"/>
      <c r="AC37" s="690"/>
      <c r="AD37" s="690"/>
      <c r="AE37" s="690"/>
      <c r="AF37" s="690"/>
      <c r="AG37" s="691"/>
      <c r="AH37" s="679"/>
      <c r="AI37" s="671"/>
      <c r="AJ37" s="671"/>
      <c r="AK37" s="671"/>
      <c r="AL37" s="671"/>
      <c r="AM37" s="672"/>
      <c r="AN37" s="15"/>
      <c r="AO37" s="716"/>
      <c r="AP37" s="717"/>
      <c r="AQ37" s="717"/>
      <c r="AR37" s="717"/>
      <c r="AS37" s="717"/>
      <c r="AT37" s="71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39"/>
      <c r="C38" s="639"/>
      <c r="D38" s="640"/>
      <c r="E38" s="641" t="s">
        <v>1061</v>
      </c>
      <c r="F38" s="642"/>
      <c r="G38" s="642"/>
      <c r="H38" s="642"/>
      <c r="I38" s="643"/>
      <c r="J38" s="704" t="str">
        <f>IF(AND('Mapa final SI'!$L$10="Muy Baja",'Mapa final SI'!$P$10="Leve"),CONCATENATE("R",'Mapa final SI'!$A$10),"")</f>
        <v/>
      </c>
      <c r="K38" s="705"/>
      <c r="L38" s="705" t="str">
        <f>IF(AND('Mapa final SI'!$L$16="Muy Baja",'Mapa final SI'!$P$16="Leve"),CONCATENATE("R",'Mapa final SI'!$A$16),"")</f>
        <v/>
      </c>
      <c r="M38" s="705"/>
      <c r="N38" s="705" t="str">
        <f>IF(AND('Mapa final SI'!$L$22="Muy Baja",'Mapa final SI'!$P$22="Leve"),CONCATENATE("R",'Mapa final SI'!$A$22),"")</f>
        <v/>
      </c>
      <c r="O38" s="708"/>
      <c r="P38" s="704" t="str">
        <f>IF(AND('Mapa final SI'!$L$10="Muy Baja",'Mapa final SI'!$P$10="Menor"),CONCATENATE("R",'Mapa final SI'!$A$10),"")</f>
        <v/>
      </c>
      <c r="Q38" s="705"/>
      <c r="R38" s="705" t="str">
        <f>IF(AND('Mapa final SI'!$L$16="Muy Baja",'Mapa final SI'!$P$16="Menor"),CONCATENATE("R",'Mapa final SI'!$A$16),"")</f>
        <v/>
      </c>
      <c r="S38" s="705"/>
      <c r="T38" s="705" t="str">
        <f>IF(AND('Mapa final SI'!$L$22="Muy Baja",'Mapa final SI'!$P$22="Menor"),CONCATENATE("R",'Mapa final SI'!$A$22),"")</f>
        <v/>
      </c>
      <c r="U38" s="708"/>
      <c r="V38" s="673" t="str">
        <f>IF(AND('Mapa final SI'!$L$10="Muy Baja",'Mapa final SI'!$P$10="Moderado"),CONCATENATE("R",'Mapa final SI'!$A$10),"")</f>
        <v/>
      </c>
      <c r="W38" s="674"/>
      <c r="X38" s="674" t="str">
        <f>IF(AND('Mapa final SI'!$L$16="Muy Baja",'Mapa final SI'!$P$16="Moderado"),CONCATENATE("R",'Mapa final SI'!$A$16),"")</f>
        <v/>
      </c>
      <c r="Y38" s="674"/>
      <c r="Z38" s="674" t="str">
        <f>IF(AND('Mapa final SI'!$L$22="Muy Baja",'Mapa final SI'!$P$22="Moderado"),CONCATENATE("R",'Mapa final SI'!$A$22),"")</f>
        <v/>
      </c>
      <c r="AA38" s="677"/>
      <c r="AB38" s="650" t="str">
        <f>IF(AND('Mapa final SI'!$L$10="Muy Baja",'Mapa final SI'!$P$10="Mayor"),CONCATENATE("R",'Mapa final SI'!$A$10),"")</f>
        <v/>
      </c>
      <c r="AC38" s="651"/>
      <c r="AD38" s="651" t="str">
        <f>IF(AND('Mapa final SI'!$L$16="Muy Baja",'Mapa final SI'!$P$16="Mayor"),CONCATENATE("R",'Mapa final SI'!$A$16),"")</f>
        <v/>
      </c>
      <c r="AE38" s="651"/>
      <c r="AF38" s="651" t="str">
        <f>IF(AND('Mapa final SI'!$L$22="Muy Baja",'Mapa final SI'!$P$22="Mayor"),CONCATENATE("R",'Mapa final SI'!$A$22),"")</f>
        <v/>
      </c>
      <c r="AG38" s="654"/>
      <c r="AH38" s="656" t="str">
        <f>IF(AND('Mapa final SI'!$L$10="Muy Baja",'Mapa final SI'!$P$10="Catastrófico"),CONCATENATE("R",'Mapa final SI'!$A$10),"")</f>
        <v/>
      </c>
      <c r="AI38" s="657"/>
      <c r="AJ38" s="657" t="str">
        <f>IF(AND('Mapa final SI'!$L$16="Muy Baja",'Mapa final SI'!$P$16="Catastrófico"),CONCATENATE("R",'Mapa final SI'!$A$16),"")</f>
        <v/>
      </c>
      <c r="AK38" s="657"/>
      <c r="AL38" s="657" t="str">
        <f>IF(AND('Mapa final SI'!$L$22="Muy Baja",'Mapa final SI'!$P$22="Catastrófico"),CONCATENATE("R",'Mapa final SI'!$A$22),"")</f>
        <v/>
      </c>
      <c r="AM38" s="660"/>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39"/>
      <c r="C39" s="639"/>
      <c r="D39" s="640"/>
      <c r="E39" s="644"/>
      <c r="F39" s="645"/>
      <c r="G39" s="645"/>
      <c r="H39" s="645"/>
      <c r="I39" s="646"/>
      <c r="J39" s="706"/>
      <c r="K39" s="707"/>
      <c r="L39" s="707"/>
      <c r="M39" s="707"/>
      <c r="N39" s="707"/>
      <c r="O39" s="709"/>
      <c r="P39" s="706"/>
      <c r="Q39" s="707"/>
      <c r="R39" s="707"/>
      <c r="S39" s="707"/>
      <c r="T39" s="707"/>
      <c r="U39" s="709"/>
      <c r="V39" s="675"/>
      <c r="W39" s="676"/>
      <c r="X39" s="676"/>
      <c r="Y39" s="676"/>
      <c r="Z39" s="676"/>
      <c r="AA39" s="678"/>
      <c r="AB39" s="652"/>
      <c r="AC39" s="653"/>
      <c r="AD39" s="653"/>
      <c r="AE39" s="653"/>
      <c r="AF39" s="653"/>
      <c r="AG39" s="655"/>
      <c r="AH39" s="658"/>
      <c r="AI39" s="659"/>
      <c r="AJ39" s="659"/>
      <c r="AK39" s="659"/>
      <c r="AL39" s="659"/>
      <c r="AM39" s="661"/>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39"/>
      <c r="C40" s="639"/>
      <c r="D40" s="640"/>
      <c r="E40" s="644"/>
      <c r="F40" s="645"/>
      <c r="G40" s="645"/>
      <c r="H40" s="645"/>
      <c r="I40" s="646"/>
      <c r="J40" s="706" t="str">
        <f>IF(AND('Mapa final SI'!$L$28="Muy Baja",'Mapa final SI'!$P$28="Leve"),CONCATENATE("R",'Mapa final SI'!$A$28),"")</f>
        <v/>
      </c>
      <c r="K40" s="707"/>
      <c r="L40" s="707" t="str">
        <f>IF(AND('Mapa final SI'!$L$34="Muy Baja",'Mapa final SI'!$P$34="Leve"),CONCATENATE("R",'Mapa final SI'!$A$34),"")</f>
        <v/>
      </c>
      <c r="M40" s="707"/>
      <c r="N40" s="707" t="str">
        <f>IF(AND('Mapa final SI'!$L$40="Muy Baja",'Mapa final SI'!$P$40="Leve"),CONCATENATE("R",'Mapa final SI'!$A$40),"")</f>
        <v/>
      </c>
      <c r="O40" s="709"/>
      <c r="P40" s="706" t="str">
        <f>IF(AND('Mapa final SI'!$L$28="Muy Baja",'Mapa final SI'!$P$28="Menor"),CONCATENATE("R",'Mapa final SI'!$A$28),"")</f>
        <v/>
      </c>
      <c r="Q40" s="707"/>
      <c r="R40" s="707" t="str">
        <f>IF(AND('Mapa final SI'!$L$34="Muy Baja",'Mapa final SI'!$P$34="Menor"),CONCATENATE("R",'Mapa final SI'!$A$34),"")</f>
        <v/>
      </c>
      <c r="S40" s="707"/>
      <c r="T40" s="707" t="str">
        <f>IF(AND('Mapa final SI'!$L$40="Muy Baja",'Mapa final SI'!$P$40="Menor"),CONCATENATE("R",'Mapa final SI'!$A$40),"")</f>
        <v/>
      </c>
      <c r="U40" s="709"/>
      <c r="V40" s="675" t="str">
        <f>IF(AND('Mapa final SI'!$L$28="Muy Baja",'Mapa final SI'!$P$28="Moderado"),CONCATENATE("R",'Mapa final SI'!$A$28),"")</f>
        <v/>
      </c>
      <c r="W40" s="676"/>
      <c r="X40" s="676" t="str">
        <f>IF(AND('Mapa final SI'!$L$34="Muy Baja",'Mapa final SI'!$P$34="Moderado"),CONCATENATE("R",'Mapa final SI'!$A$34),"")</f>
        <v/>
      </c>
      <c r="Y40" s="676"/>
      <c r="Z40" s="676" t="str">
        <f>IF(AND('Mapa final SI'!$L$40="Muy Baja",'Mapa final SI'!$P$40="Moderado"),CONCATENATE("R",'Mapa final SI'!$A$40),"")</f>
        <v/>
      </c>
      <c r="AA40" s="678"/>
      <c r="AB40" s="652" t="str">
        <f>IF(AND('Mapa final SI'!$L$28="Muy Baja",'Mapa final SI'!$P$28="Mayor"),CONCATENATE("R",'Mapa final SI'!$A$28),"")</f>
        <v/>
      </c>
      <c r="AC40" s="653"/>
      <c r="AD40" s="653" t="str">
        <f>IF(AND('Mapa final SI'!$L$34="Muy Baja",'Mapa final SI'!$P$34="Mayor"),CONCATENATE("R",'Mapa final SI'!$A$34),"")</f>
        <v/>
      </c>
      <c r="AE40" s="653"/>
      <c r="AF40" s="653" t="str">
        <f>IF(AND('Mapa final SI'!$L$40="Muy Baja",'Mapa final SI'!$P$40="Mayor"),CONCATENATE("R",'Mapa final SI'!$A$40),"")</f>
        <v/>
      </c>
      <c r="AG40" s="655"/>
      <c r="AH40" s="658" t="str">
        <f>IF(AND('Mapa final SI'!$L$28="Muy Baja",'Mapa final SI'!$P$28="Catastrófico"),CONCATENATE("R",'Mapa final SI'!$A$28),"")</f>
        <v/>
      </c>
      <c r="AI40" s="659"/>
      <c r="AJ40" s="659" t="str">
        <f>IF(AND('Mapa final SI'!$L$34="Muy Baja",'Mapa final SI'!$P$34="Catastrófico"),CONCATENATE("R",'Mapa final SI'!$A$34),"")</f>
        <v/>
      </c>
      <c r="AK40" s="659"/>
      <c r="AL40" s="659" t="str">
        <f>IF(AND('Mapa final SI'!$L$40="Muy Baja",'Mapa final SI'!$P$40="Catastrófico"),CONCATENATE("R",'Mapa final SI'!$A$40),"")</f>
        <v/>
      </c>
      <c r="AM40" s="661"/>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39"/>
      <c r="C41" s="639"/>
      <c r="D41" s="640"/>
      <c r="E41" s="644"/>
      <c r="F41" s="645"/>
      <c r="G41" s="645"/>
      <c r="H41" s="645"/>
      <c r="I41" s="646"/>
      <c r="J41" s="706"/>
      <c r="K41" s="707"/>
      <c r="L41" s="707"/>
      <c r="M41" s="707"/>
      <c r="N41" s="707"/>
      <c r="O41" s="709"/>
      <c r="P41" s="706"/>
      <c r="Q41" s="707"/>
      <c r="R41" s="707"/>
      <c r="S41" s="707"/>
      <c r="T41" s="707"/>
      <c r="U41" s="709"/>
      <c r="V41" s="675"/>
      <c r="W41" s="676"/>
      <c r="X41" s="676"/>
      <c r="Y41" s="676"/>
      <c r="Z41" s="676"/>
      <c r="AA41" s="678"/>
      <c r="AB41" s="652"/>
      <c r="AC41" s="653"/>
      <c r="AD41" s="653"/>
      <c r="AE41" s="653"/>
      <c r="AF41" s="653"/>
      <c r="AG41" s="655"/>
      <c r="AH41" s="658"/>
      <c r="AI41" s="659"/>
      <c r="AJ41" s="659"/>
      <c r="AK41" s="659"/>
      <c r="AL41" s="659"/>
      <c r="AM41" s="661"/>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39"/>
      <c r="C42" s="639"/>
      <c r="D42" s="640"/>
      <c r="E42" s="644"/>
      <c r="F42" s="645"/>
      <c r="G42" s="645"/>
      <c r="H42" s="645"/>
      <c r="I42" s="646"/>
      <c r="J42" s="706" t="str">
        <f>IF(AND('Mapa final SI'!$L$46="Muy Baja",'Mapa final SI'!$P$46="Leve"),CONCATENATE("R",'Mapa final SI'!$A$46),"")</f>
        <v/>
      </c>
      <c r="K42" s="707"/>
      <c r="L42" s="707" t="str">
        <f>IF(AND('Mapa final SI'!$L$52="Muy Baja",'Mapa final SI'!$P$52="Leve"),CONCATENATE("R",'Mapa final SI'!$A$52),"")</f>
        <v/>
      </c>
      <c r="M42" s="707"/>
      <c r="N42" s="707" t="str">
        <f>IF(AND('Mapa final SI'!$L$58="Muy Baja",'Mapa final SI'!$P$58="Leve"),CONCATENATE("R",'Mapa final SI'!$A$58),"")</f>
        <v/>
      </c>
      <c r="O42" s="709"/>
      <c r="P42" s="706" t="str">
        <f>IF(AND('Mapa final SI'!$L$46="Muy Baja",'Mapa final SI'!$P$46="Menor"),CONCATENATE("R",'Mapa final SI'!$A$46),"")</f>
        <v/>
      </c>
      <c r="Q42" s="707"/>
      <c r="R42" s="707" t="str">
        <f>IF(AND('Mapa final SI'!$L$52="Muy Baja",'Mapa final SI'!$P$52="Menor"),CONCATENATE("R",'Mapa final SI'!$A$52),"")</f>
        <v/>
      </c>
      <c r="S42" s="707"/>
      <c r="T42" s="707" t="str">
        <f>IF(AND('Mapa final SI'!$L$58="Muy Baja",'Mapa final SI'!$P$58="Menor"),CONCATENATE("R",'Mapa final SI'!$A$58),"")</f>
        <v/>
      </c>
      <c r="U42" s="709"/>
      <c r="V42" s="675" t="str">
        <f>IF(AND('Mapa final SI'!$L$46="Muy Baja",'Mapa final SI'!$P$46="Moderado"),CONCATENATE("R",'Mapa final SI'!$A$46),"")</f>
        <v/>
      </c>
      <c r="W42" s="676"/>
      <c r="X42" s="676" t="str">
        <f>IF(AND('Mapa final SI'!$L$52="Muy Baja",'Mapa final SI'!$P$52="Moderado"),CONCATENATE("R",'Mapa final SI'!$A$52),"")</f>
        <v/>
      </c>
      <c r="Y42" s="676"/>
      <c r="Z42" s="676" t="str">
        <f>IF(AND('Mapa final SI'!$L$58="Muy Baja",'Mapa final SI'!$P$58="Moderado"),CONCATENATE("R",'Mapa final SI'!$A$58),"")</f>
        <v/>
      </c>
      <c r="AA42" s="678"/>
      <c r="AB42" s="652" t="str">
        <f>IF(AND('Mapa final SI'!$L$46="Muy Baja",'Mapa final SI'!$P$46="Mayor"),CONCATENATE("R",'Mapa final SI'!$A$46),"")</f>
        <v/>
      </c>
      <c r="AC42" s="653"/>
      <c r="AD42" s="653" t="str">
        <f>IF(AND('Mapa final SI'!$L$52="Muy Baja",'Mapa final SI'!$P$52="Mayor"),CONCATENATE("R",'Mapa final SI'!$A$52),"")</f>
        <v/>
      </c>
      <c r="AE42" s="653"/>
      <c r="AF42" s="653" t="str">
        <f>IF(AND('Mapa final SI'!$L$58="Muy Baja",'Mapa final SI'!$P$58="Mayor"),CONCATENATE("R",'Mapa final SI'!$A$58),"")</f>
        <v/>
      </c>
      <c r="AG42" s="655"/>
      <c r="AH42" s="658" t="str">
        <f>IF(AND('Mapa final SI'!$L$46="Muy Baja",'Mapa final SI'!$P$46="Catastrófico"),CONCATENATE("R",'Mapa final SI'!$A$46),"")</f>
        <v/>
      </c>
      <c r="AI42" s="659"/>
      <c r="AJ42" s="659" t="str">
        <f>IF(AND('Mapa final SI'!$L$52="Muy Baja",'Mapa final SI'!$P$52="Catastrófico"),CONCATENATE("R",'Mapa final SI'!$A$52),"")</f>
        <v/>
      </c>
      <c r="AK42" s="659"/>
      <c r="AL42" s="659" t="str">
        <f>IF(AND('Mapa final SI'!$L$58="Muy Baja",'Mapa final SI'!$P$58="Catastrófico"),CONCATENATE("R",'Mapa final SI'!$A$58),"")</f>
        <v/>
      </c>
      <c r="AM42" s="661"/>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39"/>
      <c r="C43" s="639"/>
      <c r="D43" s="640"/>
      <c r="E43" s="644"/>
      <c r="F43" s="645"/>
      <c r="G43" s="645"/>
      <c r="H43" s="645"/>
      <c r="I43" s="646"/>
      <c r="J43" s="706"/>
      <c r="K43" s="707"/>
      <c r="L43" s="707"/>
      <c r="M43" s="707"/>
      <c r="N43" s="707"/>
      <c r="O43" s="709"/>
      <c r="P43" s="706"/>
      <c r="Q43" s="707"/>
      <c r="R43" s="707"/>
      <c r="S43" s="707"/>
      <c r="T43" s="707"/>
      <c r="U43" s="709"/>
      <c r="V43" s="675"/>
      <c r="W43" s="676"/>
      <c r="X43" s="676"/>
      <c r="Y43" s="676"/>
      <c r="Z43" s="676"/>
      <c r="AA43" s="678"/>
      <c r="AB43" s="652"/>
      <c r="AC43" s="653"/>
      <c r="AD43" s="653"/>
      <c r="AE43" s="653"/>
      <c r="AF43" s="653"/>
      <c r="AG43" s="655"/>
      <c r="AH43" s="658"/>
      <c r="AI43" s="659"/>
      <c r="AJ43" s="659"/>
      <c r="AK43" s="659"/>
      <c r="AL43" s="659"/>
      <c r="AM43" s="661"/>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39"/>
      <c r="C44" s="639"/>
      <c r="D44" s="640"/>
      <c r="E44" s="644"/>
      <c r="F44" s="645"/>
      <c r="G44" s="645"/>
      <c r="H44" s="645"/>
      <c r="I44" s="646"/>
      <c r="J44" s="706" t="str">
        <f>IF(AND('Mapa final SI'!$L$64="Muy Baja",'Mapa final SI'!$P$64="Leve"),CONCATENATE("R",'Mapa final SI'!$A$64),"")</f>
        <v/>
      </c>
      <c r="K44" s="707"/>
      <c r="L44" s="707" t="str">
        <f>IF(AND('Mapa final SI'!$L$70="Muy Baja",'Mapa final SI'!$P$70="Leve"),CONCATENATE("R",'Mapa final SI'!$A$70),"")</f>
        <v/>
      </c>
      <c r="M44" s="707"/>
      <c r="N44" s="707" t="str">
        <f>IF(AND('Mapa final SI'!$L$76="Muy Baja",'Mapa final SI'!$P$76="Leve"),CONCATENATE("R",'Mapa final SI'!$A$76),"")</f>
        <v/>
      </c>
      <c r="O44" s="709"/>
      <c r="P44" s="706" t="str">
        <f>IF(AND('Mapa final SI'!$L$64="Muy Baja",'Mapa final SI'!$P$64="Menor"),CONCATENATE("R",'Mapa final SI'!$A$64),"")</f>
        <v/>
      </c>
      <c r="Q44" s="707"/>
      <c r="R44" s="707" t="str">
        <f>IF(AND('Mapa final SI'!$L$70="Muy Baja",'Mapa final SI'!$P$70="Menor"),CONCATENATE("R",'Mapa final SI'!$A$70),"")</f>
        <v/>
      </c>
      <c r="S44" s="707"/>
      <c r="T44" s="707" t="str">
        <f>IF(AND('Mapa final SI'!$L$76="Muy Baja",'Mapa final SI'!$P$76="Menor"),CONCATENATE("R",'Mapa final SI'!$A$76),"")</f>
        <v/>
      </c>
      <c r="U44" s="709"/>
      <c r="V44" s="675" t="str">
        <f>IF(AND('Mapa final SI'!$L$64="Muy Baja",'Mapa final SI'!$P$64="Moderado"),CONCATENATE("R",'Mapa final SI'!$A$64),"")</f>
        <v/>
      </c>
      <c r="W44" s="676"/>
      <c r="X44" s="676" t="str">
        <f>IF(AND('Mapa final SI'!$L$70="Muy Baja",'Mapa final SI'!$P$70="Moderado"),CONCATENATE("R",'Mapa final SI'!$A$70),"")</f>
        <v/>
      </c>
      <c r="Y44" s="676"/>
      <c r="Z44" s="676" t="str">
        <f>IF(AND('Mapa final SI'!$L$76="Muy Baja",'Mapa final SI'!$P$76="Moderado"),CONCATENATE("R",'Mapa final SI'!$A$76),"")</f>
        <v/>
      </c>
      <c r="AA44" s="678"/>
      <c r="AB44" s="652" t="str">
        <f>IF(AND('Mapa final SI'!$L$64="Muy Baja",'Mapa final SI'!$P$64="Mayor"),CONCATENATE("R",'Mapa final SI'!$A$64),"")</f>
        <v/>
      </c>
      <c r="AC44" s="653"/>
      <c r="AD44" s="653" t="str">
        <f>IF(AND('Mapa final SI'!$L$70="Muy Baja",'Mapa final SI'!$P$70="Mayor"),CONCATENATE("R",'Mapa final SI'!$A$70),"")</f>
        <v/>
      </c>
      <c r="AE44" s="653"/>
      <c r="AF44" s="653" t="str">
        <f>IF(AND('Mapa final SI'!$L$76="Muy Baja",'Mapa final SI'!$P$76="Mayor"),CONCATENATE("R",'Mapa final SI'!$A$76),"")</f>
        <v/>
      </c>
      <c r="AG44" s="655"/>
      <c r="AH44" s="658" t="str">
        <f>IF(AND('Mapa final SI'!$L$64="Muy Baja",'Mapa final SI'!$P$64="Catastrófico"),CONCATENATE("R",'Mapa final SI'!$A$64),"")</f>
        <v/>
      </c>
      <c r="AI44" s="659"/>
      <c r="AJ44" s="659" t="str">
        <f>IF(AND('Mapa final SI'!$L$70="Muy Baja",'Mapa final SI'!$P$70="Catastrófico"),CONCATENATE("R",'Mapa final SI'!$A$70),"")</f>
        <v/>
      </c>
      <c r="AK44" s="659"/>
      <c r="AL44" s="659" t="str">
        <f>IF(AND('Mapa final'!$L$76="Muy Baja",'Mapa final'!$P$76="Catastrófico"),CONCATENATE("R",'Mapa final'!$A$76),"")</f>
        <v/>
      </c>
      <c r="AM44" s="661"/>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39"/>
      <c r="C45" s="639"/>
      <c r="D45" s="640"/>
      <c r="E45" s="647"/>
      <c r="F45" s="648"/>
      <c r="G45" s="648"/>
      <c r="H45" s="648"/>
      <c r="I45" s="649"/>
      <c r="J45" s="719"/>
      <c r="K45" s="720"/>
      <c r="L45" s="720"/>
      <c r="M45" s="720"/>
      <c r="N45" s="720"/>
      <c r="O45" s="721"/>
      <c r="P45" s="719"/>
      <c r="Q45" s="720"/>
      <c r="R45" s="720"/>
      <c r="S45" s="720"/>
      <c r="T45" s="720"/>
      <c r="U45" s="721"/>
      <c r="V45" s="692"/>
      <c r="W45" s="693"/>
      <c r="X45" s="693"/>
      <c r="Y45" s="693"/>
      <c r="Z45" s="693"/>
      <c r="AA45" s="694"/>
      <c r="AB45" s="689"/>
      <c r="AC45" s="690"/>
      <c r="AD45" s="690"/>
      <c r="AE45" s="690"/>
      <c r="AF45" s="690"/>
      <c r="AG45" s="691"/>
      <c r="AH45" s="679"/>
      <c r="AI45" s="671"/>
      <c r="AJ45" s="671"/>
      <c r="AK45" s="671"/>
      <c r="AL45" s="671"/>
      <c r="AM45" s="672"/>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41" t="s">
        <v>1062</v>
      </c>
      <c r="K46" s="642"/>
      <c r="L46" s="642"/>
      <c r="M46" s="642"/>
      <c r="N46" s="642"/>
      <c r="O46" s="643"/>
      <c r="P46" s="641" t="s">
        <v>1063</v>
      </c>
      <c r="Q46" s="642"/>
      <c r="R46" s="642"/>
      <c r="S46" s="642"/>
      <c r="T46" s="642"/>
      <c r="U46" s="643"/>
      <c r="V46" s="641" t="s">
        <v>1064</v>
      </c>
      <c r="W46" s="642"/>
      <c r="X46" s="642"/>
      <c r="Y46" s="642"/>
      <c r="Z46" s="642"/>
      <c r="AA46" s="643"/>
      <c r="AB46" s="641" t="s">
        <v>1065</v>
      </c>
      <c r="AC46" s="722"/>
      <c r="AD46" s="642"/>
      <c r="AE46" s="642"/>
      <c r="AF46" s="642"/>
      <c r="AG46" s="643"/>
      <c r="AH46" s="641" t="s">
        <v>1066</v>
      </c>
      <c r="AI46" s="642"/>
      <c r="AJ46" s="642"/>
      <c r="AK46" s="642"/>
      <c r="AL46" s="642"/>
      <c r="AM46" s="643"/>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44"/>
      <c r="K47" s="645"/>
      <c r="L47" s="645"/>
      <c r="M47" s="645"/>
      <c r="N47" s="645"/>
      <c r="O47" s="646"/>
      <c r="P47" s="644"/>
      <c r="Q47" s="645"/>
      <c r="R47" s="645"/>
      <c r="S47" s="645"/>
      <c r="T47" s="645"/>
      <c r="U47" s="646"/>
      <c r="V47" s="644"/>
      <c r="W47" s="645"/>
      <c r="X47" s="645"/>
      <c r="Y47" s="645"/>
      <c r="Z47" s="645"/>
      <c r="AA47" s="646"/>
      <c r="AB47" s="644"/>
      <c r="AC47" s="645"/>
      <c r="AD47" s="645"/>
      <c r="AE47" s="645"/>
      <c r="AF47" s="645"/>
      <c r="AG47" s="646"/>
      <c r="AH47" s="644"/>
      <c r="AI47" s="645"/>
      <c r="AJ47" s="645"/>
      <c r="AK47" s="645"/>
      <c r="AL47" s="645"/>
      <c r="AM47" s="646"/>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44"/>
      <c r="K48" s="645"/>
      <c r="L48" s="645"/>
      <c r="M48" s="645"/>
      <c r="N48" s="645"/>
      <c r="O48" s="646"/>
      <c r="P48" s="644"/>
      <c r="Q48" s="645"/>
      <c r="R48" s="645"/>
      <c r="S48" s="645"/>
      <c r="T48" s="645"/>
      <c r="U48" s="646"/>
      <c r="V48" s="644"/>
      <c r="W48" s="645"/>
      <c r="X48" s="645"/>
      <c r="Y48" s="645"/>
      <c r="Z48" s="645"/>
      <c r="AA48" s="646"/>
      <c r="AB48" s="644"/>
      <c r="AC48" s="645"/>
      <c r="AD48" s="645"/>
      <c r="AE48" s="645"/>
      <c r="AF48" s="645"/>
      <c r="AG48" s="646"/>
      <c r="AH48" s="644"/>
      <c r="AI48" s="645"/>
      <c r="AJ48" s="645"/>
      <c r="AK48" s="645"/>
      <c r="AL48" s="645"/>
      <c r="AM48" s="646"/>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44"/>
      <c r="K49" s="645"/>
      <c r="L49" s="645"/>
      <c r="M49" s="645"/>
      <c r="N49" s="645"/>
      <c r="O49" s="646"/>
      <c r="P49" s="644"/>
      <c r="Q49" s="645"/>
      <c r="R49" s="645"/>
      <c r="S49" s="645"/>
      <c r="T49" s="645"/>
      <c r="U49" s="646"/>
      <c r="V49" s="644"/>
      <c r="W49" s="645"/>
      <c r="X49" s="645"/>
      <c r="Y49" s="645"/>
      <c r="Z49" s="645"/>
      <c r="AA49" s="646"/>
      <c r="AB49" s="644"/>
      <c r="AC49" s="645"/>
      <c r="AD49" s="645"/>
      <c r="AE49" s="645"/>
      <c r="AF49" s="645"/>
      <c r="AG49" s="646"/>
      <c r="AH49" s="644"/>
      <c r="AI49" s="645"/>
      <c r="AJ49" s="645"/>
      <c r="AK49" s="645"/>
      <c r="AL49" s="645"/>
      <c r="AM49" s="646"/>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44"/>
      <c r="K50" s="645"/>
      <c r="L50" s="645"/>
      <c r="M50" s="645"/>
      <c r="N50" s="645"/>
      <c r="O50" s="646"/>
      <c r="P50" s="644"/>
      <c r="Q50" s="645"/>
      <c r="R50" s="645"/>
      <c r="S50" s="645"/>
      <c r="T50" s="645"/>
      <c r="U50" s="646"/>
      <c r="V50" s="644"/>
      <c r="W50" s="645"/>
      <c r="X50" s="645"/>
      <c r="Y50" s="645"/>
      <c r="Z50" s="645"/>
      <c r="AA50" s="646"/>
      <c r="AB50" s="644"/>
      <c r="AC50" s="645"/>
      <c r="AD50" s="645"/>
      <c r="AE50" s="645"/>
      <c r="AF50" s="645"/>
      <c r="AG50" s="646"/>
      <c r="AH50" s="644"/>
      <c r="AI50" s="645"/>
      <c r="AJ50" s="645"/>
      <c r="AK50" s="645"/>
      <c r="AL50" s="645"/>
      <c r="AM50" s="646"/>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47"/>
      <c r="K51" s="648"/>
      <c r="L51" s="648"/>
      <c r="M51" s="648"/>
      <c r="N51" s="648"/>
      <c r="O51" s="649"/>
      <c r="P51" s="647"/>
      <c r="Q51" s="648"/>
      <c r="R51" s="648"/>
      <c r="S51" s="648"/>
      <c r="T51" s="648"/>
      <c r="U51" s="649"/>
      <c r="V51" s="647"/>
      <c r="W51" s="648"/>
      <c r="X51" s="648"/>
      <c r="Y51" s="648"/>
      <c r="Z51" s="648"/>
      <c r="AA51" s="649"/>
      <c r="AB51" s="647"/>
      <c r="AC51" s="648"/>
      <c r="AD51" s="648"/>
      <c r="AE51" s="648"/>
      <c r="AF51" s="648"/>
      <c r="AG51" s="649"/>
      <c r="AH51" s="647"/>
      <c r="AI51" s="648"/>
      <c r="AJ51" s="648"/>
      <c r="AK51" s="648"/>
      <c r="AL51" s="648"/>
      <c r="AM51" s="649"/>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WnX0B6nhkuVqXV7/Fm64PereOl1zCYLySDUyDXhNlKCpsZkkvXEM6pni5xEvYv9CZ260N5Gc7zSnr4a/Nlbv/A==" saltValue="Dv5dHp9hCgIaCFKTy0BhCg=="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heetViews>
  <sheetFormatPr baseColWidth="10"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23" t="s">
        <v>1067</v>
      </c>
      <c r="C2" s="724"/>
      <c r="D2" s="724"/>
      <c r="E2" s="724"/>
      <c r="F2" s="724"/>
      <c r="G2" s="724"/>
      <c r="H2" s="724"/>
      <c r="I2" s="724"/>
      <c r="J2" s="638" t="s">
        <v>5</v>
      </c>
      <c r="K2" s="638"/>
      <c r="L2" s="638"/>
      <c r="M2" s="638"/>
      <c r="N2" s="638"/>
      <c r="O2" s="638"/>
      <c r="P2" s="638"/>
      <c r="Q2" s="638"/>
      <c r="R2" s="638"/>
      <c r="S2" s="638"/>
      <c r="T2" s="638"/>
      <c r="U2" s="638"/>
      <c r="V2" s="638"/>
      <c r="W2" s="638"/>
      <c r="X2" s="638"/>
      <c r="Y2" s="638"/>
      <c r="Z2" s="638"/>
      <c r="AA2" s="638"/>
      <c r="AB2" s="638"/>
      <c r="AC2" s="638"/>
      <c r="AD2" s="638"/>
      <c r="AE2" s="638"/>
      <c r="AF2" s="638"/>
      <c r="AG2" s="638"/>
      <c r="AH2" s="638"/>
      <c r="AI2" s="638"/>
      <c r="AJ2" s="638"/>
      <c r="AK2" s="638"/>
      <c r="AL2" s="638"/>
      <c r="AM2" s="63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24"/>
      <c r="C3" s="724"/>
      <c r="D3" s="724"/>
      <c r="E3" s="724"/>
      <c r="F3" s="724"/>
      <c r="G3" s="724"/>
      <c r="H3" s="724"/>
      <c r="I3" s="724"/>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J3" s="638"/>
      <c r="AK3" s="638"/>
      <c r="AL3" s="638"/>
      <c r="AM3" s="63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24"/>
      <c r="C4" s="724"/>
      <c r="D4" s="724"/>
      <c r="E4" s="724"/>
      <c r="F4" s="724"/>
      <c r="G4" s="724"/>
      <c r="H4" s="724"/>
      <c r="I4" s="724"/>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39" t="s">
        <v>3</v>
      </c>
      <c r="C6" s="639"/>
      <c r="D6" s="640"/>
      <c r="E6" s="725" t="s">
        <v>1054</v>
      </c>
      <c r="F6" s="726"/>
      <c r="G6" s="726"/>
      <c r="H6" s="726"/>
      <c r="I6" s="727"/>
      <c r="J6" s="245" t="str">
        <f>IF(AND('Mapa final SI'!$AC$10="Muy Alta",'Mapa final SI'!$AE$10="Leve"),CONCATENATE("R1C",'Mapa final SI'!$S$10),"")</f>
        <v/>
      </c>
      <c r="K6" s="246" t="str">
        <f>IF(AND('Mapa final SI'!$AC$11="Muy Alta",'Mapa final SI'!$AE$11="Leve"),CONCATENATE("R1C",'Mapa final SI'!$S$11),"")</f>
        <v/>
      </c>
      <c r="L6" s="246" t="str">
        <f>IF(AND('Mapa final SI'!$AC$12="Muy Alta",'Mapa final SI'!$AE$12="Leve"),CONCATENATE("R1C",'Mapa final SI'!$S$12),"")</f>
        <v/>
      </c>
      <c r="M6" s="246" t="str">
        <f>IF(AND('Mapa final'!$AC$13="Muy Alta",'Mapa final'!$AE$13="Leve"),CONCATENATE("R1C",'Mapa final'!$S$13),"")</f>
        <v/>
      </c>
      <c r="N6" s="246" t="str">
        <f>IF(AND('Mapa final'!$AC$14="Muy Alta",'Mapa final'!$AE$14="Leve"),CONCATENATE("R1C",'Mapa final'!$S$14),"")</f>
        <v/>
      </c>
      <c r="O6" s="247" t="str">
        <f>IF(AND('Mapa final'!$AC$15="Muy Alta",'Mapa final'!$AE$15="Leve"),CONCATENATE("R1C",'Mapa final'!$S$15),"")</f>
        <v/>
      </c>
      <c r="P6" s="245" t="str">
        <f>IF(AND('Mapa final'!$AC$10="Muy Alta",'Mapa final'!$AE$10="Menor"),CONCATENATE("R1C",'Mapa final'!$S$10),"")</f>
        <v/>
      </c>
      <c r="Q6" s="246" t="str">
        <f>IF(AND('Mapa final'!$AC$11="Muy Alta",'Mapa final'!$AE$11="Menor"),CONCATENATE("R1C",'Mapa final'!$S$11),"")</f>
        <v/>
      </c>
      <c r="R6" s="246" t="str">
        <f>IF(AND('Mapa final'!$AC$12="Muy Alta",'Mapa final'!$AE$12="Menor"),CONCATENATE("R1C",'Mapa final'!$S$12),"")</f>
        <v/>
      </c>
      <c r="S6" s="246" t="str">
        <f>IF(AND('Mapa final'!$AC$13="Muy Alta",'Mapa final'!$AE$13="Menor"),CONCATENATE("R1C",'Mapa final'!$S$13),"")</f>
        <v/>
      </c>
      <c r="T6" s="246" t="str">
        <f>IF(AND('Mapa final'!$AC$14="Muy Alta",'Mapa final'!$AE$14="Menor"),CONCATENATE("R1C",'Mapa final'!$S$14),"")</f>
        <v/>
      </c>
      <c r="U6" s="247" t="str">
        <f>IF(AND('Mapa final'!$AC$15="Muy Alta",'Mapa final'!$AE$15="Menor"),CONCATENATE("R1C",'Mapa final'!$S$15),"")</f>
        <v/>
      </c>
      <c r="V6" s="245" t="str">
        <f>IF(AND('Mapa final'!$AC$10="Muy Alta",'Mapa final'!$AE$10="Moderado"),CONCATENATE("R1C",'Mapa final'!$S$10),"")</f>
        <v/>
      </c>
      <c r="W6" s="246" t="str">
        <f>IF(AND('Mapa final'!$AC$11="Muy Alta",'Mapa final'!$AE$11="Moderado"),CONCATENATE("R1C",'Mapa final'!$S$11),"")</f>
        <v/>
      </c>
      <c r="X6" s="246" t="str">
        <f>IF(AND('Mapa final'!$AC$12="Muy Alta",'Mapa final'!$AE$12="Moderado"),CONCATENATE("R1C",'Mapa final'!$S$12),"")</f>
        <v/>
      </c>
      <c r="Y6" s="246" t="str">
        <f>IF(AND('Mapa final'!$AC$13="Muy Alta",'Mapa final'!$AE$13="Moderado"),CONCATENATE("R1C",'Mapa final'!$S$13),"")</f>
        <v/>
      </c>
      <c r="Z6" s="246" t="str">
        <f>IF(AND('Mapa final'!$AC$14="Muy Alta",'Mapa final'!$AE$14="Moderado"),CONCATENATE("R1C",'Mapa final'!$S$14),"")</f>
        <v/>
      </c>
      <c r="AA6" s="247" t="str">
        <f>IF(AND('Mapa final'!$AC$15="Muy Alta",'Mapa final'!$AE$15="Moderado"),CONCATENATE("R1C",'Mapa final'!$S$15),"")</f>
        <v/>
      </c>
      <c r="AB6" s="245" t="str">
        <f>IF(AND('Mapa final SI'!$AC$10="Muy Alta",'Mapa final SI'!$AE$10="Mayor"),CONCATENATE("R1C",'Mapa final SI'!$S$10),"")</f>
        <v/>
      </c>
      <c r="AC6" s="246" t="str">
        <f>IF(AND('Mapa final'!$AC$11="Muy Alta",'Mapa final'!$AE$11="Mayor"),CONCATENATE("R1C",'Mapa final'!$S$11),"")</f>
        <v/>
      </c>
      <c r="AD6" s="246" t="str">
        <f>IF(AND('Mapa final'!$AC$12="Muy Alta",'Mapa final'!$AE$12="Mayor"),CONCATENATE("R1C",'Mapa final'!$S$12),"")</f>
        <v/>
      </c>
      <c r="AE6" s="246" t="str">
        <f>IF(AND('Mapa final'!$AC$13="Muy Alta",'Mapa final'!$AE$13="Mayor"),CONCATENATE("R1C",'Mapa final'!$S$13),"")</f>
        <v/>
      </c>
      <c r="AF6" s="246" t="str">
        <f>IF(AND('Mapa final'!$AC$14="Muy Alta",'Mapa final'!$AE$14="Mayor"),CONCATENATE("R1C",'Mapa final'!$S$14),"")</f>
        <v/>
      </c>
      <c r="AG6" s="247" t="str">
        <f>IF(AND('Mapa final'!$AC$15="Muy Alta",'Mapa final'!$AE$15="Mayor"),CONCATENATE("R1C",'Mapa final'!$S$15),"")</f>
        <v/>
      </c>
      <c r="AH6" s="248" t="str">
        <f>IF(AND('Mapa final'!$AC$10="Muy Alta",'Mapa final'!$AE$10="Catastrófico"),CONCATENATE("R1C",'Mapa final'!$S$10),"")</f>
        <v/>
      </c>
      <c r="AI6" s="249" t="str">
        <f>IF(AND('Mapa final'!$AC$11="Muy Alta",'Mapa final'!$AE$11="Catastrófico"),CONCATENATE("R1C",'Mapa final'!$S$11),"")</f>
        <v/>
      </c>
      <c r="AJ6" s="249" t="str">
        <f>IF(AND('Mapa final'!$AC$12="Muy Alta",'Mapa final'!$AE$12="Catastrófico"),CONCATENATE("R1C",'Mapa final'!$S$12),"")</f>
        <v/>
      </c>
      <c r="AK6" s="249" t="str">
        <f>IF(AND('Mapa final'!$AC$13="Muy Alta",'Mapa final'!$AE$13="Catastrófico"),CONCATENATE("R1C",'Mapa final'!$S$13),"")</f>
        <v/>
      </c>
      <c r="AL6" s="249" t="str">
        <f>IF(AND('Mapa final'!$AC$14="Muy Alta",'Mapa final'!$AE$14="Catastrófico"),CONCATENATE("R1C",'Mapa final'!$S$14),"")</f>
        <v/>
      </c>
      <c r="AM6" s="250" t="str">
        <f>IF(AND('Mapa final'!$AC$15="Muy Alta",'Mapa final'!$AE$15="Catastrófico"),CONCATENATE("R1C",'Mapa final'!$S$15),"")</f>
        <v/>
      </c>
      <c r="AN6" s="15"/>
      <c r="AO6" s="734" t="s">
        <v>1055</v>
      </c>
      <c r="AP6" s="735"/>
      <c r="AQ6" s="735"/>
      <c r="AR6" s="735"/>
      <c r="AS6" s="735"/>
      <c r="AT6" s="73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39"/>
      <c r="C7" s="639"/>
      <c r="D7" s="640"/>
      <c r="E7" s="728"/>
      <c r="F7" s="729"/>
      <c r="G7" s="729"/>
      <c r="H7" s="729"/>
      <c r="I7" s="730"/>
      <c r="J7" s="251" t="str">
        <f>IF(AND('Mapa final SI'!$AC$16="Muy Alta",'Mapa final SI'!$AE$16="Leve"),CONCATENATE("R2C",'Mapa final SI'!$S$16),"")</f>
        <v/>
      </c>
      <c r="K7" s="252" t="str">
        <f>IF(AND('Mapa final SI'!$AC$17="Muy Alta",'Mapa final SI'!$AE$17="Leve"),CONCATENATE("R2C",'Mapa final SI'!$S$17),"")</f>
        <v/>
      </c>
      <c r="L7" s="252" t="str">
        <f>IF(AND('Mapa final SI'!$AC$18="Muy Alta",'Mapa final SI'!$AE$18="Leve"),CONCATENATE("R2C",'Mapa final SI'!$S$18),"")</f>
        <v/>
      </c>
      <c r="M7" s="252" t="str">
        <f>IF(AND('Mapa final SI'!$AC$19="Muy Alta",'Mapa final SI'!$AE$19="Leve"),CONCATENATE("R2C",'Mapa final SI'!$S$19),"")</f>
        <v/>
      </c>
      <c r="N7" s="252" t="str">
        <f>IF(AND('Mapa final SI'!$AC$20="Muy Alta",'Mapa final SI'!$AE$20="Leve"),CONCATENATE("R2C",'Mapa final SI'!$S$20),"")</f>
        <v/>
      </c>
      <c r="O7" s="253" t="str">
        <f>IF(AND('Mapa final SI'!$AC$21="Muy Alta",'Mapa final SI'!$AE$21="Leve"),CONCATENATE("R2C",'Mapa final SI'!$S$21),"")</f>
        <v/>
      </c>
      <c r="P7" s="251" t="str">
        <f>IF(AND('Mapa final SI'!$AC$16="Muy Alta",'Mapa final SI'!$AE$16="Menor"),CONCATENATE("R2C",'Mapa final SI'!$S$16),"")</f>
        <v/>
      </c>
      <c r="Q7" s="252" t="str">
        <f>IF(AND('Mapa final SI'!$AC$17="Muy Alta",'Mapa final SI'!$AE$17="Menor"),CONCATENATE("R2C",'Mapa final SI'!$S$17),"")</f>
        <v/>
      </c>
      <c r="R7" s="252" t="str">
        <f>IF(AND('Mapa final SI'!$AC$18="Muy Alta",'Mapa final SI'!$AE$18="Menor"),CONCATENATE("R2C",'Mapa final SI'!$S$18),"")</f>
        <v/>
      </c>
      <c r="S7" s="252" t="str">
        <f>IF(AND('Mapa final SI'!$AC$19="Muy Alta",'Mapa final SI'!$AE$19="Menor"),CONCATENATE("R2C",'Mapa final SI'!$S$19),"")</f>
        <v/>
      </c>
      <c r="T7" s="252" t="str">
        <f>IF(AND('Mapa final SI'!$AC$20="Muy Alta",'Mapa final SI'!$AE$20="Menor"),CONCATENATE("R2C",'Mapa final SI'!$S$20),"")</f>
        <v/>
      </c>
      <c r="U7" s="253" t="str">
        <f>IF(AND('Mapa final SI'!$AC$21="Muy Alta",'Mapa final SI'!$AE$21="Menor"),CONCATENATE("R2C",'Mapa final SI'!$S$21),"")</f>
        <v/>
      </c>
      <c r="V7" s="251" t="str">
        <f>IF(AND('Mapa final SI'!$AC$16="Muy Alta",'Mapa final SI'!$AE$16="Moderado"),CONCATENATE("R2C",'Mapa final SI'!$S$16),"")</f>
        <v/>
      </c>
      <c r="W7" s="252" t="str">
        <f>IF(AND('Mapa final SI'!$AC$17="Muy Alta",'Mapa final SI'!$AE$17="Moderado"),CONCATENATE("R2C",'Mapa final SI'!$S$17),"")</f>
        <v/>
      </c>
      <c r="X7" s="252" t="str">
        <f>IF(AND('Mapa final SI'!$AC$18="Muy Alta",'Mapa final SI'!$AE$18="Moderado"),CONCATENATE("R2C",'Mapa final SI'!$S$18),"")</f>
        <v/>
      </c>
      <c r="Y7" s="252" t="str">
        <f>IF(AND('Mapa final SI'!$AC$19="Muy Alta",'Mapa final SI'!$AE$19="Moderado"),CONCATENATE("R2C",'Mapa final SI'!$S$19),"")</f>
        <v/>
      </c>
      <c r="Z7" s="252" t="str">
        <f>IF(AND('Mapa final SI'!$AC$20="Muy Alta",'Mapa final SI'!$AE$20="Moderado"),CONCATENATE("R2C",'Mapa final SI'!$S$20),"")</f>
        <v/>
      </c>
      <c r="AA7" s="253" t="str">
        <f>IF(AND('Mapa final SI'!$AC$21="Muy Alta",'Mapa final SI'!$AE$21="Moderado"),CONCATENATE("R2C",'Mapa final SI'!$S$21),"")</f>
        <v/>
      </c>
      <c r="AB7" s="251" t="str">
        <f>IF(AND('Mapa final SI'!$AC$16="Muy Alta",'Mapa final SI'!$AE$16="Mayor"),CONCATENATE("R2C",'Mapa final SI'!$S$16),"")</f>
        <v/>
      </c>
      <c r="AC7" s="252" t="str">
        <f>IF(AND('Mapa final SI'!$AC$17="Muy Alta",'Mapa final SI'!$AE$17="Mayor"),CONCATENATE("R2C",'Mapa final SI'!$S$17),"")</f>
        <v/>
      </c>
      <c r="AD7" s="252" t="str">
        <f>IF(AND('Mapa final SI'!$AC$18="Muy Alta",'Mapa final SI'!$AE$18="Mayor"),CONCATENATE("R2C",'Mapa final SI'!$S$18),"")</f>
        <v/>
      </c>
      <c r="AE7" s="252" t="str">
        <f>IF(AND('Mapa final SI'!$AC$19="Muy Alta",'Mapa final SI'!$AE$19="Mayor"),CONCATENATE("R2C",'Mapa final SI'!$S$19),"")</f>
        <v/>
      </c>
      <c r="AF7" s="252" t="str">
        <f>IF(AND('Mapa final SI'!$AC$20="Muy Alta",'Mapa final SI'!$AE$20="Mayor"),CONCATENATE("R2C",'Mapa final SI'!$S$20),"")</f>
        <v/>
      </c>
      <c r="AG7" s="253" t="str">
        <f>IF(AND('Mapa final SI'!$AC$21="Muy Alta",'Mapa final SI'!$AE$21="Mayor"),CONCATENATE("R2C",'Mapa final SI'!$S$21),"")</f>
        <v/>
      </c>
      <c r="AH7" s="254" t="str">
        <f>IF(AND('Mapa final SI'!$AC$16="Muy Alta",'Mapa final SI'!$AE$16="Catastrófico"),CONCATENATE("R2C",'Mapa final SI'!$S$16),"")</f>
        <v/>
      </c>
      <c r="AI7" s="255" t="str">
        <f>IF(AND('Mapa final SI'!$AC$17="Muy Alta",'Mapa final SI'!$AE$17="Catastrófico"),CONCATENATE("R2C",'Mapa final SI'!$S$17),"")</f>
        <v/>
      </c>
      <c r="AJ7" s="255" t="str">
        <f>IF(AND('Mapa final SI'!$AC$18="Muy Alta",'Mapa final SI'!$AE$18="Catastrófico"),CONCATENATE("R2C",'Mapa final SI'!$S$18),"")</f>
        <v/>
      </c>
      <c r="AK7" s="255" t="str">
        <f>IF(AND('Mapa final SI'!$AC$19="Muy Alta",'Mapa final SI'!$AE$19="Catastrófico"),CONCATENATE("R2C",'Mapa final SI'!$S$19),"")</f>
        <v/>
      </c>
      <c r="AL7" s="255" t="str">
        <f>IF(AND('Mapa final SI'!$AC$20="Muy Alta",'Mapa final SI'!$AE$20="Catastrófico"),CONCATENATE("R2C",'Mapa final SI'!$S$20),"")</f>
        <v/>
      </c>
      <c r="AM7" s="256" t="str">
        <f>IF(AND('Mapa final SI'!$AC$21="Muy Alta",'Mapa final SI'!$AE$21="Catastrófico"),CONCATENATE("R2C",'Mapa final SI'!$S$21),"")</f>
        <v/>
      </c>
      <c r="AN7" s="15"/>
      <c r="AO7" s="737"/>
      <c r="AP7" s="738"/>
      <c r="AQ7" s="738"/>
      <c r="AR7" s="738"/>
      <c r="AS7" s="738"/>
      <c r="AT7" s="73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39"/>
      <c r="C8" s="639"/>
      <c r="D8" s="640"/>
      <c r="E8" s="728"/>
      <c r="F8" s="729"/>
      <c r="G8" s="729"/>
      <c r="H8" s="729"/>
      <c r="I8" s="730"/>
      <c r="J8" s="251" t="str">
        <f>IF(AND('Mapa final SI'!$AC$22="Muy Alta",'Mapa final SI'!$AE$22="Leve"),CONCATENATE("R3C",'Mapa final SI'!$S$22),"")</f>
        <v/>
      </c>
      <c r="K8" s="252" t="str">
        <f>IF(AND('Mapa final SI'!$AC$23="Muy Alta",'Mapa final SI'!$AE$23="Leve"),CONCATENATE("R3C",'Mapa final SI'!$S$23),"")</f>
        <v/>
      </c>
      <c r="L8" s="252" t="str">
        <f>IF(AND('Mapa final SI'!$AC$24="Muy Alta",'Mapa final SI'!$AE$24="Leve"),CONCATENATE("R3C",'Mapa final SI'!$S$24),"")</f>
        <v/>
      </c>
      <c r="M8" s="252" t="str">
        <f>IF(AND('Mapa final SI'!$AC$25="Muy Alta",'Mapa final SI'!$AE$25="Leve"),CONCATENATE("R3C",'Mapa final SI'!$S$25),"")</f>
        <v/>
      </c>
      <c r="N8" s="252" t="str">
        <f>IF(AND('Mapa final SI'!$AC$26="Muy Alta",'Mapa final SI'!$AE$26="Leve"),CONCATENATE("R3C",'Mapa final SI'!$S$26),"")</f>
        <v/>
      </c>
      <c r="O8" s="253" t="str">
        <f>IF(AND('Mapa final SI'!$AC$27="Muy Alta",'Mapa final SI'!$AE$27="Leve"),CONCATENATE("R3C",'Mapa final SI'!$S$27),"")</f>
        <v/>
      </c>
      <c r="P8" s="251" t="str">
        <f>IF(AND('Mapa final SI'!$AC$22="Muy Alta",'Mapa final SI'!$AE$22="Menor"),CONCATENATE("R3C",'Mapa final SI'!$S$22),"")</f>
        <v/>
      </c>
      <c r="Q8" s="252" t="str">
        <f>IF(AND('Mapa final SI'!$AC$23="Muy Alta",'Mapa final SI'!$AE$23="Menor"),CONCATENATE("R3C",'Mapa final SI'!$S$23),"")</f>
        <v/>
      </c>
      <c r="R8" s="252" t="str">
        <f>IF(AND('Mapa final SI'!$AC$24="Muy Alta",'Mapa final SI'!$AE$24="Menor"),CONCATENATE("R3C",'Mapa final SI'!$S$24),"")</f>
        <v/>
      </c>
      <c r="S8" s="252" t="str">
        <f>IF(AND('Mapa final SI'!$AC$25="Muy Alta",'Mapa final SI'!$AE$25="Menor"),CONCATENATE("R3C",'Mapa final SI'!$S$25),"")</f>
        <v/>
      </c>
      <c r="T8" s="252" t="str">
        <f>IF(AND('Mapa final SI'!$AC$26="Muy Alta",'Mapa final SI'!$AE$26="Menor"),CONCATENATE("R3C",'Mapa final SI'!$S$26),"")</f>
        <v/>
      </c>
      <c r="U8" s="253" t="str">
        <f>IF(AND('Mapa final SI'!$AC$27="Muy Alta",'Mapa final SI'!$AE$27="Menor"),CONCATENATE("R3C",'Mapa final SI'!$S$27),"")</f>
        <v/>
      </c>
      <c r="V8" s="251" t="str">
        <f>IF(AND('Mapa final SI'!$AC$22="Muy Alta",'Mapa final SI'!$AE$22="Moderado"),CONCATENATE("R3C",'Mapa final SI'!$S$22),"")</f>
        <v/>
      </c>
      <c r="W8" s="252" t="str">
        <f>IF(AND('Mapa final SI'!$AC$23="Muy Alta",'Mapa final SI'!$AE$23="Moderado"),CONCATENATE("R3C",'Mapa final SI'!$S$23),"")</f>
        <v/>
      </c>
      <c r="X8" s="252" t="str">
        <f>IF(AND('Mapa final SI'!$AC$24="Muy Alta",'Mapa final SI'!$AE$24="Moderado"),CONCATENATE("R3C",'Mapa final SI'!$S$24),"")</f>
        <v/>
      </c>
      <c r="Y8" s="252" t="str">
        <f>IF(AND('Mapa final SI'!$AC$25="Muy Alta",'Mapa final SI'!$AE$25="Moderado"),CONCATENATE("R3C",'Mapa final SI'!$S$25),"")</f>
        <v/>
      </c>
      <c r="Z8" s="252" t="str">
        <f>IF(AND('Mapa final SI'!$AC$26="Muy Alta",'Mapa final SI'!$AE$26="Moderado"),CONCATENATE("R3C",'Mapa final SI'!$S$26),"")</f>
        <v/>
      </c>
      <c r="AA8" s="253" t="str">
        <f>IF(AND('Mapa final SI'!$AC$27="Muy Alta",'Mapa final SI'!$AE$27="Moderado"),CONCATENATE("R3C",'Mapa final SI'!$S$27),"")</f>
        <v/>
      </c>
      <c r="AB8" s="251" t="str">
        <f>IF(AND('Mapa final SI'!$AC$22="Muy Alta",'Mapa final SI'!$AE$22="Mayor"),CONCATENATE("R3C",'Mapa final SI'!$S$22),"")</f>
        <v/>
      </c>
      <c r="AC8" s="252" t="str">
        <f>IF(AND('Mapa final SI'!$AC$23="Muy Alta",'Mapa final SI'!$AE$23="Mayor"),CONCATENATE("R3C",'Mapa final SI'!$S$23),"")</f>
        <v/>
      </c>
      <c r="AD8" s="252" t="str">
        <f>IF(AND('Mapa final SI'!$AC$24="Muy Alta",'Mapa final SI'!$AE$24="Mayor"),CONCATENATE("R3C",'Mapa final SI'!$S$24),"")</f>
        <v/>
      </c>
      <c r="AE8" s="252" t="str">
        <f>IF(AND('Mapa final SI'!$AC$25="Muy Alta",'Mapa final SI'!$AE$25="Mayor"),CONCATENATE("R3C",'Mapa final SI'!$S$25),"")</f>
        <v/>
      </c>
      <c r="AF8" s="252" t="str">
        <f>IF(AND('Mapa final SI'!$AC$26="Muy Alta",'Mapa final SI'!$AE$26="Mayor"),CONCATENATE("R3C",'Mapa final SI'!$S$26),"")</f>
        <v/>
      </c>
      <c r="AG8" s="253" t="str">
        <f>IF(AND('Mapa final SI'!$AC$27="Muy Alta",'Mapa final SI'!$AE$27="Mayor"),CONCATENATE("R3C",'Mapa final SI'!$S$27),"")</f>
        <v/>
      </c>
      <c r="AH8" s="254" t="str">
        <f>IF(AND('Mapa final SI'!$AC$22="Muy Alta",'Mapa final SI'!$AE$22="Catastrófico"),CONCATENATE("R3C",'Mapa final SI'!$S$22),"")</f>
        <v/>
      </c>
      <c r="AI8" s="255" t="str">
        <f>IF(AND('Mapa final SI'!$AC$23="Muy Alta",'Mapa final SI'!$AE$23="Catastrófico"),CONCATENATE("R3C",'Mapa final SI'!$S$23),"")</f>
        <v/>
      </c>
      <c r="AJ8" s="255" t="str">
        <f>IF(AND('Mapa final SI'!$AC$24="Muy Alta",'Mapa final SI'!$AE$24="Catastrófico"),CONCATENATE("R3C",'Mapa final SI'!$S$24),"")</f>
        <v/>
      </c>
      <c r="AK8" s="255" t="str">
        <f>IF(AND('Mapa final SI'!$AC$25="Muy Alta",'Mapa final SI'!$AE$25="Catastrófico"),CONCATENATE("R3C",'Mapa final SI'!$S$25),"")</f>
        <v/>
      </c>
      <c r="AL8" s="255" t="str">
        <f>IF(AND('Mapa final SI'!$AC$26="Muy Alta",'Mapa final SI'!$AE$26="Catastrófico"),CONCATENATE("R3C",'Mapa final SI'!$S$26),"")</f>
        <v/>
      </c>
      <c r="AM8" s="256" t="str">
        <f>IF(AND('Mapa final SI'!$AC$27="Muy Alta",'Mapa final SI'!$AE$27="Catastrófico"),CONCATENATE("R3C",'Mapa final SI'!$S$27),"")</f>
        <v/>
      </c>
      <c r="AN8" s="15"/>
      <c r="AO8" s="737"/>
      <c r="AP8" s="738"/>
      <c r="AQ8" s="738"/>
      <c r="AR8" s="738"/>
      <c r="AS8" s="738"/>
      <c r="AT8" s="73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39"/>
      <c r="C9" s="639"/>
      <c r="D9" s="640"/>
      <c r="E9" s="728"/>
      <c r="F9" s="729"/>
      <c r="G9" s="729"/>
      <c r="H9" s="729"/>
      <c r="I9" s="730"/>
      <c r="J9" s="251" t="str">
        <f>IF(AND('Mapa final SI'!$AC$28="Muy Alta",'Mapa final SI'!$AE$28="Leve"),CONCATENATE("R4C",'Mapa final SI'!$S$28),"")</f>
        <v/>
      </c>
      <c r="K9" s="252" t="str">
        <f>IF(AND('Mapa final SI'!$AC$29="Muy Alta",'Mapa final SI'!$AE$29="Leve"),CONCATENATE("R4C",'Mapa final SI'!$S$29),"")</f>
        <v/>
      </c>
      <c r="L9" s="252" t="str">
        <f>IF(AND('Mapa final SI'!$AC$30="Muy Alta",'Mapa final SI'!$AE$30="Leve"),CONCATENATE("R4C",'Mapa final SI'!$S$30),"")</f>
        <v/>
      </c>
      <c r="M9" s="252" t="str">
        <f>IF(AND('Mapa final SI'!$AC$31="Muy Alta",'Mapa final SI'!$AE$31="Leve"),CONCATENATE("R4C",'Mapa final SI'!$S$31),"")</f>
        <v/>
      </c>
      <c r="N9" s="252" t="str">
        <f>IF(AND('Mapa final SI'!$AC$32="Muy Alta",'Mapa final SI'!$AE$32="Leve"),CONCATENATE("R4C",'Mapa final SI'!$S$32),"")</f>
        <v/>
      </c>
      <c r="O9" s="253" t="str">
        <f>IF(AND('Mapa final SI'!$AC$33="Muy Alta",'Mapa final SI'!$AE$33="Leve"),CONCATENATE("R4C",'Mapa final SI'!$S$33),"")</f>
        <v/>
      </c>
      <c r="P9" s="251" t="str">
        <f>IF(AND('Mapa final'!$AC$28="Muy Alta",'Mapa final'!$AE$28="Menor"),CONCATENATE("R4C",'Mapa final'!$S$28),"")</f>
        <v/>
      </c>
      <c r="Q9" s="252" t="str">
        <f>IF(AND('Mapa final SI'!$AC$29="Muy Alta",'Mapa final SI'!$AE$29="Menor"),CONCATENATE("R4C",'Mapa final SI'!$S$29),"")</f>
        <v/>
      </c>
      <c r="R9" s="252" t="str">
        <f>IF(AND('Mapa final SI'!$AC$30="Muy Alta",'Mapa final SI'!$AE$30="Menor"),CONCATENATE("R4C",'Mapa final SI'!$S$30),"")</f>
        <v/>
      </c>
      <c r="S9" s="252" t="str">
        <f>IF(AND('Mapa final SI'!$AC$31="Muy Alta",'Mapa final SI'!$AE$31="Menor"),CONCATENATE("R4C",'Mapa final SI'!$S$31),"")</f>
        <v/>
      </c>
      <c r="T9" s="252" t="str">
        <f>IF(AND('Mapa final SI'!$AC$32="Muy Alta",'Mapa final SI'!$AE$32="Menor"),CONCATENATE("R4C",'Mapa final SI'!$S$32),"")</f>
        <v/>
      </c>
      <c r="U9" s="253" t="str">
        <f>IF(AND('Mapa final SI'!$AC$33="Muy Alta",'Mapa final SI'!$AE$33="Menor"),CONCATENATE("R4C",'Mapa final SI'!$S$33),"")</f>
        <v/>
      </c>
      <c r="V9" s="251" t="str">
        <f>IF(AND('Mapa final SI'!$AC$28="Muy Alta",'Mapa final SI'!$AE$28="Moderado"),CONCATENATE("R4C",'Mapa final SI'!$S$28),"")</f>
        <v/>
      </c>
      <c r="W9" s="252" t="str">
        <f>IF(AND('Mapa final SI'!$AC$29="Muy Alta",'Mapa final SI'!$AE$29="Moderado"),CONCATENATE("R4C",'Mapa final SI'!$S$29),"")</f>
        <v/>
      </c>
      <c r="X9" s="252" t="str">
        <f>IF(AND('Mapa final SI'!$AC$30="Muy Alta",'Mapa final SI'!$AE$30="Moderado"),CONCATENATE("R4C",'Mapa final SI'!$S$30),"")</f>
        <v/>
      </c>
      <c r="Y9" s="252" t="str">
        <f>IF(AND('Mapa final SI'!$AC$31="Muy Alta",'Mapa final SI'!$AE$31="Moderado"),CONCATENATE("R4C",'Mapa final SI'!$S$31),"")</f>
        <v/>
      </c>
      <c r="Z9" s="252" t="str">
        <f>IF(AND('Mapa final SI'!$AC$32="Muy Alta",'Mapa final SI'!$AE$32="Moderado"),CONCATENATE("R4C",'Mapa final SI'!$S$32),"")</f>
        <v/>
      </c>
      <c r="AA9" s="253" t="str">
        <f>IF(AND('Mapa final SI'!$AC$33="Muy Alta",'Mapa final SI'!$AE$33="Moderado"),CONCATENATE("R4C",'Mapa final SI'!$S$33),"")</f>
        <v/>
      </c>
      <c r="AB9" s="251" t="str">
        <f>IF(AND('Mapa final SI'!$AC$28="Muy Alta",'Mapa final SI'!$AE$28="Mayor"),CONCATENATE("R4C",'Mapa final SI'!$S$28),"")</f>
        <v/>
      </c>
      <c r="AC9" s="252" t="str">
        <f>IF(AND('Mapa final SI'!$AC$29="Muy Alta",'Mapa final SI'!$AE$29="Mayor"),CONCATENATE("R4C",'Mapa final SI'!$S$29),"")</f>
        <v/>
      </c>
      <c r="AD9" s="252" t="str">
        <f>IF(AND('Mapa final SI'!$AC$30="Muy Alta",'Mapa final SI'!$AE$30="Mayor"),CONCATENATE("R4C",'Mapa final SI'!$S$30),"")</f>
        <v/>
      </c>
      <c r="AE9" s="252" t="str">
        <f>IF(AND('Mapa final SI'!$AC$31="Muy Alta",'Mapa final SI'!$AE$31="Mayor"),CONCATENATE("R4C",'Mapa final SI'!$S$31),"")</f>
        <v/>
      </c>
      <c r="AF9" s="252" t="str">
        <f>IF(AND('Mapa final SI'!$AC$32="Muy Alta",'Mapa final SI'!$AE$32="Mayor"),CONCATENATE("R4C",'Mapa final SI'!$S$32),"")</f>
        <v/>
      </c>
      <c r="AG9" s="253" t="str">
        <f>IF(AND('Mapa final SI'!$AC$33="Muy Alta",'Mapa final SI'!$AE$33="Mayor"),CONCATENATE("R4C",'Mapa final SI'!$S$33),"")</f>
        <v/>
      </c>
      <c r="AH9" s="254" t="str">
        <f>IF(AND('Mapa final SI'!$AC$28="Muy Alta",'Mapa final SI'!$AE$28="Catastrófico"),CONCATENATE("R4C",'Mapa final SI'!$S$28),"")</f>
        <v/>
      </c>
      <c r="AI9" s="255" t="str">
        <f>IF(AND('Mapa final SI'!$AC$29="Muy Alta",'Mapa final SI'!$AE$29="Catastrófico"),CONCATENATE("R4C",'Mapa final SI'!$S$29),"")</f>
        <v/>
      </c>
      <c r="AJ9" s="255" t="str">
        <f>IF(AND('Mapa final SI'!$AC$30="Muy Alta",'Mapa final SI'!$AE$30="Catastrófico"),CONCATENATE("R4C",'Mapa final SI'!$S$30),"")</f>
        <v/>
      </c>
      <c r="AK9" s="255" t="str">
        <f>IF(AND('Mapa final SI'!$AC$31="Muy Alta",'Mapa final SI'!$AE$31="Catastrófico"),CONCATENATE("R4C",'Mapa final SI'!$S$31),"")</f>
        <v/>
      </c>
      <c r="AL9" s="255" t="str">
        <f>IF(AND('Mapa final SI'!$AC$32="Muy Alta",'Mapa final SI'!$AE$32="Catastrófico"),CONCATENATE("R4C",'Mapa final SI'!$S$32),"")</f>
        <v/>
      </c>
      <c r="AM9" s="256" t="str">
        <f>IF(AND('Mapa final SI'!$AC$33="Muy Alta",'Mapa final SI'!$AE$33="Catastrófico"),CONCATENATE("R4C",'Mapa final SI'!$S$33),"")</f>
        <v/>
      </c>
      <c r="AN9" s="15"/>
      <c r="AO9" s="737"/>
      <c r="AP9" s="738"/>
      <c r="AQ9" s="738"/>
      <c r="AR9" s="738"/>
      <c r="AS9" s="738"/>
      <c r="AT9" s="73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39"/>
      <c r="C10" s="639"/>
      <c r="D10" s="640"/>
      <c r="E10" s="728"/>
      <c r="F10" s="729"/>
      <c r="G10" s="729"/>
      <c r="H10" s="729"/>
      <c r="I10" s="730"/>
      <c r="J10" s="251" t="str">
        <f>IF(AND('Mapa final SI'!$AC$34="Muy Alta",'Mapa final SI'!$AE$34="Leve"),CONCATENATE("R5C",'Mapa final SI'!$S$34),"")</f>
        <v/>
      </c>
      <c r="K10" s="252" t="str">
        <f>IF(AND('Mapa final SI'!$AC$35="Muy Alta",'Mapa final SI'!$AE$35="Leve"),CONCATENATE("R5C",'Mapa final SI'!$S$35),"")</f>
        <v/>
      </c>
      <c r="L10" s="252" t="str">
        <f>IF(AND('Mapa final SI'!$AC$36="Muy Alta",'Mapa final SI'!$AE$36="Leve"),CONCATENATE("R5C",'Mapa final SI'!$S$36),"")</f>
        <v/>
      </c>
      <c r="M10" s="252" t="str">
        <f>IF(AND('Mapa final SI'!$AC$37="Muy Alta",'Mapa final SI'!$AE$37="Leve"),CONCATENATE("R5C",'Mapa final SI'!$S$37),"")</f>
        <v/>
      </c>
      <c r="N10" s="252" t="str">
        <f>IF(AND('Mapa final SI'!$AC$38="Muy Alta",'Mapa final SI'!$AE$38="Leve"),CONCATENATE("R5C",'Mapa final SI'!$S$38),"")</f>
        <v/>
      </c>
      <c r="O10" s="253" t="str">
        <f>IF(AND('Mapa final SI'!$AC$39="Muy Alta",'Mapa final SI'!$AE$39="Leve"),CONCATENATE("R5C",'Mapa final SI'!$S$39),"")</f>
        <v/>
      </c>
      <c r="P10" s="251" t="str">
        <f>IF(AND('Mapa final SI'!$AC$34="Muy Alta",'Mapa final SI'!$AE$34="Menor"),CONCATENATE("R5C",'Mapa final SI'!$S$34),"")</f>
        <v/>
      </c>
      <c r="Q10" s="252" t="str">
        <f>IF(AND('Mapa final SI'!$AC$35="Muy Alta",'Mapa final SI'!$AE$35="Menor"),CONCATENATE("R5C",'Mapa final SI'!$S$35),"")</f>
        <v/>
      </c>
      <c r="R10" s="252" t="str">
        <f>IF(AND('Mapa final SI'!$AC$36="Muy Alta",'Mapa final SI'!$AE$36="Menor"),CONCATENATE("R5C",'Mapa final SI'!$S$36),"")</f>
        <v/>
      </c>
      <c r="S10" s="252" t="str">
        <f>IF(AND('Mapa final SI'!$AC$37="Muy Alta",'Mapa final SI'!$AE$37="Menor"),CONCATENATE("R5C",'Mapa final SI'!$S$37),"")</f>
        <v/>
      </c>
      <c r="T10" s="252" t="str">
        <f>IF(AND('Mapa final SI'!$AC$38="Muy Alta",'Mapa final SI'!$AE$38="Menor"),CONCATENATE("R5C",'Mapa final SI'!$S$38),"")</f>
        <v/>
      </c>
      <c r="U10" s="253" t="str">
        <f>IF(AND('Mapa final SI'!$AC$39="Muy Alta",'Mapa final SI'!$AE$39="Menor"),CONCATENATE("R5C",'Mapa final SI'!$S$39),"")</f>
        <v/>
      </c>
      <c r="V10" s="251" t="str">
        <f>IF(AND('Mapa final SI'!$AC$34="Muy Alta",'Mapa final SI'!$AE$34="Moderado"),CONCATENATE("R5C",'Mapa final SI'!$S$34),"")</f>
        <v/>
      </c>
      <c r="W10" s="252" t="str">
        <f>IF(AND('Mapa final SI'!$AC$35="Muy Alta",'Mapa final SI'!$AE$35="Moderado"),CONCATENATE("R5C",'Mapa final SI'!$S$35),"")</f>
        <v/>
      </c>
      <c r="X10" s="252" t="str">
        <f>IF(AND('Mapa final SI'!$AC$36="Muy Alta",'Mapa final SI'!$AE$36="Moderado"),CONCATENATE("R5C",'Mapa final SI'!$S$36),"")</f>
        <v/>
      </c>
      <c r="Y10" s="252" t="str">
        <f>IF(AND('Mapa final SI'!$AC$37="Muy Alta",'Mapa final SI'!$AE$37="Moderado"),CONCATENATE("R5C",'Mapa final SI'!$S$37),"")</f>
        <v/>
      </c>
      <c r="Z10" s="252" t="str">
        <f>IF(AND('Mapa final SI'!$AC$38="Muy Alta",'Mapa final SI'!$AE$38="Moderado"),CONCATENATE("R5C",'Mapa final SI'!$S$38),"")</f>
        <v/>
      </c>
      <c r="AA10" s="253" t="str">
        <f>IF(AND('Mapa final SI'!$AC$39="Muy Alta",'Mapa final SI'!$AE$39="Moderado"),CONCATENATE("R5C",'Mapa final SI'!$S$39),"")</f>
        <v/>
      </c>
      <c r="AB10" s="251" t="str">
        <f>IF(AND('Mapa final SI'!$AC$34="Muy Alta",'Mapa final SI'!$AE$34="Mayor"),CONCATENATE("R5C",'Mapa final SI'!$S$34),"")</f>
        <v/>
      </c>
      <c r="AC10" s="252" t="str">
        <f>IF(AND('Mapa final SI'!$AC$35="Muy Alta",'Mapa final SI'!$AE$35="Mayor"),CONCATENATE("R5C",'Mapa final SI'!$S$35),"")</f>
        <v/>
      </c>
      <c r="AD10" s="252" t="str">
        <f>IF(AND('Mapa final SI'!$AC$36="Muy Alta",'Mapa final SI'!$AE$36="Mayor"),CONCATENATE("R5C",'Mapa final SI'!$S$36),"")</f>
        <v/>
      </c>
      <c r="AE10" s="252" t="str">
        <f>IF(AND('Mapa final SI'!$AC$37="Muy Alta",'Mapa final SI'!$AE$37="Mayor"),CONCATENATE("R5C",'Mapa final SI'!$S$37),"")</f>
        <v/>
      </c>
      <c r="AF10" s="252" t="str">
        <f>IF(AND('Mapa final SI'!$AC$38="Muy Alta",'Mapa final SI'!$AE$38="Mayor"),CONCATENATE("R5C",'Mapa final SI'!$S$38),"")</f>
        <v/>
      </c>
      <c r="AG10" s="253" t="str">
        <f>IF(AND('Mapa final SI'!$AC$39="Muy Alta",'Mapa final SI'!$AE$39="Mayor"),CONCATENATE("R5C",'Mapa final SI'!$S$39),"")</f>
        <v/>
      </c>
      <c r="AH10" s="254" t="str">
        <f>IF(AND('Mapa final SI'!$AC$34="Muy Alta",'Mapa final SI'!$AE$34="Catastrófico"),CONCATENATE("R5C",'Mapa final SI'!$S$34),"")</f>
        <v/>
      </c>
      <c r="AI10" s="255" t="str">
        <f>IF(AND('Mapa final SI'!$AC$35="Muy Alta",'Mapa final SI'!$AE$35="Catastrófico"),CONCATENATE("R5C",'Mapa final SI'!$S$35),"")</f>
        <v/>
      </c>
      <c r="AJ10" s="255" t="str">
        <f>IF(AND('Mapa final SI'!$AC$36="Muy Alta",'Mapa final SI'!$AE$36="Catastrófico"),CONCATENATE("R5C",'Mapa final SI'!$S$36),"")</f>
        <v/>
      </c>
      <c r="AK10" s="255" t="str">
        <f>IF(AND('Mapa final SI'!$AC$37="Muy Alta",'Mapa final SI'!$AE$37="Catastrófico"),CONCATENATE("R5C",'Mapa final SI'!$S$37),"")</f>
        <v/>
      </c>
      <c r="AL10" s="255" t="str">
        <f>IF(AND('Mapa final SI'!$AC$38="Muy Alta",'Mapa final SI'!$AE$38="Catastrófico"),CONCATENATE("R5C",'Mapa final SI'!$S$38),"")</f>
        <v/>
      </c>
      <c r="AM10" s="256" t="str">
        <f>IF(AND('Mapa final SI'!$AC$39="Muy Alta",'Mapa final SI'!$AE$39="Catastrófico"),CONCATENATE("R5C",'Mapa final SI'!$S$39),"")</f>
        <v/>
      </c>
      <c r="AN10" s="15"/>
      <c r="AO10" s="737"/>
      <c r="AP10" s="738"/>
      <c r="AQ10" s="738"/>
      <c r="AR10" s="738"/>
      <c r="AS10" s="738"/>
      <c r="AT10" s="73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39"/>
      <c r="C11" s="639"/>
      <c r="D11" s="640"/>
      <c r="E11" s="728"/>
      <c r="F11" s="729"/>
      <c r="G11" s="729"/>
      <c r="H11" s="729"/>
      <c r="I11" s="730"/>
      <c r="J11" s="251" t="str">
        <f>IF(AND('Mapa final SI'!$AC$40="Muy Alta",'Mapa final SI'!$AE$40="Leve"),CONCATENATE("R6C",'Mapa final SI'!$S$40),"")</f>
        <v/>
      </c>
      <c r="K11" s="252" t="str">
        <f>IF(AND('Mapa final SI'!$AC$41="Muy Alta",'Mapa final SI'!$AE$41="Leve"),CONCATENATE("R6C",'Mapa final SI'!$S$41),"")</f>
        <v/>
      </c>
      <c r="L11" s="252" t="str">
        <f>IF(AND('Mapa final SI'!$AC$42="Muy Alta",'Mapa final SI'!$AE$42="Leve"),CONCATENATE("R6C",'Mapa final SI'!$S$42),"")</f>
        <v/>
      </c>
      <c r="M11" s="252" t="str">
        <f>IF(AND('Mapa final SI'!$AC$43="Muy Alta",'Mapa final SI'!$AE$43="Leve"),CONCATENATE("R6C",'Mapa final SI'!$S$43),"")</f>
        <v/>
      </c>
      <c r="N11" s="252" t="str">
        <f>IF(AND('Mapa final SI'!$AC$44="Muy Alta",'Mapa final SI'!$AE$44="Leve"),CONCATENATE("R6C",'Mapa final SI'!$S$44),"")</f>
        <v/>
      </c>
      <c r="O11" s="253" t="str">
        <f>IF(AND('Mapa final SI'!$AC$45="Muy Alta",'Mapa final SI'!$AE$45="Leve"),CONCATENATE("R6C",'Mapa final SI'!$S$45),"")</f>
        <v/>
      </c>
      <c r="P11" s="251" t="str">
        <f>IF(AND('Mapa final SI'!$AC$40="Muy Alta",'Mapa final SI'!$AE$40="Menor"),CONCATENATE("R6C",'Mapa final SI'!$S$40),"")</f>
        <v/>
      </c>
      <c r="Q11" s="252" t="str">
        <f>IF(AND('Mapa final SI'!$AC$41="Muy Alta",'Mapa final SI'!$AE$41="Menor"),CONCATENATE("R6C",'Mapa final SI'!$S$41),"")</f>
        <v/>
      </c>
      <c r="R11" s="252" t="str">
        <f>IF(AND('Mapa final SI'!$AC$42="Muy Alta",'Mapa final SI'!$AE$42="Menor"),CONCATENATE("R6C",'Mapa final SI'!$S$42),"")</f>
        <v/>
      </c>
      <c r="S11" s="252" t="str">
        <f>IF(AND('Mapa final SI'!$AC$43="Muy Alta",'Mapa final SI'!$AE$43="Menor"),CONCATENATE("R6C",'Mapa final SI'!$S$43),"")</f>
        <v/>
      </c>
      <c r="T11" s="252" t="str">
        <f>IF(AND('Mapa final SI'!$AC$44="Muy Alta",'Mapa final SI'!$AE$44="Menor"),CONCATENATE("R6C",'Mapa final SI'!$S$44),"")</f>
        <v/>
      </c>
      <c r="U11" s="253" t="str">
        <f>IF(AND('Mapa final SI'!$AC$45="Muy Alta",'Mapa final SI'!$AE$45="Menor"),CONCATENATE("R6C",'Mapa final SI'!$S$45),"")</f>
        <v/>
      </c>
      <c r="V11" s="251" t="str">
        <f>IF(AND('Mapa final SI'!$AC$40="Muy Alta",'Mapa final SI'!$AE$40="Moderado"),CONCATENATE("R6C",'Mapa final SI'!$S$40),"")</f>
        <v/>
      </c>
      <c r="W11" s="252" t="str">
        <f>IF(AND('Mapa final SI'!$AC$41="Muy Alta",'Mapa final SI'!$AE$41="Moderado"),CONCATENATE("R6C",'Mapa final SI'!$S$41),"")</f>
        <v/>
      </c>
      <c r="X11" s="252" t="str">
        <f>IF(AND('Mapa final SI'!$AC$42="Muy Alta",'Mapa final SI'!$AE$42="Moderado"),CONCATENATE("R6C",'Mapa final SI'!$S$42),"")</f>
        <v/>
      </c>
      <c r="Y11" s="252" t="str">
        <f>IF(AND('Mapa final SI'!$AC$43="Muy Alta",'Mapa final SI'!$AE$43="Moderado"),CONCATENATE("R6C",'Mapa final SI'!$S$43),"")</f>
        <v/>
      </c>
      <c r="Z11" s="252" t="str">
        <f>IF(AND('Mapa final SI'!$AC$44="Muy Alta",'Mapa final SI'!$AE$44="Moderado"),CONCATENATE("R6C",'Mapa final SI'!$S$44),"")</f>
        <v/>
      </c>
      <c r="AA11" s="253" t="str">
        <f>IF(AND('Mapa final SI'!$AC$45="Muy Alta",'Mapa final SI'!$AE$45="Moderado"),CONCATENATE("R6C",'Mapa final SI'!$S$45),"")</f>
        <v/>
      </c>
      <c r="AB11" s="251" t="str">
        <f>IF(AND('Mapa final SI'!$AC$40="Muy Alta",'Mapa final SI'!$AE$40="Mayor"),CONCATENATE("R6C",'Mapa final SI'!$S$40),"")</f>
        <v/>
      </c>
      <c r="AC11" s="252" t="str">
        <f>IF(AND('Mapa final SI'!$AC$41="Muy Alta",'Mapa final SI'!$AE$41="Mayor"),CONCATENATE("R6C",'Mapa final SI'!$S$41),"")</f>
        <v/>
      </c>
      <c r="AD11" s="252" t="str">
        <f>IF(AND('Mapa final SI'!$AC$42="Muy Alta",'Mapa final SI'!$AE$42="Mayor"),CONCATENATE("R6C",'Mapa final SI'!$S$42),"")</f>
        <v/>
      </c>
      <c r="AE11" s="252" t="str">
        <f>IF(AND('Mapa final SI'!$AC$43="Muy Alta",'Mapa final SI'!$AE$43="Mayor"),CONCATENATE("R6C",'Mapa final SI'!$S$43),"")</f>
        <v/>
      </c>
      <c r="AF11" s="252" t="str">
        <f>IF(AND('Mapa final SI'!$AC$44="Muy Alta",'Mapa final SI'!$AE$44="Mayor"),CONCATENATE("R6C",'Mapa final SI'!$S$44),"")</f>
        <v/>
      </c>
      <c r="AG11" s="253" t="str">
        <f>IF(AND('Mapa final SI'!$AC$45="Muy Alta",'Mapa final SI'!$AE$45="Mayor"),CONCATENATE("R6C",'Mapa final SI'!$S$45),"")</f>
        <v/>
      </c>
      <c r="AH11" s="254" t="str">
        <f>IF(AND('Mapa final SI'!$AC$40="Muy Alta",'Mapa final SI'!$AE$40="Catastrófico"),CONCATENATE("R6C",'Mapa final SI'!$S$40),"")</f>
        <v/>
      </c>
      <c r="AI11" s="255" t="str">
        <f>IF(AND('Mapa final SI'!$AC$41="Muy Alta",'Mapa final SI'!$AE$41="Catastrófico"),CONCATENATE("R6C",'Mapa final SI'!$S$41),"")</f>
        <v/>
      </c>
      <c r="AJ11" s="255" t="str">
        <f>IF(AND('Mapa final SI'!$AC$42="Muy Alta",'Mapa final SI'!$AE$42="Catastrófico"),CONCATENATE("R6C",'Mapa final SI'!$S$42),"")</f>
        <v/>
      </c>
      <c r="AK11" s="255" t="str">
        <f>IF(AND('Mapa final SI'!$AC$43="Muy Alta",'Mapa final SI'!$AE$43="Catastrófico"),CONCATENATE("R6C",'Mapa final SI'!$S$43),"")</f>
        <v/>
      </c>
      <c r="AL11" s="255" t="str">
        <f>IF(AND('Mapa final SI'!$AC$44="Muy Alta",'Mapa final SI'!$AE$44="Catastrófico"),CONCATENATE("R6C",'Mapa final SI'!$S$44),"")</f>
        <v/>
      </c>
      <c r="AM11" s="256" t="str">
        <f>IF(AND('Mapa final SI'!$AC$45="Muy Alta",'Mapa final SI'!$AE$45="Catastrófico"),CONCATENATE("R6C",'Mapa final SI'!$S$45),"")</f>
        <v/>
      </c>
      <c r="AN11" s="15"/>
      <c r="AO11" s="737"/>
      <c r="AP11" s="738"/>
      <c r="AQ11" s="738"/>
      <c r="AR11" s="738"/>
      <c r="AS11" s="738"/>
      <c r="AT11" s="73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39"/>
      <c r="C12" s="639"/>
      <c r="D12" s="640"/>
      <c r="E12" s="728"/>
      <c r="F12" s="729"/>
      <c r="G12" s="729"/>
      <c r="H12" s="729"/>
      <c r="I12" s="730"/>
      <c r="J12" s="251" t="str">
        <f>IF(AND('Mapa final SI'!$AC$46="Muy Alta",'Mapa final SI'!$AE$46="Leve"),CONCATENATE("R7C",'Mapa final SI'!$S$46),"")</f>
        <v/>
      </c>
      <c r="K12" s="252" t="str">
        <f>IF(AND('Mapa final SI'!$AC$47="Muy Alta",'Mapa final SI'!$AE$47="Leve"),CONCATENATE("R7C",'Mapa final SI'!$S$47),"")</f>
        <v/>
      </c>
      <c r="L12" s="252" t="str">
        <f>IF(AND('Mapa final SI'!$AC$48="Muy Alta",'Mapa final SI'!$AE$48="Leve"),CONCATENATE("R7C",'Mapa final SI'!$S$48),"")</f>
        <v/>
      </c>
      <c r="M12" s="252" t="str">
        <f>IF(AND('Mapa final SI'!$AC$49="Muy Alta",'Mapa final SI'!$AE$49="Leve"),CONCATENATE("R7C",'Mapa final SI'!$S$49),"")</f>
        <v/>
      </c>
      <c r="N12" s="252" t="str">
        <f>IF(AND('Mapa final SI'!$AC$50="Muy Alta",'Mapa final SI'!$AE$50="Leve"),CONCATENATE("R7C",'Mapa final SI'!$S$50),"")</f>
        <v/>
      </c>
      <c r="O12" s="253" t="str">
        <f>IF(AND('Mapa final SI'!$AC$51="Muy Alta",'Mapa final SI'!$AE$51="Leve"),CONCATENATE("R7C",'Mapa final SI'!$S$51),"")</f>
        <v/>
      </c>
      <c r="P12" s="251" t="str">
        <f>IF(AND('Mapa final SI'!$AC$46="Muy Alta",'Mapa final SI'!$AE$46="Menor"),CONCATENATE("R7C",'Mapa final SI'!$S$46),"")</f>
        <v/>
      </c>
      <c r="Q12" s="252" t="str">
        <f>IF(AND('Mapa final SI'!$AC$47="Muy Alta",'Mapa final SI'!$AE$47="Menor"),CONCATENATE("R7C",'Mapa final SI'!$S$47),"")</f>
        <v/>
      </c>
      <c r="R12" s="252" t="str">
        <f>IF(AND('Mapa final SI'!$AC$48="Muy Alta",'Mapa final SI'!$AE$48="Menor"),CONCATENATE("R7C",'Mapa final SI'!$S$48),"")</f>
        <v/>
      </c>
      <c r="S12" s="252" t="str">
        <f>IF(AND('Mapa final SI'!$AC$49="Muy Alta",'Mapa final SI'!$AE$49="Menor"),CONCATENATE("R7C",'Mapa final SI'!$S$49),"")</f>
        <v/>
      </c>
      <c r="T12" s="252" t="str">
        <f>IF(AND('Mapa final SI'!$AC$50="Muy Alta",'Mapa final SI'!$AE$50="Menor"),CONCATENATE("R7C",'Mapa final SI'!$S$50),"")</f>
        <v/>
      </c>
      <c r="U12" s="253" t="str">
        <f>IF(AND('Mapa final SI'!$AC$51="Muy Alta",'Mapa final SI'!$AE$51="Menor"),CONCATENATE("R7C",'Mapa final SI'!$S$51),"")</f>
        <v/>
      </c>
      <c r="V12" s="251" t="str">
        <f>IF(AND('Mapa final SI'!$AC$46="Muy Alta",'Mapa final SI'!$AE$46="Moderado"),CONCATENATE("R7C",'Mapa final SI'!$S$46),"")</f>
        <v/>
      </c>
      <c r="W12" s="252" t="str">
        <f>IF(AND('Mapa final SI'!$AC$47="Muy Alta",'Mapa final SI'!$AE$47="Moderado"),CONCATENATE("R7C",'Mapa final SI'!$S$47),"")</f>
        <v/>
      </c>
      <c r="X12" s="252" t="str">
        <f>IF(AND('Mapa final SI'!$AC$48="Muy Alta",'Mapa final SI'!$AE$48="Moderado"),CONCATENATE("R7C",'Mapa final SI'!$S$48),"")</f>
        <v/>
      </c>
      <c r="Y12" s="252" t="str">
        <f>IF(AND('Mapa final SI'!$AC$49="Muy Alta",'Mapa final SI'!$AE$49="Moderado"),CONCATENATE("R7C",'Mapa final SI'!$S$49),"")</f>
        <v/>
      </c>
      <c r="Z12" s="252" t="str">
        <f>IF(AND('Mapa final SI'!$AC$50="Muy Alta",'Mapa final SI'!$AE$50="Moderado"),CONCATENATE("R7C",'Mapa final SI'!$S$50),"")</f>
        <v/>
      </c>
      <c r="AA12" s="253" t="str">
        <f>IF(AND('Mapa final SI'!$AC$51="Muy Alta",'Mapa final SI'!$AE$51="Moderado"),CONCATENATE("R7C",'Mapa final SI'!$S$51),"")</f>
        <v/>
      </c>
      <c r="AB12" s="251" t="str">
        <f>IF(AND('Mapa final SI'!$AC$46="Muy Alta",'Mapa final SI'!$AE$46="Mayor"),CONCATENATE("R7C",'Mapa final SI'!$S$46),"")</f>
        <v/>
      </c>
      <c r="AC12" s="252" t="str">
        <f>IF(AND('Mapa final SI'!$AC$47="Muy Alta",'Mapa final SI'!$AE$47="Mayor"),CONCATENATE("R7C",'Mapa final SI'!$S$47),"")</f>
        <v/>
      </c>
      <c r="AD12" s="252" t="str">
        <f>IF(AND('Mapa final SI'!$AC$48="Muy Alta",'Mapa final SI'!$AE$48="Mayor"),CONCATENATE("R7C",'Mapa final SI'!$S$48),"")</f>
        <v/>
      </c>
      <c r="AE12" s="252" t="str">
        <f>IF(AND('Mapa final SI'!$AC$49="Muy Alta",'Mapa final SI'!$AE$49="Mayor"),CONCATENATE("R7C",'Mapa final SI'!$S$49),"")</f>
        <v/>
      </c>
      <c r="AF12" s="252" t="str">
        <f>IF(AND('Mapa final SI'!$AC$50="Muy Alta",'Mapa final SI'!$AE$50="Mayor"),CONCATENATE("R7C",'Mapa final SI'!$S$50),"")</f>
        <v/>
      </c>
      <c r="AG12" s="253" t="str">
        <f>IF(AND('Mapa final SI'!$AC$51="Muy Alta",'Mapa final SI'!$AE$51="Mayor"),CONCATENATE("R7C",'Mapa final SI'!$S$51),"")</f>
        <v/>
      </c>
      <c r="AH12" s="254" t="str">
        <f>IF(AND('Mapa final SI'!$AC$46="Muy Alta",'Mapa final SI'!$AE$46="Catastrófico"),CONCATENATE("R7C",'Mapa final SI'!$S$46),"")</f>
        <v/>
      </c>
      <c r="AI12" s="255" t="str">
        <f>IF(AND('Mapa final SI'!$AC$47="Muy Alta",'Mapa final SI'!$AE$47="Catastrófico"),CONCATENATE("R7C",'Mapa final SI'!$S$47),"")</f>
        <v/>
      </c>
      <c r="AJ12" s="255" t="str">
        <f>IF(AND('Mapa final SI'!$AC$48="Muy Alta",'Mapa final SI'!$AE$48="Catastrófico"),CONCATENATE("R7C",'Mapa final SI'!$S$48),"")</f>
        <v/>
      </c>
      <c r="AK12" s="255" t="str">
        <f>IF(AND('Mapa final SI'!$AC$49="Muy Alta",'Mapa final SI'!$AE$49="Catastrófico"),CONCATENATE("R7C",'Mapa final SI'!$S$49),"")</f>
        <v/>
      </c>
      <c r="AL12" s="255" t="str">
        <f>IF(AND('Mapa final SI'!$AC$50="Muy Alta",'Mapa final SI'!$AE$50="Catastrófico"),CONCATENATE("R7C",'Mapa final SI'!$S$50),"")</f>
        <v/>
      </c>
      <c r="AM12" s="256" t="str">
        <f>IF(AND('Mapa final SI'!$AC$51="Muy Alta",'Mapa final SI'!$AE$51="Catastrófico"),CONCATENATE("R7C",'Mapa final SI'!$S$51),"")</f>
        <v/>
      </c>
      <c r="AN12" s="15"/>
      <c r="AO12" s="737"/>
      <c r="AP12" s="738"/>
      <c r="AQ12" s="738"/>
      <c r="AR12" s="738"/>
      <c r="AS12" s="738"/>
      <c r="AT12" s="73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39"/>
      <c r="C13" s="639"/>
      <c r="D13" s="640"/>
      <c r="E13" s="728"/>
      <c r="F13" s="729"/>
      <c r="G13" s="729"/>
      <c r="H13" s="729"/>
      <c r="I13" s="730"/>
      <c r="J13" s="251" t="str">
        <f>IF(AND('Mapa final SI'!$AC$52="Muy Alta",'Mapa final SI'!$AE$52="Leve"),CONCATENATE("R8C",'Mapa final SI'!$S$52),"")</f>
        <v/>
      </c>
      <c r="K13" s="252" t="str">
        <f>IF(AND('Mapa final SI'!$AC$53="Muy Alta",'Mapa final SI'!$AE$53="Leve"),CONCATENATE("R8C",'Mapa final SI'!$S$53),"")</f>
        <v/>
      </c>
      <c r="L13" s="252" t="str">
        <f>IF(AND('Mapa final SI'!$AC$54="Muy Alta",'Mapa final SI'!$AE$54="Leve"),CONCATENATE("R8C",'Mapa final SI'!$S$54),"")</f>
        <v/>
      </c>
      <c r="M13" s="252" t="str">
        <f>IF(AND('Mapa final SI'!$AC$55="Muy Alta",'Mapa final SI'!$AE$55="Leve"),CONCATENATE("R8C",'Mapa final SI'!$S$55),"")</f>
        <v/>
      </c>
      <c r="N13" s="252" t="str">
        <f>IF(AND('Mapa final SI'!$AC$56="Muy Alta",'Mapa final SI'!$AE$56="Leve"),CONCATENATE("R8C",'Mapa final SI'!$S$56),"")</f>
        <v/>
      </c>
      <c r="O13" s="253" t="str">
        <f>IF(AND('Mapa final SI'!$AC$57="Muy Alta",'Mapa final SI'!$AE$57="Leve"),CONCATENATE("R8C",'Mapa final SI'!$S$57),"")</f>
        <v/>
      </c>
      <c r="P13" s="251" t="str">
        <f>IF(AND('Mapa final SI'!$AC$52="Muy Alta",'Mapa final SI'!$AE$52="Menor"),CONCATENATE("R8C",'Mapa final SI'!$S$52),"")</f>
        <v/>
      </c>
      <c r="Q13" s="252" t="str">
        <f>IF(AND('Mapa final SI'!$AC$53="Muy Alta",'Mapa final SI'!$AE$53="Menor"),CONCATENATE("R8C",'Mapa final SI'!$S$53),"")</f>
        <v/>
      </c>
      <c r="R13" s="252" t="str">
        <f>IF(AND('Mapa final SI'!$AC$54="Muy Alta",'Mapa final SI'!$AE$54="Menor"),CONCATENATE("R8C",'Mapa final SI'!$S$54),"")</f>
        <v/>
      </c>
      <c r="S13" s="252" t="str">
        <f>IF(AND('Mapa final SI'!$AC$55="Muy Alta",'Mapa final SI'!$AE$55="Menor"),CONCATENATE("R8C",'Mapa final SI'!$S$55),"")</f>
        <v/>
      </c>
      <c r="T13" s="252" t="str">
        <f>IF(AND('Mapa final SI'!$AC$56="Muy Alta",'Mapa final SI'!$AE$56="Menor"),CONCATENATE("R8C",'Mapa final SI'!$S$56),"")</f>
        <v/>
      </c>
      <c r="U13" s="253" t="str">
        <f>IF(AND('Mapa final SI'!$AC$57="Muy Alta",'Mapa final SI'!$AE$57="Menor"),CONCATENATE("R8C",'Mapa final SI'!$S$57),"")</f>
        <v/>
      </c>
      <c r="V13" s="251" t="str">
        <f>IF(AND('Mapa final SI'!$AC$52="Muy Alta",'Mapa final SI'!$AE$52="Moderado"),CONCATENATE("R8C",'Mapa final SI'!$S$52),"")</f>
        <v/>
      </c>
      <c r="W13" s="252" t="str">
        <f>IF(AND('Mapa final SI'!$AC$53="Muy Alta",'Mapa final SI'!$AE$53="Moderado"),CONCATENATE("R8C",'Mapa final SI'!$S$53),"")</f>
        <v/>
      </c>
      <c r="X13" s="252" t="str">
        <f>IF(AND('Mapa final SI'!$AC$54="Muy Alta",'Mapa final SI'!$AE$54="Moderado"),CONCATENATE("R8C",'Mapa final SI'!$S$54),"")</f>
        <v/>
      </c>
      <c r="Y13" s="252" t="str">
        <f>IF(AND('Mapa final SI'!$AC$55="Muy Alta",'Mapa final SI'!$AE$55="Moderado"),CONCATENATE("R8C",'Mapa final SI'!$S$55),"")</f>
        <v/>
      </c>
      <c r="Z13" s="252" t="str">
        <f>IF(AND('Mapa final SI'!$AC$56="Muy Alta",'Mapa final SI'!$AE$56="Moderado"),CONCATENATE("R8C",'Mapa final SI'!$S$56),"")</f>
        <v/>
      </c>
      <c r="AA13" s="253" t="str">
        <f>IF(AND('Mapa final SI'!$AC$57="Muy Alta",'Mapa final SI'!$AE$57="Moderado"),CONCATENATE("R8C",'Mapa final SI'!$S$57),"")</f>
        <v/>
      </c>
      <c r="AB13" s="251" t="str">
        <f>IF(AND('Mapa final SI'!$AC$52="Muy Alta",'Mapa final SI'!$AE$52="Mayor"),CONCATENATE("R8C",'Mapa final SI'!$S$52),"")</f>
        <v/>
      </c>
      <c r="AC13" s="252" t="str">
        <f>IF(AND('Mapa final SI'!$AC$53="Muy Alta",'Mapa final SI'!$AE$53="Mayor"),CONCATENATE("R8C",'Mapa final SI'!$S$53),"")</f>
        <v/>
      </c>
      <c r="AD13" s="252" t="str">
        <f>IF(AND('Mapa final SI'!$AC$54="Muy Alta",'Mapa final SI'!$AE$54="Mayor"),CONCATENATE("R8C",'Mapa final SI'!$S$54),"")</f>
        <v/>
      </c>
      <c r="AE13" s="252" t="str">
        <f>IF(AND('Mapa final SI'!$AC$55="Muy Alta",'Mapa final SI'!$AE$55="Mayor"),CONCATENATE("R8C",'Mapa final SI'!$S$55),"")</f>
        <v/>
      </c>
      <c r="AF13" s="252" t="str">
        <f>IF(AND('Mapa final SI'!$AC$56="Muy Alta",'Mapa final SI'!$AE$56="Mayor"),CONCATENATE("R8C",'Mapa final SI'!$S$56),"")</f>
        <v/>
      </c>
      <c r="AG13" s="253" t="str">
        <f>IF(AND('Mapa final SI'!$AC$57="Muy Alta",'Mapa final SI'!$AE$57="Mayor"),CONCATENATE("R8C",'Mapa final SI'!$S$57),"")</f>
        <v/>
      </c>
      <c r="AH13" s="254" t="str">
        <f>IF(AND('Mapa final SI'!$AC$52="Muy Alta",'Mapa final SI'!$AE$52="Catastrófico"),CONCATENATE("R8C",'Mapa final SI'!$S$52),"")</f>
        <v/>
      </c>
      <c r="AI13" s="255" t="str">
        <f>IF(AND('Mapa final SI'!$AC$53="Muy Alta",'Mapa final SI'!$AE$53="Catastrófico"),CONCATENATE("R8C",'Mapa final SI'!$S$53),"")</f>
        <v/>
      </c>
      <c r="AJ13" s="255" t="str">
        <f>IF(AND('Mapa final SI'!$AC$54="Muy Alta",'Mapa final SI'!$AE$54="Catastrófico"),CONCATENATE("R8C",'Mapa final SI'!$S$54),"")</f>
        <v/>
      </c>
      <c r="AK13" s="255" t="str">
        <f>IF(AND('Mapa final SI'!$AC$55="Muy Alta",'Mapa final SI'!$AE$55="Catastrófico"),CONCATENATE("R8C",'Mapa final SI'!$S$55),"")</f>
        <v/>
      </c>
      <c r="AL13" s="255" t="str">
        <f>IF(AND('Mapa final SI'!$AC$56="Muy Alta",'Mapa final SI'!$AE$56="Catastrófico"),CONCATENATE("R8C",'Mapa final SI'!$S$56),"")</f>
        <v/>
      </c>
      <c r="AM13" s="256" t="str">
        <f>IF(AND('Mapa final SI'!$AC$57="Muy Alta",'Mapa final SI'!$AE$57="Catastrófico"),CONCATENATE("R8C",'Mapa final SI'!$S$57),"")</f>
        <v/>
      </c>
      <c r="AN13" s="15"/>
      <c r="AO13" s="737"/>
      <c r="AP13" s="738"/>
      <c r="AQ13" s="738"/>
      <c r="AR13" s="738"/>
      <c r="AS13" s="738"/>
      <c r="AT13" s="73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39"/>
      <c r="C14" s="639"/>
      <c r="D14" s="640"/>
      <c r="E14" s="728"/>
      <c r="F14" s="729"/>
      <c r="G14" s="729"/>
      <c r="H14" s="729"/>
      <c r="I14" s="730"/>
      <c r="J14" s="251" t="str">
        <f>IF(AND('Mapa final SI'!$AC$58="Muy Alta",'Mapa final SI'!$AE$58="Leve"),CONCATENATE("R9C",'Mapa final SI'!$S$58),"")</f>
        <v/>
      </c>
      <c r="K14" s="252" t="str">
        <f>IF(AND('Mapa final SI'!$AC$59="Muy Alta",'Mapa final SI'!$AE$59="Leve"),CONCATENATE("R9C",'Mapa final SI'!$S$59),"")</f>
        <v/>
      </c>
      <c r="L14" s="252" t="str">
        <f>IF(AND('Mapa final SI'!$AC$60="Muy Alta",'Mapa final SI'!$AE$60="Leve"),CONCATENATE("R9C",'Mapa final SI'!$S$60),"")</f>
        <v/>
      </c>
      <c r="M14" s="252" t="str">
        <f>IF(AND('Mapa final SI'!$AC$61="Muy Alta",'Mapa final SI'!$AE$61="Leve"),CONCATENATE("R9C",'Mapa final SI'!$S$61),"")</f>
        <v/>
      </c>
      <c r="N14" s="252" t="str">
        <f>IF(AND('Mapa final SI'!$AC$62="Muy Alta",'Mapa final SI'!$AE$62="Leve"),CONCATENATE("R9C",'Mapa final SI'!$S$62),"")</f>
        <v/>
      </c>
      <c r="O14" s="253" t="str">
        <f>IF(AND('Mapa final SI'!$AC$63="Muy Alta",'Mapa final SI'!$AE$63="Leve"),CONCATENATE("R9C",'Mapa final SI'!$S$63),"")</f>
        <v/>
      </c>
      <c r="P14" s="251" t="str">
        <f>IF(AND('Mapa final SI'!$AC$58="Muy Alta",'Mapa final SI'!$AE$58="Menor"),CONCATENATE("R9C",'Mapa final SI'!$S$58),"")</f>
        <v/>
      </c>
      <c r="Q14" s="252" t="str">
        <f>IF(AND('Mapa final SI'!$AC$59="Muy Alta",'Mapa final SI'!$AE$59="Menor"),CONCATENATE("R9C",'Mapa final SI'!$S$59),"")</f>
        <v/>
      </c>
      <c r="R14" s="252" t="str">
        <f>IF(AND('Mapa final SI'!$AC$60="Muy Alta",'Mapa final SI'!$AE$60="Menor"),CONCATENATE("R9C",'Mapa final SI'!$S$60),"")</f>
        <v/>
      </c>
      <c r="S14" s="252" t="str">
        <f>IF(AND('Mapa final SI'!$AC$61="Muy Alta",'Mapa final SI'!$AE$61="Menor"),CONCATENATE("R9C",'Mapa final SI'!$S$61),"")</f>
        <v/>
      </c>
      <c r="T14" s="252" t="str">
        <f>IF(AND('Mapa final SI'!$AC$62="Muy Alta",'Mapa final SI'!$AE$62="Menor"),CONCATENATE("R9C",'Mapa final SI'!$S$62),"")</f>
        <v/>
      </c>
      <c r="U14" s="253" t="str">
        <f>IF(AND('Mapa final SI'!$AC$63="Muy Alta",'Mapa final SI'!$AE$63="Menor"),CONCATENATE("R9C",'Mapa final SI'!$S$63),"")</f>
        <v/>
      </c>
      <c r="V14" s="251" t="str">
        <f>IF(AND('Mapa final SI'!$AC$58="Muy Alta",'Mapa final SI'!$AE$58="Moderado"),CONCATENATE("R9C",'Mapa final SI'!$S$58),"")</f>
        <v/>
      </c>
      <c r="W14" s="252" t="str">
        <f>IF(AND('Mapa final SI'!$AC$59="Muy Alta",'Mapa final SI'!$AE$59="Moderado"),CONCATENATE("R9C",'Mapa final SI'!$S$59),"")</f>
        <v/>
      </c>
      <c r="X14" s="252" t="str">
        <f>IF(AND('Mapa final SI'!$AC$60="Muy Alta",'Mapa final SI'!$AE$60="Moderado"),CONCATENATE("R9C",'Mapa final SI'!$S$60),"")</f>
        <v/>
      </c>
      <c r="Y14" s="252" t="str">
        <f>IF(AND('Mapa final SI'!$AC$61="Muy Alta",'Mapa final SI'!$AE$61="Moderado"),CONCATENATE("R9C",'Mapa final SI'!$S$61),"")</f>
        <v/>
      </c>
      <c r="Z14" s="252" t="str">
        <f>IF(AND('Mapa final SI'!$AC$62="Muy Alta",'Mapa final SI'!$AE$62="Moderado"),CONCATENATE("R9C",'Mapa final SI'!$S$62),"")</f>
        <v/>
      </c>
      <c r="AA14" s="253" t="str">
        <f>IF(AND('Mapa final SI'!$AC$63="Muy Alta",'Mapa final SI'!$AE$63="Moderado"),CONCATENATE("R9C",'Mapa final SI'!$S$63),"")</f>
        <v/>
      </c>
      <c r="AB14" s="251" t="str">
        <f>IF(AND('Mapa final SI'!$AC$58="Muy Alta",'Mapa final SI'!$AE$58="Mayor"),CONCATENATE("R9C",'Mapa final SI'!$S$58),"")</f>
        <v/>
      </c>
      <c r="AC14" s="252" t="str">
        <f>IF(AND('Mapa final SI'!$AC$59="Muy Alta",'Mapa final SI'!$AE$59="Mayor"),CONCATENATE("R9C",'Mapa final SI'!$S$59),"")</f>
        <v/>
      </c>
      <c r="AD14" s="252" t="str">
        <f>IF(AND('Mapa final SI'!$AC$60="Muy Alta",'Mapa final SI'!$AE$60="Mayor"),CONCATENATE("R9C",'Mapa final SI'!$S$60),"")</f>
        <v/>
      </c>
      <c r="AE14" s="252" t="str">
        <f>IF(AND('Mapa final SI'!$AC$61="Muy Alta",'Mapa final SI'!$AE$61="Mayor"),CONCATENATE("R9C",'Mapa final SI'!$S$61),"")</f>
        <v/>
      </c>
      <c r="AF14" s="252" t="str">
        <f>IF(AND('Mapa final SI'!$AC$62="Muy Alta",'Mapa final SI'!$AE$62="Mayor"),CONCATENATE("R9C",'Mapa final SI'!$S$62),"")</f>
        <v/>
      </c>
      <c r="AG14" s="253" t="str">
        <f>IF(AND('Mapa final SI'!$AC$63="Muy Alta",'Mapa final SI'!$AE$63="Mayor"),CONCATENATE("R9C",'Mapa final SI'!$S$63),"")</f>
        <v/>
      </c>
      <c r="AH14" s="254" t="str">
        <f>IF(AND('Mapa final SI'!$AC$58="Muy Alta",'Mapa final SI'!$AE$58="Catastrófico"),CONCATENATE("R9C",'Mapa final SI'!$S$58),"")</f>
        <v/>
      </c>
      <c r="AI14" s="255" t="str">
        <f>IF(AND('Mapa final SI'!$AC$59="Muy Alta",'Mapa final SI'!$AE$59="Catastrófico"),CONCATENATE("R9C",'Mapa final SI'!$S$59),"")</f>
        <v/>
      </c>
      <c r="AJ14" s="255" t="str">
        <f>IF(AND('Mapa final SI'!$AC$60="Muy Alta",'Mapa final SI'!$AE$60="Catastrófico"),CONCATENATE("R9C",'Mapa final SI'!$S$60),"")</f>
        <v/>
      </c>
      <c r="AK14" s="255" t="str">
        <f>IF(AND('Mapa final SI'!$AC$61="Muy Alta",'Mapa final SI'!$AE$61="Catastrófico"),CONCATENATE("R9C",'Mapa final SI'!$S$61),"")</f>
        <v/>
      </c>
      <c r="AL14" s="255" t="str">
        <f>IF(AND('Mapa final SI'!$AC$62="Muy Alta",'Mapa final SI'!$AE$62="Catastrófico"),CONCATENATE("R9C",'Mapa final SI'!$S$62),"")</f>
        <v/>
      </c>
      <c r="AM14" s="256" t="str">
        <f>IF(AND('Mapa final SI'!$AC$63="Muy Alta",'Mapa final SI'!$AE$63="Catastrófico"),CONCATENATE("R9C",'Mapa final SI'!$S$63),"")</f>
        <v/>
      </c>
      <c r="AN14" s="15"/>
      <c r="AO14" s="737"/>
      <c r="AP14" s="738"/>
      <c r="AQ14" s="738"/>
      <c r="AR14" s="738"/>
      <c r="AS14" s="738"/>
      <c r="AT14" s="73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39"/>
      <c r="C15" s="639"/>
      <c r="D15" s="640"/>
      <c r="E15" s="731"/>
      <c r="F15" s="732"/>
      <c r="G15" s="732"/>
      <c r="H15" s="732"/>
      <c r="I15" s="733"/>
      <c r="J15" s="257" t="str">
        <f>IF(AND('Mapa final SI'!$AC$64="Muy Alta",'Mapa final SI'!$AE$64="Leve"),CONCATENATE("R10C",'Mapa final SI'!$S$64),"")</f>
        <v/>
      </c>
      <c r="K15" s="258" t="str">
        <f>IF(AND('Mapa final SI'!$AC$65="Muy Alta",'Mapa final SI'!$AE$65="Leve"),CONCATENATE("R10C",'Mapa final SI'!$S$65),"")</f>
        <v/>
      </c>
      <c r="L15" s="258" t="str">
        <f>IF(AND('Mapa final SI'!$AC$66="Muy Alta",'Mapa final SI'!$AE$66="Leve"),CONCATENATE("R10C",'Mapa final SI'!$S$66),"")</f>
        <v/>
      </c>
      <c r="M15" s="258" t="str">
        <f>IF(AND('Mapa final SI'!$AC$67="Muy Alta",'Mapa final SI'!$AE$67="Leve"),CONCATENATE("R10C",'Mapa final SI'!$S$67),"")</f>
        <v/>
      </c>
      <c r="N15" s="258" t="str">
        <f>IF(AND('Mapa final SI'!$AC$68="Muy Alta",'Mapa final SI'!$AE$68="Leve"),CONCATENATE("R10C",'Mapa final SI'!$S$68),"")</f>
        <v/>
      </c>
      <c r="O15" s="259" t="str">
        <f>IF(AND('Mapa final SI'!$AC$69="Muy Alta",'Mapa final SI'!$AE$69="Leve"),CONCATENATE("R10C",'Mapa final SI'!$S$69),"")</f>
        <v/>
      </c>
      <c r="P15" s="251" t="str">
        <f>IF(AND('Mapa final SI'!$AC$64="Muy Alta",'Mapa final SI'!$AE$64="Menor"),CONCATENATE("R10C",'Mapa final SI'!$S$64),"")</f>
        <v/>
      </c>
      <c r="Q15" s="252" t="str">
        <f>IF(AND('Mapa final SI'!$AC$65="Muy Alta",'Mapa final SI'!$AE$65="Menor"),CONCATENATE("R10C",'Mapa final SI'!$S$65),"")</f>
        <v/>
      </c>
      <c r="R15" s="252" t="str">
        <f>IF(AND('Mapa final SI'!$AC$66="Muy Alta",'Mapa final SI'!$AE$66="Menor"),CONCATENATE("R10C",'Mapa final SI'!$S$66),"")</f>
        <v/>
      </c>
      <c r="S15" s="252" t="str">
        <f>IF(AND('Mapa final SI'!$AC$67="Muy Alta",'Mapa final SI'!$AE$67="Menor"),CONCATENATE("R10C",'Mapa final SI'!$S$67),"")</f>
        <v/>
      </c>
      <c r="T15" s="252" t="str">
        <f>IF(AND('Mapa final SI'!$AC$68="Muy Alta",'Mapa final SI'!$AE$68="Menor"),CONCATENATE("R10C",'Mapa final SI'!$S$68),"")</f>
        <v/>
      </c>
      <c r="U15" s="253" t="str">
        <f>IF(AND('Mapa final SI'!$AC$69="Muy Alta",'Mapa final SI'!$AE$69="Menor"),CONCATENATE("R10C",'Mapa final SI'!$S$69),"")</f>
        <v/>
      </c>
      <c r="V15" s="257" t="str">
        <f>IF(AND('Mapa final SI'!$AC$64="Muy Alta",'Mapa final SI'!$AE$64="Moderado"),CONCATENATE("R10C",'Mapa final SI'!$S$64),"")</f>
        <v/>
      </c>
      <c r="W15" s="258" t="str">
        <f>IF(AND('Mapa final SI'!$AC$65="Muy Alta",'Mapa final SI'!$AE$65="Moderado"),CONCATENATE("R10C",'Mapa final SI'!$S$65),"")</f>
        <v/>
      </c>
      <c r="X15" s="258" t="str">
        <f>IF(AND('Mapa final SI'!$AC$66="Muy Alta",'Mapa final SI'!$AE$66="Moderado"),CONCATENATE("R10C",'Mapa final SI'!$S$66),"")</f>
        <v/>
      </c>
      <c r="Y15" s="258" t="str">
        <f>IF(AND('Mapa final SI'!$AC$67="Muy Alta",'Mapa final SI'!$AE$67="Moderado"),CONCATENATE("R10C",'Mapa final SI'!$S$67),"")</f>
        <v/>
      </c>
      <c r="Z15" s="258" t="str">
        <f>IF(AND('Mapa final SI'!$AC$68="Muy Alta",'Mapa final SI'!$AE$68="Moderado"),CONCATENATE("R10C",'Mapa final SI'!$S$68),"")</f>
        <v/>
      </c>
      <c r="AA15" s="259" t="str">
        <f>IF(AND('Mapa final SI'!$AC$69="Muy Alta",'Mapa final SI'!$AE$69="Moderado"),CONCATENATE("R10C",'Mapa final SI'!$S$69),"")</f>
        <v/>
      </c>
      <c r="AB15" s="251" t="str">
        <f>IF(AND('Mapa final SI'!$AC$64="Muy Alta",'Mapa final SI'!$AE$64="Mayor"),CONCATENATE("R10C",'Mapa final SI'!$S$64),"")</f>
        <v/>
      </c>
      <c r="AC15" s="252" t="str">
        <f>IF(AND('Mapa final SI'!$AC$65="Muy Alta",'Mapa final SI'!$AE$65="Mayor"),CONCATENATE("R10C",'Mapa final SI'!$S$65),"")</f>
        <v/>
      </c>
      <c r="AD15" s="252" t="str">
        <f>IF(AND('Mapa final SI'!$AC$66="Muy Alta",'Mapa final SI'!$AE$66="Mayor"),CONCATENATE("R10C",'Mapa final SI'!$S$66),"")</f>
        <v/>
      </c>
      <c r="AE15" s="252" t="str">
        <f>IF(AND('Mapa final SI'!$AC$67="Muy Alta",'Mapa final SI'!$AE$67="Mayor"),CONCATENATE("R10C",'Mapa final SI'!$S$67),"")</f>
        <v/>
      </c>
      <c r="AF15" s="252" t="str">
        <f>IF(AND('Mapa final SI'!$AC$68="Muy Alta",'Mapa final SI'!$AE$68="Mayor"),CONCATENATE("R10C",'Mapa final SI'!$S$68),"")</f>
        <v/>
      </c>
      <c r="AG15" s="253" t="str">
        <f>IF(AND('Mapa final SI'!$AC$69="Muy Alta",'Mapa final SI'!$AE$69="Mayor"),CONCATENATE("R10C",'Mapa final SI'!$S$69),"")</f>
        <v/>
      </c>
      <c r="AH15" s="260" t="str">
        <f>IF(AND('Mapa final SI'!$AC$64="Muy Alta",'Mapa final SI'!$AE$64="Catastrófico"),CONCATENATE("R10C",'Mapa final SI'!$S$64),"")</f>
        <v/>
      </c>
      <c r="AI15" s="261" t="str">
        <f>IF(AND('Mapa final SI'!$AC$65="Muy Alta",'Mapa final SI'!$AE$65="Catastrófico"),CONCATENATE("R10C",'Mapa final SI'!$S$65),"")</f>
        <v/>
      </c>
      <c r="AJ15" s="261" t="str">
        <f>IF(AND('Mapa final SI'!$AC$66="Muy Alta",'Mapa final SI'!$AE$66="Catastrófico"),CONCATENATE("R10C",'Mapa final SI'!$S$66),"")</f>
        <v/>
      </c>
      <c r="AK15" s="261" t="str">
        <f>IF(AND('Mapa final SI'!$AC$67="Muy Alta",'Mapa final SI'!$AE$67="Catastrófico"),CONCATENATE("R10C",'Mapa final SI'!$S$67),"")</f>
        <v/>
      </c>
      <c r="AL15" s="261" t="str">
        <f>IF(AND('Mapa final SI'!$AC$68="Muy Alta",'Mapa final SI'!$AE$68="Catastrófico"),CONCATENATE("R10C",'Mapa final SI'!$S$68),"")</f>
        <v/>
      </c>
      <c r="AM15" s="262" t="str">
        <f>IF(AND('Mapa final SI'!$AC$69="Muy Alta",'Mapa final SI'!$AE$69="Catastrófico"),CONCATENATE("R10C",'Mapa final SI'!$S$69),"")</f>
        <v/>
      </c>
      <c r="AN15" s="15"/>
      <c r="AO15" s="740"/>
      <c r="AP15" s="741"/>
      <c r="AQ15" s="741"/>
      <c r="AR15" s="741"/>
      <c r="AS15" s="741"/>
      <c r="AT15" s="74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39"/>
      <c r="C16" s="639"/>
      <c r="D16" s="640"/>
      <c r="E16" s="725" t="s">
        <v>1056</v>
      </c>
      <c r="F16" s="726"/>
      <c r="G16" s="726"/>
      <c r="H16" s="726"/>
      <c r="I16" s="726"/>
      <c r="J16" s="263" t="str">
        <f>IF(AND('Mapa final SI'!$AC$10="Alta",'Mapa final SI'!$AE$10="Leve"),CONCATENATE("R1C",'Mapa final SI'!$S$10),"")</f>
        <v/>
      </c>
      <c r="K16" s="264" t="str">
        <f>IF(AND('Mapa final SI'!$AC$11="Alta",'Mapa final SI'!$AE$11="Leve"),CONCATENATE("R1C",'Mapa final SI'!$S$11),"")</f>
        <v/>
      </c>
      <c r="L16" s="264" t="str">
        <f>IF(AND('Mapa final SI'!$AC$12="Alta",'Mapa final SI'!$AE$12="Leve"),CONCATENATE("R1C",'Mapa final SI'!$S$12),"")</f>
        <v/>
      </c>
      <c r="M16" s="264" t="str">
        <f>IF(AND('Mapa final SI'!$AC$13="Alta",'Mapa final SI'!$AE$13="Leve"),CONCATENATE("R1C",'Mapa final SI'!$S$13),"")</f>
        <v/>
      </c>
      <c r="N16" s="264" t="str">
        <f>IF(AND('Mapa final SI'!$AC$14="Alta",'Mapa final SI'!$AE$14="Leve"),CONCATENATE("R1C",'Mapa final SI'!$S$14),"")</f>
        <v/>
      </c>
      <c r="O16" s="265" t="str">
        <f>IF(AND('Mapa final SI'!$AC$15="Alta",'Mapa final SI'!$AE$15="Leve"),CONCATENATE("R1C",'Mapa final SI'!$S$15),"")</f>
        <v/>
      </c>
      <c r="P16" s="263" t="str">
        <f>IF(AND('Mapa final SI'!$AC$10="Alta",'Mapa final SI'!$AE$10="Menor"),CONCATENATE("R1C",'Mapa final SI'!$S$10),"")</f>
        <v/>
      </c>
      <c r="Q16" s="264" t="str">
        <f>IF(AND('Mapa final SI'!$AC$11="Alta",'Mapa final SI'!$AE$11="Menor"),CONCATENATE("R1C",'Mapa final SI'!$S$11),"")</f>
        <v/>
      </c>
      <c r="R16" s="264" t="str">
        <f>IF(AND('Mapa final SI'!$AC$12="Alta",'Mapa final SI'!$AE$12="Menor"),CONCATENATE("R1C",'Mapa final SI'!$S$12),"")</f>
        <v/>
      </c>
      <c r="S16" s="264" t="str">
        <f>IF(AND('Mapa final SI'!$AC$13="Alta",'Mapa final SI'!$AE$13="Menor"),CONCATENATE("R1C",'Mapa final SI'!$S$13),"")</f>
        <v/>
      </c>
      <c r="T16" s="264" t="str">
        <f>IF(AND('Mapa final SI'!$AC$14="Alta",'Mapa final SI'!$AE$14="Menor"),CONCATENATE("R1C",'Mapa final SI'!$S$14),"")</f>
        <v/>
      </c>
      <c r="U16" s="265" t="str">
        <f>IF(AND('Mapa final SI'!$AC$15="Alta",'Mapa final SI'!$AE$15="Menor"),CONCATENATE("R1C",'Mapa final SI'!$S$15),"")</f>
        <v/>
      </c>
      <c r="V16" s="245" t="str">
        <f>IF(AND('Mapa final SI'!$AC$10="Alta",'Mapa final SI'!$AE$10="Moderado"),CONCATENATE("R1C",'Mapa final SI'!$S$10),"")</f>
        <v/>
      </c>
      <c r="W16" s="246" t="str">
        <f>IF(AND('Mapa final SI'!$AC$11="Alta",'Mapa final SI'!$AE$11="Moderado"),CONCATENATE("R1C",'Mapa final SI'!$S$11),"")</f>
        <v/>
      </c>
      <c r="X16" s="246" t="str">
        <f>IF(AND('Mapa final SI'!$AC$12="Alta",'Mapa final SI'!$AE$12="Moderado"),CONCATENATE("R1C",'Mapa final SI'!$S$12),"")</f>
        <v/>
      </c>
      <c r="Y16" s="246" t="str">
        <f>IF(AND('Mapa final SI'!$AC$13="Alta",'Mapa final SI'!$AE$13="Moderado"),CONCATENATE("R1C",'Mapa final SI'!$S$13),"")</f>
        <v/>
      </c>
      <c r="Z16" s="246" t="str">
        <f>IF(AND('Mapa final SI'!$AC$14="Alta",'Mapa final SI'!$AE$14="Moderado"),CONCATENATE("R1C",'Mapa final SI'!$S$14),"")</f>
        <v/>
      </c>
      <c r="AA16" s="247" t="str">
        <f>IF(AND('Mapa final SI'!$AC$15="Alta",'Mapa final SI'!$AE$15="Moderado"),CONCATENATE("R1C",'Mapa final SI'!$S$15),"")</f>
        <v/>
      </c>
      <c r="AB16" s="245" t="str">
        <f>IF(AND('Mapa final SI'!$AC$10="Alta",'Mapa final SI'!$AE$10="Mayor"),CONCATENATE("R1C",'Mapa final SI'!$S$10),"")</f>
        <v/>
      </c>
      <c r="AC16" s="246" t="str">
        <f>IF(AND('Mapa final SI'!$AC$11="Alta",'Mapa final SI'!$AE$11="Mayor"),CONCATENATE("R1C",'Mapa final SI'!$S$11),"")</f>
        <v/>
      </c>
      <c r="AD16" s="246" t="str">
        <f>IF(AND('Mapa final SI'!$AC$12="Alta",'Mapa final SI'!$AE$12="Mayor"),CONCATENATE("R1C",'Mapa final SI'!$S$12),"")</f>
        <v/>
      </c>
      <c r="AE16" s="246" t="str">
        <f>IF(AND('Mapa final SI'!$AC$13="Alta",'Mapa final SI'!$AE$13="Mayor"),CONCATENATE("R1C",'Mapa final SI'!$S$13),"")</f>
        <v/>
      </c>
      <c r="AF16" s="246" t="str">
        <f>IF(AND('Mapa final SI'!$AC$14="Alta",'Mapa final SI'!$AE$14="Mayor"),CONCATENATE("R1C",'Mapa final SI'!$S$14),"")</f>
        <v/>
      </c>
      <c r="AG16" s="247" t="str">
        <f>IF(AND('Mapa final SI'!$AC$15="Alta",'Mapa final SI'!$AE$15="Mayor"),CONCATENATE("R1C",'Mapa final SI'!$S$15),"")</f>
        <v/>
      </c>
      <c r="AH16" s="248" t="str">
        <f>IF(AND('Mapa final SI'!$AC$10="Alta",'Mapa final SI'!$AE$10="Catastrófico"),CONCATENATE("R1C",'Mapa final SI'!$S$10),"")</f>
        <v/>
      </c>
      <c r="AI16" s="249" t="str">
        <f>IF(AND('Mapa final SI'!$AC$11="Alta",'Mapa final SI'!$AE$11="Catastrófico"),CONCATENATE("R1C",'Mapa final SI'!$S$11),"")</f>
        <v/>
      </c>
      <c r="AJ16" s="249" t="str">
        <f>IF(AND('Mapa final SI'!$AC$12="Alta",'Mapa final SI'!$AE$12="Catastrófico"),CONCATENATE("R1C",'Mapa final SI'!$S$12),"")</f>
        <v/>
      </c>
      <c r="AK16" s="249" t="str">
        <f>IF(AND('Mapa final SI'!$AC$13="Alta",'Mapa final SI'!$AE$13="Catastrófico"),CONCATENATE("R1C",'Mapa final SI'!$S$13),"")</f>
        <v/>
      </c>
      <c r="AL16" s="249" t="str">
        <f>IF(AND('Mapa final SI'!$AC$14="Alta",'Mapa final SI'!$AE$14="Catastrófico"),CONCATENATE("R1C",'Mapa final SI'!$S$14),"")</f>
        <v/>
      </c>
      <c r="AM16" s="250" t="str">
        <f>IF(AND('Mapa final SI'!$AC$15="Alta",'Mapa final SI'!$AE$15="Catastrófico"),CONCATENATE("R1C",'Mapa final SI'!$S$15),"")</f>
        <v/>
      </c>
      <c r="AN16" s="15"/>
      <c r="AO16" s="744" t="s">
        <v>1057</v>
      </c>
      <c r="AP16" s="745"/>
      <c r="AQ16" s="745"/>
      <c r="AR16" s="745"/>
      <c r="AS16" s="745"/>
      <c r="AT16" s="74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39"/>
      <c r="C17" s="639"/>
      <c r="D17" s="640"/>
      <c r="E17" s="743"/>
      <c r="F17" s="729"/>
      <c r="G17" s="729"/>
      <c r="H17" s="729"/>
      <c r="I17" s="729"/>
      <c r="J17" s="266" t="str">
        <f>IF(AND('Mapa final SI'!$AC$16="Alta",'Mapa final SI'!$AE$16="Leve"),CONCATENATE("R2C",'Mapa final SI'!$S$16),"")</f>
        <v/>
      </c>
      <c r="K17" s="267" t="str">
        <f>IF(AND('Mapa final SI'!$AC$17="Alta",'Mapa final SI'!$AE$17="Leve"),CONCATENATE("R2C",'Mapa final SI'!$S$17),"")</f>
        <v/>
      </c>
      <c r="L17" s="267" t="str">
        <f>IF(AND('Mapa final SI'!$AC$18="Alta",'Mapa final SI'!$AE$18="Leve"),CONCATENATE("R2C",'Mapa final SI'!$S$18),"")</f>
        <v/>
      </c>
      <c r="M17" s="267" t="str">
        <f>IF(AND('Mapa final SI'!$AC$19="Alta",'Mapa final SI'!$AE$19="Leve"),CONCATENATE("R2C",'Mapa final SI'!$S$19),"")</f>
        <v/>
      </c>
      <c r="N17" s="267" t="str">
        <f>IF(AND('Mapa final SI'!$AC$20="Alta",'Mapa final SI'!$AE$20="Leve"),CONCATENATE("R2C",'Mapa final SI'!$S$20),"")</f>
        <v/>
      </c>
      <c r="O17" s="268" t="str">
        <f>IF(AND('Mapa final SI'!$AC$21="Alta",'Mapa final SI'!$AE$21="Leve"),CONCATENATE("R2C",'Mapa final SI'!$S$21),"")</f>
        <v/>
      </c>
      <c r="P17" s="266" t="str">
        <f>IF(AND('Mapa final SI'!$AC$16="Alta",'Mapa final SI'!$AE$16="Menor"),CONCATENATE("R2C",'Mapa final SI'!$S$16),"")</f>
        <v/>
      </c>
      <c r="Q17" s="267" t="str">
        <f>IF(AND('Mapa final SI'!$AC$17="Alta",'Mapa final SI'!$AE$17="Menor"),CONCATENATE("R2C",'Mapa final SI'!$S$17),"")</f>
        <v/>
      </c>
      <c r="R17" s="267" t="str">
        <f>IF(AND('Mapa final SI'!$AC$18="Alta",'Mapa final SI'!$AE$18="Menor"),CONCATENATE("R2C",'Mapa final SI'!$S$18),"")</f>
        <v/>
      </c>
      <c r="S17" s="267" t="str">
        <f>IF(AND('Mapa final SI'!$AC$19="Alta",'Mapa final SI'!$AE$19="Menor"),CONCATENATE("R2C",'Mapa final SI'!$S$19),"")</f>
        <v/>
      </c>
      <c r="T17" s="267" t="str">
        <f>IF(AND('Mapa final SI'!$AC$20="Alta",'Mapa final SI'!$AE$20="Menor"),CONCATENATE("R2C",'Mapa final SI'!$S$20),"")</f>
        <v/>
      </c>
      <c r="U17" s="268" t="str">
        <f>IF(AND('Mapa final SI'!$AC$21="Alta",'Mapa final SI'!$AE$21="Menor"),CONCATENATE("R2C",'Mapa final SI'!$S$21),"")</f>
        <v/>
      </c>
      <c r="V17" s="251" t="str">
        <f>IF(AND('Mapa final SI'!$AC$16="Alta",'Mapa final SI'!$AE$16="Moderado"),CONCATENATE("R2C",'Mapa final SI'!$S$16),"")</f>
        <v/>
      </c>
      <c r="W17" s="252" t="str">
        <f>IF(AND('Mapa final SI'!$AC$17="Alta",'Mapa final SI'!$AE$17="Moderado"),CONCATENATE("R2C",'Mapa final SI'!$S$17),"")</f>
        <v/>
      </c>
      <c r="X17" s="252" t="str">
        <f>IF(AND('Mapa final SI'!$AC$18="Alta",'Mapa final SI'!$AE$18="Moderado"),CONCATENATE("R2C",'Mapa final SI'!$S$18),"")</f>
        <v/>
      </c>
      <c r="Y17" s="252" t="str">
        <f>IF(AND('Mapa final SI'!$AC$19="Alta",'Mapa final SI'!$AE$19="Moderado"),CONCATENATE("R2C",'Mapa final SI'!$S$19),"")</f>
        <v/>
      </c>
      <c r="Z17" s="252" t="str">
        <f>IF(AND('Mapa final SI'!$AC$20="Alta",'Mapa final SI'!$AE$20="Moderado"),CONCATENATE("R2C",'Mapa final SI'!$S$20),"")</f>
        <v/>
      </c>
      <c r="AA17" s="253" t="str">
        <f>IF(AND('Mapa final SI'!$AC$21="Alta",'Mapa final SI'!$AE$21="Moderado"),CONCATENATE("R2C",'Mapa final SI'!$S$21),"")</f>
        <v/>
      </c>
      <c r="AB17" s="251" t="str">
        <f>IF(AND('Mapa final SI'!$AC$16="Alta",'Mapa final SI'!$AE$16="Mayor"),CONCATENATE("R2C",'Mapa final SI'!$S$16),"")</f>
        <v/>
      </c>
      <c r="AC17" s="252" t="str">
        <f>IF(AND('Mapa final SI'!$AC$17="Alta",'Mapa final SI'!$AE$17="Mayor"),CONCATENATE("R2C",'Mapa final SI'!$S$17),"")</f>
        <v/>
      </c>
      <c r="AD17" s="252" t="str">
        <f>IF(AND('Mapa final SI'!$AC$18="Alta",'Mapa final SI'!$AE$18="Mayor"),CONCATENATE("R2C",'Mapa final SI'!$S$18),"")</f>
        <v/>
      </c>
      <c r="AE17" s="252" t="str">
        <f>IF(AND('Mapa final SI'!$AC$19="Alta",'Mapa final SI'!$AE$19="Mayor"),CONCATENATE("R2C",'Mapa final SI'!$S$19),"")</f>
        <v/>
      </c>
      <c r="AF17" s="252" t="str">
        <f>IF(AND('Mapa final SI'!$AC$20="Alta",'Mapa final SI'!$AE$20="Mayor"),CONCATENATE("R2C",'Mapa final SI'!$S$20),"")</f>
        <v/>
      </c>
      <c r="AG17" s="253" t="str">
        <f>IF(AND('Mapa final SI'!$AC$21="Alta",'Mapa final SI'!$AE$21="Mayor"),CONCATENATE("R2C",'Mapa final SI'!$S$21),"")</f>
        <v/>
      </c>
      <c r="AH17" s="254" t="str">
        <f>IF(AND('Mapa final SI'!$AC$16="Alta",'Mapa final SI'!$AE$16="Catastrófico"),CONCATENATE("R2C",'Mapa final SI'!$S$16),"")</f>
        <v/>
      </c>
      <c r="AI17" s="255" t="str">
        <f>IF(AND('Mapa final SI'!$AC$17="Alta",'Mapa final SI'!$AE$17="Catastrófico"),CONCATENATE("R2C",'Mapa final SI'!$S$17),"")</f>
        <v/>
      </c>
      <c r="AJ17" s="255" t="str">
        <f>IF(AND('Mapa final SI'!$AC$18="Alta",'Mapa final SI'!$AE$18="Catastrófico"),CONCATENATE("R2C",'Mapa final SI'!$S$18),"")</f>
        <v/>
      </c>
      <c r="AK17" s="255" t="str">
        <f>IF(AND('Mapa final SI'!$AC$19="Alta",'Mapa final SI'!$AE$19="Catastrófico"),CONCATENATE("R2C",'Mapa final SI'!$S$19),"")</f>
        <v/>
      </c>
      <c r="AL17" s="255" t="str">
        <f>IF(AND('Mapa final SI'!$AC$20="Alta",'Mapa final SI'!$AE$20="Catastrófico"),CONCATENATE("R2C",'Mapa final SI'!$S$20),"")</f>
        <v/>
      </c>
      <c r="AM17" s="256" t="str">
        <f>IF(AND('Mapa final SI'!$AC$21="Alta",'Mapa final SI'!$AE$21="Catastrófico"),CONCATENATE("R2C",'Mapa final SI'!$S$21),"")</f>
        <v/>
      </c>
      <c r="AN17" s="15"/>
      <c r="AO17" s="747"/>
      <c r="AP17" s="748"/>
      <c r="AQ17" s="748"/>
      <c r="AR17" s="748"/>
      <c r="AS17" s="748"/>
      <c r="AT17" s="74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39"/>
      <c r="C18" s="639"/>
      <c r="D18" s="640"/>
      <c r="E18" s="728"/>
      <c r="F18" s="729"/>
      <c r="G18" s="729"/>
      <c r="H18" s="729"/>
      <c r="I18" s="729"/>
      <c r="J18" s="266" t="str">
        <f>IF(AND('Mapa final SI'!$AC$22="Alta",'Mapa final SI'!$AE$22="Leve"),CONCATENATE("R3C",'Mapa final SI'!$S$22),"")</f>
        <v/>
      </c>
      <c r="K18" s="267" t="str">
        <f>IF(AND('Mapa final SI'!$AC$23="Alta",'Mapa final SI'!$AE$23="Leve"),CONCATENATE("R3C",'Mapa final SI'!$S$23),"")</f>
        <v/>
      </c>
      <c r="L18" s="267" t="str">
        <f>IF(AND('Mapa final SI'!$AC$24="Alta",'Mapa final SI'!$AE$24="Leve"),CONCATENATE("R3C",'Mapa final SI'!$S$24),"")</f>
        <v/>
      </c>
      <c r="M18" s="267" t="str">
        <f>IF(AND('Mapa final SI'!$AC$25="Alta",'Mapa final SI'!$AE$25="Leve"),CONCATENATE("R3C",'Mapa final SI'!$S$25),"")</f>
        <v/>
      </c>
      <c r="N18" s="267" t="str">
        <f>IF(AND('Mapa final SI'!$AC$26="Alta",'Mapa final SI'!$AE$26="Leve"),CONCATENATE("R3C",'Mapa final SI'!$S$26),"")</f>
        <v/>
      </c>
      <c r="O18" s="268" t="str">
        <f>IF(AND('Mapa final SI'!$AC$27="Alta",'Mapa final SI'!$AE$27="Leve"),CONCATENATE("R3C",'Mapa final SI'!$S$27),"")</f>
        <v/>
      </c>
      <c r="P18" s="266" t="str">
        <f>IF(AND('Mapa final SI'!$AC$22="Alta",'Mapa final SI'!$AE$22="Menor"),CONCATENATE("R3C",'Mapa final SI'!$S$22),"")</f>
        <v/>
      </c>
      <c r="Q18" s="267" t="str">
        <f>IF(AND('Mapa final SI'!$AC$23="Alta",'Mapa final SI'!$AE$23="Menor"),CONCATENATE("R3C",'Mapa final SI'!$S$23),"")</f>
        <v/>
      </c>
      <c r="R18" s="267" t="str">
        <f>IF(AND('Mapa final SI'!$AC$24="Alta",'Mapa final SI'!$AE$24="Menor"),CONCATENATE("R3C",'Mapa final SI'!$S$24),"")</f>
        <v/>
      </c>
      <c r="S18" s="267" t="str">
        <f>IF(AND('Mapa final SI'!$AC$25="Alta",'Mapa final SI'!$AE$25="Menor"),CONCATENATE("R3C",'Mapa final SI'!$S$25),"")</f>
        <v/>
      </c>
      <c r="T18" s="267" t="str">
        <f>IF(AND('Mapa final SI'!$AC$26="Alta",'Mapa final SI'!$AE$26="Menor"),CONCATENATE("R3C",'Mapa final SI'!$S$26),"")</f>
        <v/>
      </c>
      <c r="U18" s="268" t="str">
        <f>IF(AND('Mapa final SI'!$AC$27="Alta",'Mapa final SI'!$AE$27="Menor"),CONCATENATE("R3C",'Mapa final SI'!$S$27),"")</f>
        <v/>
      </c>
      <c r="V18" s="251" t="str">
        <f>IF(AND('Mapa final SI'!$AC$22="Alta",'Mapa final SI'!$AE$22="Moderado"),CONCATENATE("R3C",'Mapa final SI'!$S$22),"")</f>
        <v/>
      </c>
      <c r="W18" s="252" t="str">
        <f>IF(AND('Mapa final SI'!$AC$23="Alta",'Mapa final SI'!$AE$23="Moderado"),CONCATENATE("R3C",'Mapa final SI'!$S$23),"")</f>
        <v/>
      </c>
      <c r="X18" s="252" t="str">
        <f>IF(AND('Mapa final SI'!$AC$24="Alta",'Mapa final SI'!$AE$24="Moderado"),CONCATENATE("R3C",'Mapa final SI'!$S$24),"")</f>
        <v/>
      </c>
      <c r="Y18" s="252" t="str">
        <f>IF(AND('Mapa final SI'!$AC$25="Alta",'Mapa final SI'!$AE$25="Moderado"),CONCATENATE("R3C",'Mapa final SI'!$S$25),"")</f>
        <v/>
      </c>
      <c r="Z18" s="252" t="str">
        <f>IF(AND('Mapa final SI'!$AC$26="Alta",'Mapa final SI'!$AE$26="Moderado"),CONCATENATE("R3C",'Mapa final SI'!$S$26),"")</f>
        <v/>
      </c>
      <c r="AA18" s="253" t="str">
        <f>IF(AND('Mapa final SI'!$AC$27="Alta",'Mapa final SI'!$AE$27="Moderado"),CONCATENATE("R3C",'Mapa final SI'!$S$27),"")</f>
        <v/>
      </c>
      <c r="AB18" s="251" t="str">
        <f>IF(AND('Mapa final SI'!$AC$22="Alta",'Mapa final SI'!$AE$22="Mayor"),CONCATENATE("R3C",'Mapa final SI'!$S$22),"")</f>
        <v/>
      </c>
      <c r="AC18" s="252" t="str">
        <f>IF(AND('Mapa final SI'!$AC$23="Alta",'Mapa final SI'!$AE$23="Mayor"),CONCATENATE("R3C",'Mapa final SI'!$S$23),"")</f>
        <v/>
      </c>
      <c r="AD18" s="252" t="str">
        <f>IF(AND('Mapa final SI'!$AC$24="Alta",'Mapa final SI'!$AE$24="Mayor"),CONCATENATE("R3C",'Mapa final SI'!$S$24),"")</f>
        <v/>
      </c>
      <c r="AE18" s="252" t="str">
        <f>IF(AND('Mapa final SI'!$AC$25="Alta",'Mapa final SI'!$AE$25="Mayor"),CONCATENATE("R3C",'Mapa final SI'!$S$25),"")</f>
        <v/>
      </c>
      <c r="AF18" s="252" t="str">
        <f>IF(AND('Mapa final SI'!$AC$26="Alta",'Mapa final SI'!$AE$26="Mayor"),CONCATENATE("R3C",'Mapa final SI'!$S$26),"")</f>
        <v/>
      </c>
      <c r="AG18" s="253" t="str">
        <f>IF(AND('Mapa final SI'!$AC$27="Alta",'Mapa final SI'!$AE$27="Mayor"),CONCATENATE("R3C",'Mapa final SI'!$S$27),"")</f>
        <v/>
      </c>
      <c r="AH18" s="254" t="str">
        <f>IF(AND('Mapa final SI'!$AC$22="Alta",'Mapa final SI'!$AE$22="Catastrófico"),CONCATENATE("R3C",'Mapa final SI'!$S$22),"")</f>
        <v/>
      </c>
      <c r="AI18" s="255" t="str">
        <f>IF(AND('Mapa final SI'!$AC$23="Alta",'Mapa final SI'!$AE$23="Catastrófico"),CONCATENATE("R3C",'Mapa final SI'!$S$23),"")</f>
        <v/>
      </c>
      <c r="AJ18" s="255" t="str">
        <f>IF(AND('Mapa final SI'!$AC$24="Alta",'Mapa final SI'!$AE$24="Catastrófico"),CONCATENATE("R3C",'Mapa final SI'!$S$24),"")</f>
        <v/>
      </c>
      <c r="AK18" s="255" t="str">
        <f>IF(AND('Mapa final SI'!$AC$25="Alta",'Mapa final SI'!$AE$25="Catastrófico"),CONCATENATE("R3C",'Mapa final SI'!$S$25),"")</f>
        <v/>
      </c>
      <c r="AL18" s="255" t="str">
        <f>IF(AND('Mapa final SI'!$AC$26="Alta",'Mapa final SI'!$AE$26="Catastrófico"),CONCATENATE("R3C",'Mapa final SI'!$S$26),"")</f>
        <v/>
      </c>
      <c r="AM18" s="256" t="str">
        <f>IF(AND('Mapa final SI'!$AC$27="Alta",'Mapa final SI'!$AE$27="Catastrófico"),CONCATENATE("R3C",'Mapa final SI'!$S$27),"")</f>
        <v/>
      </c>
      <c r="AN18" s="15"/>
      <c r="AO18" s="747"/>
      <c r="AP18" s="748"/>
      <c r="AQ18" s="748"/>
      <c r="AR18" s="748"/>
      <c r="AS18" s="748"/>
      <c r="AT18" s="74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39"/>
      <c r="C19" s="639"/>
      <c r="D19" s="640"/>
      <c r="E19" s="728"/>
      <c r="F19" s="729"/>
      <c r="G19" s="729"/>
      <c r="H19" s="729"/>
      <c r="I19" s="729"/>
      <c r="J19" s="266" t="str">
        <f>IF(AND('Mapa final SI'!$AC$28="Alta",'Mapa final SI'!$AE$28="Leve"),CONCATENATE("R4C",'Mapa final SI'!$S$28),"")</f>
        <v/>
      </c>
      <c r="K19" s="267" t="str">
        <f>IF(AND('Mapa final SI'!$AC$29="Alta",'Mapa final SI'!$AE$29="Leve"),CONCATENATE("R4C",'Mapa final SI'!$S$29),"")</f>
        <v/>
      </c>
      <c r="L19" s="267" t="str">
        <f>IF(AND('Mapa final SI'!$AC$30="Alta",'Mapa final SI'!$AE$30="Leve"),CONCATENATE("R4C",'Mapa final SI'!$S$30),"")</f>
        <v/>
      </c>
      <c r="M19" s="267" t="str">
        <f>IF(AND('Mapa final SI'!$AC$31="Alta",'Mapa final SI'!$AE$31="Leve"),CONCATENATE("R4C",'Mapa final SI'!$S$31),"")</f>
        <v/>
      </c>
      <c r="N19" s="267" t="str">
        <f>IF(AND('Mapa final SI'!$AC$32="Alta",'Mapa final SI'!$AE$32="Leve"),CONCATENATE("R4C",'Mapa final SI'!$S$32),"")</f>
        <v/>
      </c>
      <c r="O19" s="268" t="str">
        <f>IF(AND('Mapa final SI'!$AC$33="Alta",'Mapa final SI'!$AE$33="Leve"),CONCATENATE("R4C",'Mapa final SI'!$S$33),"")</f>
        <v/>
      </c>
      <c r="P19" s="266" t="str">
        <f>IF(AND('Mapa final SI'!$AC$28="Alta",'Mapa final SI'!$AE$28="Menor"),CONCATENATE("R4C",'Mapa final SI'!$S$28),"")</f>
        <v/>
      </c>
      <c r="Q19" s="267" t="str">
        <f>IF(AND('Mapa final SI'!$AC$29="Alta",'Mapa final SI'!$AE$29="Menor"),CONCATENATE("R4C",'Mapa final SI'!$S$29),"")</f>
        <v/>
      </c>
      <c r="R19" s="267" t="str">
        <f>IF(AND('Mapa final SI'!$AC$30="Alta",'Mapa final SI'!$AE$30="Menor"),CONCATENATE("R4C",'Mapa final SI'!$S$30),"")</f>
        <v/>
      </c>
      <c r="S19" s="267" t="str">
        <f>IF(AND('Mapa final SI'!$AC$31="Alta",'Mapa final SI'!$AE$31="Menor"),CONCATENATE("R4C",'Mapa final SI'!$S$31),"")</f>
        <v/>
      </c>
      <c r="T19" s="267" t="str">
        <f>IF(AND('Mapa final SI'!$AC$32="Alta",'Mapa final SI'!$AE$32="Menor"),CONCATENATE("R4C",'Mapa final SI'!$S$32),"")</f>
        <v/>
      </c>
      <c r="U19" s="268" t="str">
        <f>IF(AND('Mapa final SI'!$AC$33="Alta",'Mapa final SI'!$AE$33="Menor"),CONCATENATE("R4C",'Mapa final SI'!$S$33),"")</f>
        <v/>
      </c>
      <c r="V19" s="251" t="str">
        <f>IF(AND('Mapa final SI'!$AC$28="Alta",'Mapa final SI'!$AE$28="Moderado"),CONCATENATE("R4C",'Mapa final SI'!$S$28),"")</f>
        <v/>
      </c>
      <c r="W19" s="252" t="str">
        <f>IF(AND('Mapa final SI'!$AC$29="Alta",'Mapa final SI'!$AE$29="Moderado"),CONCATENATE("R4C",'Mapa final SI'!$S$29),"")</f>
        <v/>
      </c>
      <c r="X19" s="252" t="str">
        <f>IF(AND('Mapa final SI'!$AC$30="Alta",'Mapa final SI'!$AE$30="Moderado"),CONCATENATE("R4C",'Mapa final SI'!$S$30),"")</f>
        <v/>
      </c>
      <c r="Y19" s="252" t="str">
        <f>IF(AND('Mapa final SI'!$AC$31="Alta",'Mapa final SI'!$AE$31="Moderado"),CONCATENATE("R4C",'Mapa final SI'!$S$31),"")</f>
        <v/>
      </c>
      <c r="Z19" s="252" t="str">
        <f>IF(AND('Mapa final SI'!$AC$32="Alta",'Mapa final SI'!$AE$32="Moderado"),CONCATENATE("R4C",'Mapa final SI'!$S$32),"")</f>
        <v/>
      </c>
      <c r="AA19" s="253" t="str">
        <f>IF(AND('Mapa final SI'!$AC$33="Alta",'Mapa final SI'!$AE$33="Moderado"),CONCATENATE("R4C",'Mapa final SI'!$S$33),"")</f>
        <v/>
      </c>
      <c r="AB19" s="251" t="str">
        <f>IF(AND('Mapa final SI'!$AC$28="Alta",'Mapa final SI'!$AE$28="Mayor"),CONCATENATE("R4C",'Mapa final SI'!$S$28),"")</f>
        <v/>
      </c>
      <c r="AC19" s="252" t="str">
        <f>IF(AND('Mapa final SI'!$AC$29="Alta",'Mapa final SI'!$AE$29="Mayor"),CONCATENATE("R4C",'Mapa final SI'!$S$29),"")</f>
        <v/>
      </c>
      <c r="AD19" s="252" t="str">
        <f>IF(AND('Mapa final SI'!$AC$30="Alta",'Mapa final SI'!$AE$30="Mayor"),CONCATENATE("R4C",'Mapa final SI'!$S$30),"")</f>
        <v/>
      </c>
      <c r="AE19" s="252" t="str">
        <f>IF(AND('Mapa final SI'!$AC$31="Alta",'Mapa final SI'!$AE$31="Mayor"),CONCATENATE("R4C",'Mapa final SI'!$S$31),"")</f>
        <v/>
      </c>
      <c r="AF19" s="252" t="str">
        <f>IF(AND('Mapa final SI'!$AC$32="Alta",'Mapa final SI'!$AE$32="Mayor"),CONCATENATE("R4C",'Mapa final SI'!$S$32),"")</f>
        <v/>
      </c>
      <c r="AG19" s="253" t="str">
        <f>IF(AND('Mapa final SI'!$AC$33="Alta",'Mapa final SI'!$AE$33="Mayor"),CONCATENATE("R4C",'Mapa final SI'!$S$33),"")</f>
        <v/>
      </c>
      <c r="AH19" s="254" t="str">
        <f>IF(AND('Mapa final SI'!$AC$28="Alta",'Mapa final SI'!$AE$28="Catastrófico"),CONCATENATE("R4C",'Mapa final SI'!$S$28),"")</f>
        <v/>
      </c>
      <c r="AI19" s="255" t="str">
        <f>IF(AND('Mapa final SI'!$AC$29="Alta",'Mapa final SI'!$AE$29="Catastrófico"),CONCATENATE("R4C",'Mapa final SI'!$S$29),"")</f>
        <v/>
      </c>
      <c r="AJ19" s="255" t="str">
        <f>IF(AND('Mapa final SI'!$AC$30="Alta",'Mapa final SI'!$AE$30="Catastrófico"),CONCATENATE("R4C",'Mapa final SI'!$S$30),"")</f>
        <v/>
      </c>
      <c r="AK19" s="255" t="str">
        <f>IF(AND('Mapa final SI'!$AC$31="Alta",'Mapa final SI'!$AE$31="Catastrófico"),CONCATENATE("R4C",'Mapa final SI'!$S$31),"")</f>
        <v/>
      </c>
      <c r="AL19" s="255" t="str">
        <f>IF(AND('Mapa final SI'!$AC$32="Alta",'Mapa final SI'!$AE$32="Catastrófico"),CONCATENATE("R4C",'Mapa final SI'!$S$32),"")</f>
        <v/>
      </c>
      <c r="AM19" s="256" t="str">
        <f>IF(AND('Mapa final SI'!$AC$33="Alta",'Mapa final SI'!$AE$33="Catastrófico"),CONCATENATE("R4C",'Mapa final SI'!$S$33),"")</f>
        <v/>
      </c>
      <c r="AN19" s="15"/>
      <c r="AO19" s="747"/>
      <c r="AP19" s="748"/>
      <c r="AQ19" s="748"/>
      <c r="AR19" s="748"/>
      <c r="AS19" s="748"/>
      <c r="AT19" s="74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39"/>
      <c r="C20" s="639"/>
      <c r="D20" s="640"/>
      <c r="E20" s="728"/>
      <c r="F20" s="729"/>
      <c r="G20" s="729"/>
      <c r="H20" s="729"/>
      <c r="I20" s="729"/>
      <c r="J20" s="266" t="str">
        <f>IF(AND('Mapa final SI'!$AC$34="Alta",'Mapa final SI'!$AE$34="Leve"),CONCATENATE("R5C",'Mapa final SI'!$S$34),"")</f>
        <v/>
      </c>
      <c r="K20" s="267" t="str">
        <f>IF(AND('Mapa final SI'!$AC$35="Alta",'Mapa final SI'!$AE$35="Leve"),CONCATENATE("R5C",'Mapa final SI'!$S$35),"")</f>
        <v/>
      </c>
      <c r="L20" s="267" t="str">
        <f>IF(AND('Mapa final SI'!$AC$36="Alta",'Mapa final SI'!$AE$36="Leve"),CONCATENATE("R5C",'Mapa final SI'!$S$36),"")</f>
        <v/>
      </c>
      <c r="M20" s="267" t="str">
        <f>IF(AND('Mapa final SI'!$AC$37="Alta",'Mapa final SI'!$AE$37="Leve"),CONCATENATE("R5C",'Mapa final SI'!$S$37),"")</f>
        <v/>
      </c>
      <c r="N20" s="267" t="str">
        <f>IF(AND('Mapa final SI'!$AC$38="Alta",'Mapa final SI'!$AE$38="Leve"),CONCATENATE("R5C",'Mapa final SI'!$S$38),"")</f>
        <v/>
      </c>
      <c r="O20" s="268" t="str">
        <f>IF(AND('Mapa final SI'!$AC$39="Alta",'Mapa final SI'!$AE$39="Leve"),CONCATENATE("R5C",'Mapa final SI'!$S$39),"")</f>
        <v/>
      </c>
      <c r="P20" s="266" t="str">
        <f>IF(AND('Mapa final SI'!$AC$34="Alta",'Mapa final SI'!$AE$34="Menor"),CONCATENATE("R5C",'Mapa final SI'!$S$34),"")</f>
        <v/>
      </c>
      <c r="Q20" s="267" t="str">
        <f>IF(AND('Mapa final SI'!$AC$35="Alta",'Mapa final SI'!$AE$35="Menor"),CONCATENATE("R5C",'Mapa final SI'!$S$35),"")</f>
        <v/>
      </c>
      <c r="R20" s="267" t="str">
        <f>IF(AND('Mapa final SI'!$AC$36="Alta",'Mapa final SI'!$AE$36="Menor"),CONCATENATE("R5C",'Mapa final SI'!$S$36),"")</f>
        <v/>
      </c>
      <c r="S20" s="267" t="str">
        <f>IF(AND('Mapa final SI'!$AC$37="Alta",'Mapa final SI'!$AE$37="Menor"),CONCATENATE("R5C",'Mapa final SI'!$S$37),"")</f>
        <v/>
      </c>
      <c r="T20" s="267" t="str">
        <f>IF(AND('Mapa final SI'!$AC$38="Alta",'Mapa final SI'!$AE$38="Menor"),CONCATENATE("R5C",'Mapa final SI'!$S$38),"")</f>
        <v/>
      </c>
      <c r="U20" s="268" t="str">
        <f>IF(AND('Mapa final SI'!$AC$39="Alta",'Mapa final SI'!$AE$39="Menor"),CONCATENATE("R5C",'Mapa final SI'!$S$39),"")</f>
        <v/>
      </c>
      <c r="V20" s="251" t="str">
        <f>IF(AND('Mapa final SI'!$AC$34="Alta",'Mapa final SI'!$AE$34="Moderado"),CONCATENATE("R5C",'Mapa final SI'!$S$34),"")</f>
        <v/>
      </c>
      <c r="W20" s="252" t="str">
        <f>IF(AND('Mapa final SI'!$AC$35="Alta",'Mapa final SI'!$AE$35="Moderado"),CONCATENATE("R5C",'Mapa final SI'!$S$35),"")</f>
        <v/>
      </c>
      <c r="X20" s="252" t="str">
        <f>IF(AND('Mapa final SI'!$AC$36="Alta",'Mapa final SI'!$AE$36="Moderado"),CONCATENATE("R5C",'Mapa final SI'!$S$36),"")</f>
        <v/>
      </c>
      <c r="Y20" s="252" t="str">
        <f>IF(AND('Mapa final SI'!$AC$37="Alta",'Mapa final SI'!$AE$37="Moderado"),CONCATENATE("R5C",'Mapa final SI'!$S$37),"")</f>
        <v/>
      </c>
      <c r="Z20" s="252" t="str">
        <f>IF(AND('Mapa final SI'!$AC$38="Alta",'Mapa final SI'!$AE$38="Moderado"),CONCATENATE("R5C",'Mapa final SI'!$S$38),"")</f>
        <v/>
      </c>
      <c r="AA20" s="253" t="str">
        <f>IF(AND('Mapa final SI'!$AC$39="Alta",'Mapa final SI'!$AE$39="Moderado"),CONCATENATE("R5C",'Mapa final SI'!$S$39),"")</f>
        <v/>
      </c>
      <c r="AB20" s="251" t="str">
        <f>IF(AND('Mapa final SI'!$AC$34="Alta",'Mapa final SI'!$AE$34="Mayor"),CONCATENATE("R5C",'Mapa final SI'!$S$34),"")</f>
        <v/>
      </c>
      <c r="AC20" s="252" t="str">
        <f>IF(AND('Mapa final SI'!$AC$35="Alta",'Mapa final SI'!$AE$35="Mayor"),CONCATENATE("R5C",'Mapa final SI'!$S$35),"")</f>
        <v/>
      </c>
      <c r="AD20" s="252" t="str">
        <f>IF(AND('Mapa final SI'!$AC$36="Alta",'Mapa final SI'!$AE$36="Mayor"),CONCATENATE("R5C",'Mapa final SI'!$S$36),"")</f>
        <v/>
      </c>
      <c r="AE20" s="252" t="str">
        <f>IF(AND('Mapa final SI'!$AC$37="Alta",'Mapa final SI'!$AE$37="Mayor"),CONCATENATE("R5C",'Mapa final SI'!$S$37),"")</f>
        <v/>
      </c>
      <c r="AF20" s="252" t="str">
        <f>IF(AND('Mapa final SI'!$AC$38="Alta",'Mapa final SI'!$AE$38="Mayor"),CONCATENATE("R5C",'Mapa final SI'!$S$38),"")</f>
        <v/>
      </c>
      <c r="AG20" s="253" t="str">
        <f>IF(AND('Mapa final SI'!$AC$39="Alta",'Mapa final SI'!$AE$39="Mayor"),CONCATENATE("R5C",'Mapa final SI'!$S$39),"")</f>
        <v/>
      </c>
      <c r="AH20" s="254" t="str">
        <f>IF(AND('Mapa final SI'!$AC$34="Alta",'Mapa final SI'!$AE$34="Catastrófico"),CONCATENATE("R5C",'Mapa final SI'!$S$34),"")</f>
        <v/>
      </c>
      <c r="AI20" s="255" t="str">
        <f>IF(AND('Mapa final SI'!$AC$35="Alta",'Mapa final SI'!$AE$35="Catastrófico"),CONCATENATE("R5C",'Mapa final SI'!$S$35),"")</f>
        <v/>
      </c>
      <c r="AJ20" s="255" t="str">
        <f>IF(AND('Mapa final SI'!$AC$36="Alta",'Mapa final SI'!$AE$36="Catastrófico"),CONCATENATE("R5C",'Mapa final SI'!$S$36),"")</f>
        <v/>
      </c>
      <c r="AK20" s="255" t="str">
        <f>IF(AND('Mapa final SI'!$AC$37="Alta",'Mapa final SI'!$AE$37="Catastrófico"),CONCATENATE("R5C",'Mapa final SI'!$S$37),"")</f>
        <v/>
      </c>
      <c r="AL20" s="255" t="str">
        <f>IF(AND('Mapa final SI'!$AC$38="Alta",'Mapa final SI'!$AE$38="Catastrófico"),CONCATENATE("R5C",'Mapa final SI'!$S$38),"")</f>
        <v/>
      </c>
      <c r="AM20" s="256" t="str">
        <f>IF(AND('Mapa final SI'!$AC$39="Alta",'Mapa final SI'!$AE$39="Catastrófico"),CONCATENATE("R5C",'Mapa final SI'!$S$39),"")</f>
        <v/>
      </c>
      <c r="AN20" s="15"/>
      <c r="AO20" s="747"/>
      <c r="AP20" s="748"/>
      <c r="AQ20" s="748"/>
      <c r="AR20" s="748"/>
      <c r="AS20" s="748"/>
      <c r="AT20" s="74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39"/>
      <c r="C21" s="639"/>
      <c r="D21" s="640"/>
      <c r="E21" s="728"/>
      <c r="F21" s="729"/>
      <c r="G21" s="729"/>
      <c r="H21" s="729"/>
      <c r="I21" s="729"/>
      <c r="J21" s="266" t="str">
        <f>IF(AND('Mapa final SI'!$AC$40="Alta",'Mapa final SI'!$AE$40="Leve"),CONCATENATE("R6C",'Mapa final SI'!$S$40),"")</f>
        <v/>
      </c>
      <c r="K21" s="267" t="str">
        <f>IF(AND('Mapa final SI'!$AC$41="Alta",'Mapa final SI'!$AE$41="Leve"),CONCATENATE("R6C",'Mapa final SI'!$S$41),"")</f>
        <v/>
      </c>
      <c r="L21" s="267" t="str">
        <f>IF(AND('Mapa final SI'!$AC$42="Alta",'Mapa final SI'!$AE$42="Leve"),CONCATENATE("R6C",'Mapa final SI'!$S$42),"")</f>
        <v/>
      </c>
      <c r="M21" s="267" t="str">
        <f>IF(AND('Mapa final SI'!$AC$43="Alta",'Mapa final SI'!$AE$43="Leve"),CONCATENATE("R6C",'Mapa final SI'!$S$43),"")</f>
        <v/>
      </c>
      <c r="N21" s="267" t="str">
        <f>IF(AND('Mapa final SI'!$AC$44="Alta",'Mapa final SI'!$AE$44="Leve"),CONCATENATE("R6C",'Mapa final SI'!$S$44),"")</f>
        <v/>
      </c>
      <c r="O21" s="268" t="str">
        <f>IF(AND('Mapa final SI'!$AC$45="Alta",'Mapa final SI'!$AE$45="Leve"),CONCATENATE("R6C",'Mapa final SI'!$S$45),"")</f>
        <v/>
      </c>
      <c r="P21" s="266" t="str">
        <f>IF(AND('Mapa final SI'!$AC$40="Alta",'Mapa final SI'!$AE$40="Menor"),CONCATENATE("R6C",'Mapa final SI'!$S$40),"")</f>
        <v/>
      </c>
      <c r="Q21" s="267" t="str">
        <f>IF(AND('Mapa final SI'!$AC$41="Alta",'Mapa final SI'!$AE$41="Menor"),CONCATENATE("R6C",'Mapa final SI'!$S$41),"")</f>
        <v/>
      </c>
      <c r="R21" s="267" t="str">
        <f>IF(AND('Mapa final SI'!$AC$42="Alta",'Mapa final SI'!$AE$42="Menor"),CONCATENATE("R6C",'Mapa final SI'!$S$42),"")</f>
        <v/>
      </c>
      <c r="S21" s="267" t="str">
        <f>IF(AND('Mapa final SI'!$AC$43="Alta",'Mapa final SI'!$AE$43="Menor"),CONCATENATE("R6C",'Mapa final SI'!$S$43),"")</f>
        <v/>
      </c>
      <c r="T21" s="267" t="str">
        <f>IF(AND('Mapa final SI'!$AC$44="Alta",'Mapa final SI'!$AE$44="Menor"),CONCATENATE("R6C",'Mapa final SI'!$S$44),"")</f>
        <v/>
      </c>
      <c r="U21" s="268" t="str">
        <f>IF(AND('Mapa final SI'!$AC$45="Alta",'Mapa final SI'!$AE$45="Menor"),CONCATENATE("R6C",'Mapa final SI'!$S$45),"")</f>
        <v/>
      </c>
      <c r="V21" s="251" t="str">
        <f>IF(AND('Mapa final SI'!$AC$40="Alta",'Mapa final SI'!$AE$40="Moderado"),CONCATENATE("R6C",'Mapa final SI'!$S$40),"")</f>
        <v/>
      </c>
      <c r="W21" s="252" t="str">
        <f>IF(AND('Mapa final SI'!$AC$41="Alta",'Mapa final SI'!$AE$41="Moderado"),CONCATENATE("R6C",'Mapa final SI'!$S$41),"")</f>
        <v/>
      </c>
      <c r="X21" s="252" t="str">
        <f>IF(AND('Mapa final SI'!$AC$42="Alta",'Mapa final SI'!$AE$42="Moderado"),CONCATENATE("R6C",'Mapa final SI'!$S$42),"")</f>
        <v/>
      </c>
      <c r="Y21" s="252" t="str">
        <f>IF(AND('Mapa final SI'!$AC$43="Alta",'Mapa final SI'!$AE$43="Moderado"),CONCATENATE("R6C",'Mapa final SI'!$S$43),"")</f>
        <v/>
      </c>
      <c r="Z21" s="252" t="str">
        <f>IF(AND('Mapa final SI'!$AC$44="Alta",'Mapa final SI'!$AE$44="Moderado"),CONCATENATE("R6C",'Mapa final SI'!$S$44),"")</f>
        <v/>
      </c>
      <c r="AA21" s="253" t="str">
        <f>IF(AND('Mapa final SI'!$AC$45="Alta",'Mapa final SI'!$AE$45="Moderado"),CONCATENATE("R6C",'Mapa final SI'!$S$45),"")</f>
        <v/>
      </c>
      <c r="AB21" s="251" t="str">
        <f>IF(AND('Mapa final SI'!$AC$40="Alta",'Mapa final SI'!$AE$40="Mayor"),CONCATENATE("R6C",'Mapa final SI'!$S$40),"")</f>
        <v/>
      </c>
      <c r="AC21" s="252" t="str">
        <f>IF(AND('Mapa final SI'!$AC$41="Alta",'Mapa final SI'!$AE$41="Mayor"),CONCATENATE("R6C",'Mapa final SI'!$S$41),"")</f>
        <v/>
      </c>
      <c r="AD21" s="252" t="str">
        <f>IF(AND('Mapa final SI'!$AC$42="Alta",'Mapa final SI'!$AE$42="Mayor"),CONCATENATE("R6C",'Mapa final SI'!$S$42),"")</f>
        <v/>
      </c>
      <c r="AE21" s="252" t="str">
        <f>IF(AND('Mapa final SI'!$AC$43="Alta",'Mapa final SI'!$AE$43="Mayor"),CONCATENATE("R6C",'Mapa final SI'!$S$43),"")</f>
        <v/>
      </c>
      <c r="AF21" s="252" t="str">
        <f>IF(AND('Mapa final SI'!$AC$44="Alta",'Mapa final SI'!$AE$44="Mayor"),CONCATENATE("R6C",'Mapa final SI'!$S$44),"")</f>
        <v/>
      </c>
      <c r="AG21" s="253" t="str">
        <f>IF(AND('Mapa final SI'!$AC$45="Alta",'Mapa final SI'!$AE$45="Mayor"),CONCATENATE("R6C",'Mapa final SI'!$S$45),"")</f>
        <v/>
      </c>
      <c r="AH21" s="254" t="str">
        <f>IF(AND('Mapa final SI'!$AC$40="Alta",'Mapa final SI'!$AE$40="Catastrófico"),CONCATENATE("R6C",'Mapa final SI'!$S$40),"")</f>
        <v/>
      </c>
      <c r="AI21" s="255" t="str">
        <f>IF(AND('Mapa final SI'!$AC$41="Alta",'Mapa final SI'!$AE$41="Catastrófico"),CONCATENATE("R6C",'Mapa final SI'!$S$41),"")</f>
        <v/>
      </c>
      <c r="AJ21" s="255" t="str">
        <f>IF(AND('Mapa final SI'!$AC$42="Alta",'Mapa final SI'!$AE$42="Catastrófico"),CONCATENATE("R6C",'Mapa final SI'!$S$42),"")</f>
        <v/>
      </c>
      <c r="AK21" s="255" t="str">
        <f>IF(AND('Mapa final SI'!$AC$43="Alta",'Mapa final SI'!$AE$43="Catastrófico"),CONCATENATE("R6C",'Mapa final SI'!$S$43),"")</f>
        <v/>
      </c>
      <c r="AL21" s="255" t="str">
        <f>IF(AND('Mapa final SI'!$AC$44="Alta",'Mapa final SI'!$AE$44="Catastrófico"),CONCATENATE("R6C",'Mapa final SI'!$S$44),"")</f>
        <v/>
      </c>
      <c r="AM21" s="256" t="str">
        <f>IF(AND('Mapa final SI'!$AC$45="Alta",'Mapa final SI'!$AE$45="Catastrófico"),CONCATENATE("R6C",'Mapa final SI'!$S$45),"")</f>
        <v/>
      </c>
      <c r="AN21" s="15"/>
      <c r="AO21" s="747"/>
      <c r="AP21" s="748"/>
      <c r="AQ21" s="748"/>
      <c r="AR21" s="748"/>
      <c r="AS21" s="748"/>
      <c r="AT21" s="74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39"/>
      <c r="C22" s="639"/>
      <c r="D22" s="640"/>
      <c r="E22" s="728"/>
      <c r="F22" s="729"/>
      <c r="G22" s="729"/>
      <c r="H22" s="729"/>
      <c r="I22" s="729"/>
      <c r="J22" s="266" t="str">
        <f>IF(AND('Mapa final SI'!$AC$46="Alta",'Mapa final SI'!$AE$46="Leve"),CONCATENATE("R7C",'Mapa final SI'!$S$46),"")</f>
        <v/>
      </c>
      <c r="K22" s="267" t="str">
        <f>IF(AND('Mapa final SI'!$AC$47="Alta",'Mapa final SI'!$AE$47="Leve"),CONCATENATE("R7C",'Mapa final SI'!$S$47),"")</f>
        <v/>
      </c>
      <c r="L22" s="267" t="str">
        <f>IF(AND('Mapa final SI'!$AC$48="Alta",'Mapa final SI'!$AE$48="Leve"),CONCATENATE("R7C",'Mapa final SI'!$S$48),"")</f>
        <v/>
      </c>
      <c r="M22" s="267" t="str">
        <f>IF(AND('Mapa final SI'!$AC$49="Alta",'Mapa final SI'!$AE$49="Leve"),CONCATENATE("R7C",'Mapa final SI'!$S$49),"")</f>
        <v/>
      </c>
      <c r="N22" s="267" t="str">
        <f>IF(AND('Mapa final SI'!$AC$50="Alta",'Mapa final SI'!$AE$50="Leve"),CONCATENATE("R7C",'Mapa final SI'!$S$50),"")</f>
        <v/>
      </c>
      <c r="O22" s="268" t="str">
        <f>IF(AND('Mapa final SI'!$AC$51="Alta",'Mapa final SI'!$AE$51="Leve"),CONCATENATE("R7C",'Mapa final SI'!$S$51),"")</f>
        <v/>
      </c>
      <c r="P22" s="266" t="str">
        <f>IF(AND('Mapa final SI'!$AC$46="Alta",'Mapa final SI'!$AE$46="Menor"),CONCATENATE("R7C",'Mapa final SI'!$S$46),"")</f>
        <v/>
      </c>
      <c r="Q22" s="267" t="str">
        <f>IF(AND('Mapa final SI'!$AC$47="Alta",'Mapa final SI'!$AE$47="Menor"),CONCATENATE("R7C",'Mapa final SI'!$S$47),"")</f>
        <v/>
      </c>
      <c r="R22" s="267" t="str">
        <f>IF(AND('Mapa final SI'!$AC$48="Alta",'Mapa final SI'!$AE$48="Menor"),CONCATENATE("R7C",'Mapa final SI'!$S$48),"")</f>
        <v/>
      </c>
      <c r="S22" s="267" t="str">
        <f>IF(AND('Mapa final SI'!$AC$49="Alta",'Mapa final SI'!$AE$49="Menor"),CONCATENATE("R7C",'Mapa final SI'!$S$49),"")</f>
        <v/>
      </c>
      <c r="T22" s="267" t="str">
        <f>IF(AND('Mapa final SI'!$AC$50="Alta",'Mapa final SI'!$AE$50="Menor"),CONCATENATE("R7C",'Mapa final SI'!$S$50),"")</f>
        <v/>
      </c>
      <c r="U22" s="268" t="str">
        <f>IF(AND('Mapa final SI'!$AC$51="Alta",'Mapa final SI'!$AE$51="Menor"),CONCATENATE("R7C",'Mapa final SI'!$S$51),"")</f>
        <v/>
      </c>
      <c r="V22" s="251" t="str">
        <f>IF(AND('Mapa final SI'!$AC$46="Alta",'Mapa final SI'!$AE$46="Moderado"),CONCATENATE("R7C",'Mapa final SI'!$S$46),"")</f>
        <v/>
      </c>
      <c r="W22" s="252" t="str">
        <f>IF(AND('Mapa final SI'!$AC$47="Alta",'Mapa final SI'!$AE$47="Moderado"),CONCATENATE("R7C",'Mapa final SI'!$S$47),"")</f>
        <v/>
      </c>
      <c r="X22" s="252" t="str">
        <f>IF(AND('Mapa final SI'!$AC$48="Alta",'Mapa final SI'!$AE$48="Moderado"),CONCATENATE("R7C",'Mapa final SI'!$S$48),"")</f>
        <v/>
      </c>
      <c r="Y22" s="252" t="str">
        <f>IF(AND('Mapa final SI'!$AC$49="Alta",'Mapa final SI'!$AE$49="Moderado"),CONCATENATE("R7C",'Mapa final SI'!$S$49),"")</f>
        <v/>
      </c>
      <c r="Z22" s="252" t="str">
        <f>IF(AND('Mapa final SI'!$AC$50="Alta",'Mapa final SI'!$AE$50="Moderado"),CONCATENATE("R7C",'Mapa final SI'!$S$50),"")</f>
        <v/>
      </c>
      <c r="AA22" s="253" t="str">
        <f>IF(AND('Mapa final SI'!$AC$51="Alta",'Mapa final SI'!$AE$51="Moderado"),CONCATENATE("R7C",'Mapa final SI'!$S$51),"")</f>
        <v/>
      </c>
      <c r="AB22" s="251" t="str">
        <f>IF(AND('Mapa final SI'!$AC$46="Alta",'Mapa final SI'!$AE$46="Mayor"),CONCATENATE("R7C",'Mapa final SI'!$S$46),"")</f>
        <v/>
      </c>
      <c r="AC22" s="252" t="str">
        <f>IF(AND('Mapa final SI'!$AC$47="Alta",'Mapa final SI'!$AE$47="Mayor"),CONCATENATE("R7C",'Mapa final SI'!$S$47),"")</f>
        <v/>
      </c>
      <c r="AD22" s="252" t="str">
        <f>IF(AND('Mapa final SI'!$AC$48="Alta",'Mapa final SI'!$AE$48="Mayor"),CONCATENATE("R7C",'Mapa final SI'!$S$48),"")</f>
        <v/>
      </c>
      <c r="AE22" s="252" t="str">
        <f>IF(AND('Mapa final SI'!$AC$49="Alta",'Mapa final SI'!$AE$49="Mayor"),CONCATENATE("R7C",'Mapa final SI'!$S$49),"")</f>
        <v/>
      </c>
      <c r="AF22" s="252" t="str">
        <f>IF(AND('Mapa final SI'!$AC$50="Alta",'Mapa final SI'!$AE$50="Mayor"),CONCATENATE("R7C",'Mapa final SI'!$S$50),"")</f>
        <v/>
      </c>
      <c r="AG22" s="253" t="str">
        <f>IF(AND('Mapa final SI'!$AC$51="Alta",'Mapa final SI'!$AE$51="Mayor"),CONCATENATE("R7C",'Mapa final SI'!$S$51),"")</f>
        <v/>
      </c>
      <c r="AH22" s="254" t="str">
        <f>IF(AND('Mapa final SI'!$AC$46="Alta",'Mapa final SI'!$AE$46="Catastrófico"),CONCATENATE("R7C",'Mapa final SI'!$S$46),"")</f>
        <v/>
      </c>
      <c r="AI22" s="255" t="str">
        <f>IF(AND('Mapa final SI'!$AC$47="Alta",'Mapa final SI'!$AE$47="Catastrófico"),CONCATENATE("R7C",'Mapa final SI'!$S$47),"")</f>
        <v/>
      </c>
      <c r="AJ22" s="255" t="str">
        <f>IF(AND('Mapa final SI'!$AC$48="Alta",'Mapa final SI'!$AE$48="Catastrófico"),CONCATENATE("R7C",'Mapa final SI'!$S$48),"")</f>
        <v/>
      </c>
      <c r="AK22" s="255" t="str">
        <f>IF(AND('Mapa final SI'!$AC$49="Alta",'Mapa final SI'!$AE$49="Catastrófico"),CONCATENATE("R7C",'Mapa final SI'!$S$49),"")</f>
        <v/>
      </c>
      <c r="AL22" s="255" t="str">
        <f>IF(AND('Mapa final SI'!$AC$50="Alta",'Mapa final SI'!$AE$50="Catastrófico"),CONCATENATE("R7C",'Mapa final SI'!$S$50),"")</f>
        <v/>
      </c>
      <c r="AM22" s="256" t="str">
        <f>IF(AND('Mapa final SI'!$AC$51="Alta",'Mapa final SI'!$AE$51="Catastrófico"),CONCATENATE("R7C",'Mapa final SI'!$S$51),"")</f>
        <v/>
      </c>
      <c r="AN22" s="15"/>
      <c r="AO22" s="747"/>
      <c r="AP22" s="748"/>
      <c r="AQ22" s="748"/>
      <c r="AR22" s="748"/>
      <c r="AS22" s="748"/>
      <c r="AT22" s="74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39"/>
      <c r="C23" s="639"/>
      <c r="D23" s="640"/>
      <c r="E23" s="728"/>
      <c r="F23" s="729"/>
      <c r="G23" s="729"/>
      <c r="H23" s="729"/>
      <c r="I23" s="729"/>
      <c r="J23" s="266" t="str">
        <f>IF(AND('Mapa final SI'!$AC$52="Alta",'Mapa final SI'!$AE$52="Leve"),CONCATENATE("R8C",'Mapa final SI'!$S$52),"")</f>
        <v/>
      </c>
      <c r="K23" s="267" t="str">
        <f>IF(AND('Mapa final SI'!$AC$53="Alta",'Mapa final SI'!$AE$53="Leve"),CONCATENATE("R8C",'Mapa final SI'!$S$53),"")</f>
        <v/>
      </c>
      <c r="L23" s="267" t="str">
        <f>IF(AND('Mapa final SI'!$AC$54="Alta",'Mapa final SI'!$AE$54="Leve"),CONCATENATE("R8C",'Mapa final SI'!$S$54),"")</f>
        <v/>
      </c>
      <c r="M23" s="267" t="str">
        <f>IF(AND('Mapa final SI'!$AC$55="Alta",'Mapa final SI'!$AE$55="Leve"),CONCATENATE("R8C",'Mapa final SI'!$S$55),"")</f>
        <v/>
      </c>
      <c r="N23" s="267" t="str">
        <f>IF(AND('Mapa final SI'!$AC$56="Alta",'Mapa final SI'!$AE$56="Leve"),CONCATENATE("R8C",'Mapa final SI'!$S$56),"")</f>
        <v/>
      </c>
      <c r="O23" s="268" t="str">
        <f>IF(AND('Mapa final SI'!$AC$57="Alta",'Mapa final SI'!$AE$57="Leve"),CONCATENATE("R8C",'Mapa final SI'!$S$57),"")</f>
        <v/>
      </c>
      <c r="P23" s="266" t="str">
        <f>IF(AND('Mapa final SI'!$AC$52="Alta",'Mapa final SI'!$AE$52="Menor"),CONCATENATE("R8C",'Mapa final SI'!$S$52),"")</f>
        <v/>
      </c>
      <c r="Q23" s="267" t="str">
        <f>IF(AND('Mapa final SI'!$AC$53="Alta",'Mapa final SI'!$AE$53="Menor"),CONCATENATE("R8C",'Mapa final SI'!$S$53),"")</f>
        <v/>
      </c>
      <c r="R23" s="267" t="str">
        <f>IF(AND('Mapa final SI'!$AC$54="Alta",'Mapa final SI'!$AE$54="Menor"),CONCATENATE("R8C",'Mapa final SI'!$S$54),"")</f>
        <v/>
      </c>
      <c r="S23" s="267" t="str">
        <f>IF(AND('Mapa final SI'!$AC$55="Alta",'Mapa final SI'!$AE$55="Menor"),CONCATENATE("R8C",'Mapa final SI'!$S$55),"")</f>
        <v/>
      </c>
      <c r="T23" s="267" t="str">
        <f>IF(AND('Mapa final SI'!$AC$56="Alta",'Mapa final SI'!$AE$56="Menor"),CONCATENATE("R8C",'Mapa final SI'!$S$56),"")</f>
        <v/>
      </c>
      <c r="U23" s="268" t="str">
        <f>IF(AND('Mapa final SI'!$AC$57="Alta",'Mapa final SI'!$AE$57="Menor"),CONCATENATE("R8C",'Mapa final SI'!$S$57),"")</f>
        <v/>
      </c>
      <c r="V23" s="251" t="str">
        <f>IF(AND('Mapa final SI'!$AC$52="Alta",'Mapa final SI'!$AE$52="Moderado"),CONCATENATE("R8C",'Mapa final SI'!$S$52),"")</f>
        <v/>
      </c>
      <c r="W23" s="252" t="str">
        <f>IF(AND('Mapa final SI'!$AC$53="Alta",'Mapa final SI'!$AE$53="Moderado"),CONCATENATE("R8C",'Mapa final SI'!$S$53),"")</f>
        <v/>
      </c>
      <c r="X23" s="252" t="str">
        <f>IF(AND('Mapa final SI'!$AC$54="Alta",'Mapa final SI'!$AE$54="Moderado"),CONCATENATE("R8C",'Mapa final SI'!$S$54),"")</f>
        <v/>
      </c>
      <c r="Y23" s="252" t="str">
        <f>IF(AND('Mapa final SI'!$AC$55="Alta",'Mapa final SI'!$AE$55="Moderado"),CONCATENATE("R8C",'Mapa final SI'!$S$55),"")</f>
        <v/>
      </c>
      <c r="Z23" s="252" t="str">
        <f>IF(AND('Mapa final SI'!$AC$56="Alta",'Mapa final SI'!$AE$56="Moderado"),CONCATENATE("R8C",'Mapa final SI'!$S$56),"")</f>
        <v/>
      </c>
      <c r="AA23" s="253" t="str">
        <f>IF(AND('Mapa final SI'!$AC$57="Alta",'Mapa final SI'!$AE$57="Moderado"),CONCATENATE("R8C",'Mapa final SI'!$S$57),"")</f>
        <v/>
      </c>
      <c r="AB23" s="251" t="str">
        <f>IF(AND('Mapa final SI'!$AC$52="Alta",'Mapa final SI'!$AE$52="Mayor"),CONCATENATE("R8C",'Mapa final SI'!$S$52),"")</f>
        <v/>
      </c>
      <c r="AC23" s="252" t="str">
        <f>IF(AND('Mapa final SI'!$AC$53="Alta",'Mapa final SI'!$AE$53="Mayor"),CONCATENATE("R8C",'Mapa final SI'!$S$53),"")</f>
        <v/>
      </c>
      <c r="AD23" s="252" t="str">
        <f>IF(AND('Mapa final SI'!$AC$54="Alta",'Mapa final SI'!$AE$54="Mayor"),CONCATENATE("R8C",'Mapa final SI'!$S$54),"")</f>
        <v/>
      </c>
      <c r="AE23" s="252" t="str">
        <f>IF(AND('Mapa final SI'!$AC$55="Alta",'Mapa final SI'!$AE$55="Mayor"),CONCATENATE("R8C",'Mapa final SI'!$S$55),"")</f>
        <v/>
      </c>
      <c r="AF23" s="252" t="str">
        <f>IF(AND('Mapa final SI'!$AC$56="Alta",'Mapa final SI'!$AE$56="Mayor"),CONCATENATE("R8C",'Mapa final SI'!$S$56),"")</f>
        <v/>
      </c>
      <c r="AG23" s="253" t="str">
        <f>IF(AND('Mapa final SI'!$AC$57="Alta",'Mapa final SI'!$AE$57="Mayor"),CONCATENATE("R8C",'Mapa final SI'!$S$57),"")</f>
        <v/>
      </c>
      <c r="AH23" s="254" t="str">
        <f>IF(AND('Mapa final SI'!$AC$52="Alta",'Mapa final SI'!$AE$52="Catastrófico"),CONCATENATE("R8C",'Mapa final SI'!$S$52),"")</f>
        <v/>
      </c>
      <c r="AI23" s="255" t="str">
        <f>IF(AND('Mapa final SI'!$AC$53="Alta",'Mapa final SI'!$AE$53="Catastrófico"),CONCATENATE("R8C",'Mapa final SI'!$S$53),"")</f>
        <v/>
      </c>
      <c r="AJ23" s="255" t="str">
        <f>IF(AND('Mapa final SI'!$AC$54="Alta",'Mapa final SI'!$AE$54="Catastrófico"),CONCATENATE("R8C",'Mapa final SI'!$S$54),"")</f>
        <v/>
      </c>
      <c r="AK23" s="255" t="str">
        <f>IF(AND('Mapa final SI'!$AC$55="Alta",'Mapa final SI'!$AE$55="Catastrófico"),CONCATENATE("R8C",'Mapa final SI'!$S$55),"")</f>
        <v/>
      </c>
      <c r="AL23" s="255" t="str">
        <f>IF(AND('Mapa final SI'!$AC$56="Alta",'Mapa final SI'!$AE$56="Catastrófico"),CONCATENATE("R8C",'Mapa final SI'!$S$56),"")</f>
        <v/>
      </c>
      <c r="AM23" s="256" t="str">
        <f>IF(AND('Mapa final SI'!$AC$57="Alta",'Mapa final SI'!$AE$57="Catastrófico"),CONCATENATE("R8C",'Mapa final SI'!$S$57),"")</f>
        <v/>
      </c>
      <c r="AN23" s="15"/>
      <c r="AO23" s="747"/>
      <c r="AP23" s="748"/>
      <c r="AQ23" s="748"/>
      <c r="AR23" s="748"/>
      <c r="AS23" s="748"/>
      <c r="AT23" s="749"/>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39"/>
      <c r="C24" s="639"/>
      <c r="D24" s="640"/>
      <c r="E24" s="728"/>
      <c r="F24" s="729"/>
      <c r="G24" s="729"/>
      <c r="H24" s="729"/>
      <c r="I24" s="729"/>
      <c r="J24" s="266" t="str">
        <f>IF(AND('Mapa final SI'!$AC$58="Alta",'Mapa final SI'!$AE$58="Leve"),CONCATENATE("R9C",'Mapa final SI'!$S$58),"")</f>
        <v/>
      </c>
      <c r="K24" s="267" t="str">
        <f>IF(AND('Mapa final SI'!$AC$59="Alta",'Mapa final SI'!$AE$59="Leve"),CONCATENATE("R9C",'Mapa final SI'!$S$59),"")</f>
        <v/>
      </c>
      <c r="L24" s="267" t="str">
        <f>IF(AND('Mapa final SI'!$AC$60="Alta",'Mapa final SI'!$AE$60="Leve"),CONCATENATE("R9C",'Mapa final SI'!$S$60),"")</f>
        <v/>
      </c>
      <c r="M24" s="267" t="str">
        <f>IF(AND('Mapa final SI'!$AC$61="Alta",'Mapa final SI'!$AE$61="Leve"),CONCATENATE("R9C",'Mapa final SI'!$S$61),"")</f>
        <v/>
      </c>
      <c r="N24" s="267" t="str">
        <f>IF(AND('Mapa final SI'!$AC$62="Alta",'Mapa final SI'!$AE$62="Leve"),CONCATENATE("R9C",'Mapa final SI'!$S$62),"")</f>
        <v/>
      </c>
      <c r="O24" s="268" t="str">
        <f>IF(AND('Mapa final SI'!$AC$63="Alta",'Mapa final SI'!$AE$63="Leve"),CONCATENATE("R9C",'Mapa final SI'!$S$63),"")</f>
        <v/>
      </c>
      <c r="P24" s="266" t="str">
        <f>IF(AND('Mapa final SI'!$AC$58="Alta",'Mapa final SI'!$AE$58="Menor"),CONCATENATE("R9C",'Mapa final SI'!$S$58),"")</f>
        <v/>
      </c>
      <c r="Q24" s="267" t="str">
        <f>IF(AND('Mapa final SI'!$AC$59="Alta",'Mapa final SI'!$AE$59="Menor"),CONCATENATE("R9C",'Mapa final SI'!$S$59),"")</f>
        <v/>
      </c>
      <c r="R24" s="267" t="str">
        <f>IF(AND('Mapa final SI'!$AC$60="Alta",'Mapa final SI'!$AE$60="Menor"),CONCATENATE("R9C",'Mapa final SI'!$S$60),"")</f>
        <v/>
      </c>
      <c r="S24" s="267" t="str">
        <f>IF(AND('Mapa final SI'!$AC$61="Alta",'Mapa final SI'!$AE$61="Menor"),CONCATENATE("R9C",'Mapa final SI'!$S$61),"")</f>
        <v/>
      </c>
      <c r="T24" s="267" t="str">
        <f>IF(AND('Mapa final SI'!$AC$62="Alta",'Mapa final SI'!$AE$62="Menor"),CONCATENATE("R9C",'Mapa final SI'!$S$62),"")</f>
        <v/>
      </c>
      <c r="U24" s="268" t="str">
        <f>IF(AND('Mapa final SI'!$AC$63="Alta",'Mapa final SI'!$AE$63="Menor"),CONCATENATE("R9C",'Mapa final SI'!$S$63),"")</f>
        <v/>
      </c>
      <c r="V24" s="251" t="str">
        <f>IF(AND('Mapa final SI'!$AC$58="Alta",'Mapa final SI'!$AE$58="Moderado"),CONCATENATE("R9C",'Mapa final SI'!$S$58),"")</f>
        <v/>
      </c>
      <c r="W24" s="252" t="str">
        <f>IF(AND('Mapa final SI'!$AC$59="Alta",'Mapa final SI'!$AE$59="Moderado"),CONCATENATE("R9C",'Mapa final SI'!$S$59),"")</f>
        <v/>
      </c>
      <c r="X24" s="252" t="str">
        <f>IF(AND('Mapa final SI'!$AC$60="Alta",'Mapa final SI'!$AE$60="Moderado"),CONCATENATE("R9C",'Mapa final SI'!$S$60),"")</f>
        <v/>
      </c>
      <c r="Y24" s="252" t="str">
        <f>IF(AND('Mapa final SI'!$AC$61="Alta",'Mapa final SI'!$AE$61="Moderado"),CONCATENATE("R9C",'Mapa final SI'!$S$61),"")</f>
        <v/>
      </c>
      <c r="Z24" s="252" t="str">
        <f>IF(AND('Mapa final SI'!$AC$62="Alta",'Mapa final SI'!$AE$62="Moderado"),CONCATENATE("R9C",'Mapa final SI'!$S$62),"")</f>
        <v/>
      </c>
      <c r="AA24" s="253" t="str">
        <f>IF(AND('Mapa final SI'!$AC$63="Alta",'Mapa final SI'!$AE$63="Moderado"),CONCATENATE("R9C",'Mapa final SI'!$S$63),"")</f>
        <v/>
      </c>
      <c r="AB24" s="251" t="str">
        <f>IF(AND('Mapa final SI'!$AC$58="Alta",'Mapa final SI'!$AE$58="Mayor"),CONCATENATE("R9C",'Mapa final SI'!$S$58),"")</f>
        <v/>
      </c>
      <c r="AC24" s="252" t="str">
        <f>IF(AND('Mapa final SI'!$AC$59="Alta",'Mapa final SI'!$AE$59="Mayor"),CONCATENATE("R9C",'Mapa final SI'!$S$59),"")</f>
        <v/>
      </c>
      <c r="AD24" s="252" t="str">
        <f>IF(AND('Mapa final SI'!$AC$60="Alta",'Mapa final SI'!$AE$60="Mayor"),CONCATENATE("R9C",'Mapa final SI'!$S$60),"")</f>
        <v/>
      </c>
      <c r="AE24" s="252" t="str">
        <f>IF(AND('Mapa final SI'!$AC$61="Alta",'Mapa final SI'!$AE$61="Mayor"),CONCATENATE("R9C",'Mapa final SI'!$S$61),"")</f>
        <v/>
      </c>
      <c r="AF24" s="252" t="str">
        <f>IF(AND('Mapa final SI'!$AC$62="Alta",'Mapa final SI'!$AE$62="Mayor"),CONCATENATE("R9C",'Mapa final SI'!$S$62),"")</f>
        <v/>
      </c>
      <c r="AG24" s="253" t="str">
        <f>IF(AND('Mapa final SI'!$AC$63="Alta",'Mapa final SI'!$AE$63="Mayor"),CONCATENATE("R9C",'Mapa final SI'!$S$63),"")</f>
        <v/>
      </c>
      <c r="AH24" s="254" t="str">
        <f>IF(AND('Mapa final SI'!$AC$58="Alta",'Mapa final SI'!$AE$58="Catastrófico"),CONCATENATE("R9C",'Mapa final SI'!$S$58),"")</f>
        <v/>
      </c>
      <c r="AI24" s="255" t="str">
        <f>IF(AND('Mapa final SI'!$AC$59="Alta",'Mapa final SI'!$AE$59="Catastrófico"),CONCATENATE("R9C",'Mapa final SI'!$S$59),"")</f>
        <v/>
      </c>
      <c r="AJ24" s="255" t="str">
        <f>IF(AND('Mapa final SI'!$AC$60="Alta",'Mapa final SI'!$AE$60="Catastrófico"),CONCATENATE("R9C",'Mapa final SI'!$S$60),"")</f>
        <v/>
      </c>
      <c r="AK24" s="255" t="str">
        <f>IF(AND('Mapa final SI'!$AC$61="Alta",'Mapa final SI'!$AE$61="Catastrófico"),CONCATENATE("R9C",'Mapa final SI'!$S$61),"")</f>
        <v/>
      </c>
      <c r="AL24" s="255" t="str">
        <f>IF(AND('Mapa final SI'!$AC$62="Alta",'Mapa final SI'!$AE$62="Catastrófico"),CONCATENATE("R9C",'Mapa final SI'!$S$62),"")</f>
        <v/>
      </c>
      <c r="AM24" s="256" t="str">
        <f>IF(AND('Mapa final SI'!$AC$63="Alta",'Mapa final SI'!$AE$63="Catastrófico"),CONCATENATE("R9C",'Mapa final SI'!$S$63),"")</f>
        <v/>
      </c>
      <c r="AN24" s="15"/>
      <c r="AO24" s="747"/>
      <c r="AP24" s="748"/>
      <c r="AQ24" s="748"/>
      <c r="AR24" s="748"/>
      <c r="AS24" s="748"/>
      <c r="AT24" s="749"/>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39"/>
      <c r="C25" s="639"/>
      <c r="D25" s="640"/>
      <c r="E25" s="731"/>
      <c r="F25" s="732"/>
      <c r="G25" s="732"/>
      <c r="H25" s="732"/>
      <c r="I25" s="732"/>
      <c r="J25" s="269" t="str">
        <f>IF(AND('Mapa final SI'!$AC$64="Alta",'Mapa final SI'!$AE$64="Leve"),CONCATENATE("R10C",'Mapa final SI'!$S$64),"")</f>
        <v/>
      </c>
      <c r="K25" s="270" t="str">
        <f>IF(AND('Mapa final SI'!$AC$65="Alta",'Mapa final SI'!$AE$65="Leve"),CONCATENATE("R10C",'Mapa final SI'!$S$65),"")</f>
        <v/>
      </c>
      <c r="L25" s="270" t="str">
        <f>IF(AND('Mapa final SI'!$AC$66="Alta",'Mapa final SI'!$AE$66="Leve"),CONCATENATE("R10C",'Mapa final SI'!$S$66),"")</f>
        <v/>
      </c>
      <c r="M25" s="270" t="str">
        <f>IF(AND('Mapa final SI'!$AC$67="Alta",'Mapa final SI'!$AE$67="Leve"),CONCATENATE("R10C",'Mapa final SI'!$S$67),"")</f>
        <v/>
      </c>
      <c r="N25" s="270" t="str">
        <f>IF(AND('Mapa final SI'!$AC$68="Alta",'Mapa final SI'!$AE$68="Leve"),CONCATENATE("R10C",'Mapa final SI'!$S$68),"")</f>
        <v/>
      </c>
      <c r="O25" s="271" t="str">
        <f>IF(AND('Mapa final SI'!$AC$69="Alta",'Mapa final SI'!$AE$69="Leve"),CONCATENATE("R10C",'Mapa final SI'!$S$69),"")</f>
        <v/>
      </c>
      <c r="P25" s="269" t="str">
        <f>IF(AND('Mapa final SI'!$AC$64="Alta",'Mapa final SI'!$AE$64="Menor"),CONCATENATE("R10C",'Mapa final SI'!$S$64),"")</f>
        <v/>
      </c>
      <c r="Q25" s="270" t="str">
        <f>IF(AND('Mapa final SI'!$AC$65="Alta",'Mapa final SI'!$AE$65="Menor"),CONCATENATE("R10C",'Mapa final SI'!$S$65),"")</f>
        <v/>
      </c>
      <c r="R25" s="270" t="str">
        <f>IF(AND('Mapa final SI'!$AC$66="Alta",'Mapa final SI'!$AE$66="Menor"),CONCATENATE("R10C",'Mapa final SI'!$S$66),"")</f>
        <v/>
      </c>
      <c r="S25" s="270" t="str">
        <f>IF(AND('Mapa final SI'!$AC$67="Alta",'Mapa final SI'!$AE$67="Menor"),CONCATENATE("R10C",'Mapa final SI'!$S$67),"")</f>
        <v/>
      </c>
      <c r="T25" s="270" t="str">
        <f>IF(AND('Mapa final SI'!$AC$68="Alta",'Mapa final SI'!$AE$68="Menor"),CONCATENATE("R10C",'Mapa final SI'!$S$68),"")</f>
        <v/>
      </c>
      <c r="U25" s="271" t="str">
        <f>IF(AND('Mapa final SI'!$AC$69="Alta",'Mapa final SI'!$AE$69="Menor"),CONCATENATE("R10C",'Mapa final SI'!$S$69),"")</f>
        <v/>
      </c>
      <c r="V25" s="257" t="str">
        <f>IF(AND('Mapa final SI'!$AC$64="Alta",'Mapa final SI'!$AE$64="Moderado"),CONCATENATE("R10C",'Mapa final SI'!$S$64),"")</f>
        <v/>
      </c>
      <c r="W25" s="258" t="str">
        <f>IF(AND('Mapa final SI'!$AC$65="Alta",'Mapa final SI'!$AE$65="Moderado"),CONCATENATE("R10C",'Mapa final SI'!$S$65),"")</f>
        <v/>
      </c>
      <c r="X25" s="258" t="str">
        <f>IF(AND('Mapa final SI'!$AC$66="Alta",'Mapa final SI'!$AE$66="Moderado"),CONCATENATE("R10C",'Mapa final SI'!$S$66),"")</f>
        <v/>
      </c>
      <c r="Y25" s="258" t="str">
        <f>IF(AND('Mapa final SI'!$AC$67="Alta",'Mapa final SI'!$AE$67="Moderado"),CONCATENATE("R10C",'Mapa final SI'!$S$67),"")</f>
        <v/>
      </c>
      <c r="Z25" s="258" t="str">
        <f>IF(AND('Mapa final SI'!$AC$68="Alta",'Mapa final SI'!$AE$68="Moderado"),CONCATENATE("R10C",'Mapa final SI'!$S$68),"")</f>
        <v/>
      </c>
      <c r="AA25" s="259" t="str">
        <f>IF(AND('Mapa final SI'!$AC$69="Alta",'Mapa final SI'!$AE$69="Moderado"),CONCATENATE("R10C",'Mapa final SI'!$S$69),"")</f>
        <v/>
      </c>
      <c r="AB25" s="257" t="str">
        <f>IF(AND('Mapa final SI'!$AC$64="Alta",'Mapa final SI'!$AE$64="Mayor"),CONCATENATE("R10C",'Mapa final SI'!$S$64),"")</f>
        <v/>
      </c>
      <c r="AC25" s="258" t="str">
        <f>IF(AND('Mapa final SI'!$AC$65="Alta",'Mapa final SI'!$AE$65="Mayor"),CONCATENATE("R10C",'Mapa final SI'!$S$65),"")</f>
        <v/>
      </c>
      <c r="AD25" s="258" t="str">
        <f>IF(AND('Mapa final SI'!$AC$66="Alta",'Mapa final SI'!$AE$66="Mayor"),CONCATENATE("R10C",'Mapa final SI'!$S$66),"")</f>
        <v/>
      </c>
      <c r="AE25" s="258" t="str">
        <f>IF(AND('Mapa final SI'!$AC$67="Alta",'Mapa final SI'!$AE$67="Mayor"),CONCATENATE("R10C",'Mapa final SI'!$S$67),"")</f>
        <v/>
      </c>
      <c r="AF25" s="258" t="str">
        <f>IF(AND('Mapa final SI'!$AC$68="Alta",'Mapa final SI'!$AE$68="Mayor"),CONCATENATE("R10C",'Mapa final SI'!$S$68),"")</f>
        <v/>
      </c>
      <c r="AG25" s="259" t="str">
        <f>IF(AND('Mapa final SI'!$AC$69="Alta",'Mapa final SI'!$AE$69="Mayor"),CONCATENATE("R10C",'Mapa final SI'!$S$69),"")</f>
        <v/>
      </c>
      <c r="AH25" s="260" t="str">
        <f>IF(AND('Mapa final SI'!$AC$64="Alta",'Mapa final SI'!$AE$64="Catastrófico"),CONCATENATE("R10C",'Mapa final SI'!$S$64),"")</f>
        <v/>
      </c>
      <c r="AI25" s="261" t="str">
        <f>IF(AND('Mapa final SI'!$AC$65="Alta",'Mapa final SI'!$AE$65="Catastrófico"),CONCATENATE("R10C",'Mapa final SI'!$S$65),"")</f>
        <v/>
      </c>
      <c r="AJ25" s="261" t="str">
        <f>IF(AND('Mapa final SI'!$AC$66="Alta",'Mapa final SI'!$AE$66="Catastrófico"),CONCATENATE("R10C",'Mapa final SI'!$S$66),"")</f>
        <v/>
      </c>
      <c r="AK25" s="261" t="str">
        <f>IF(AND('Mapa final SI'!$AC$67="Alta",'Mapa final SI'!$AE$67="Catastrófico"),CONCATENATE("R10C",'Mapa final SI'!$S$67),"")</f>
        <v/>
      </c>
      <c r="AL25" s="261" t="str">
        <f>IF(AND('Mapa final SI'!$AC$68="Alta",'Mapa final SI'!$AE$68="Catastrófico"),CONCATENATE("R10C",'Mapa final SI'!$S$68),"")</f>
        <v/>
      </c>
      <c r="AM25" s="262" t="str">
        <f>IF(AND('Mapa final SI'!$AC$69="Alta",'Mapa final SI'!$AE$69="Catastrófico"),CONCATENATE("R10C",'Mapa final SI'!$S$69),"")</f>
        <v/>
      </c>
      <c r="AN25" s="15"/>
      <c r="AO25" s="750"/>
      <c r="AP25" s="751"/>
      <c r="AQ25" s="751"/>
      <c r="AR25" s="751"/>
      <c r="AS25" s="751"/>
      <c r="AT25" s="75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39"/>
      <c r="C26" s="639"/>
      <c r="D26" s="640"/>
      <c r="E26" s="725" t="s">
        <v>1058</v>
      </c>
      <c r="F26" s="726"/>
      <c r="G26" s="726"/>
      <c r="H26" s="726"/>
      <c r="I26" s="727"/>
      <c r="J26" s="263" t="str">
        <f>IF(AND('Mapa final SI'!$AC$10="Media",'Mapa final SI'!$AE$10="Leve"),CONCATENATE("R1C",'Mapa final SI'!$S$10),"")</f>
        <v/>
      </c>
      <c r="K26" s="264" t="str">
        <f>IF(AND('Mapa final SI'!$AC$11="Media",'Mapa final SI'!$AE$11="Leve"),CONCATENATE("R1C",'Mapa final SI'!$S$11),"")</f>
        <v/>
      </c>
      <c r="L26" s="264" t="str">
        <f>IF(AND('Mapa final SI'!$AC$12="Media",'Mapa final SI'!$AE$12="Leve"),CONCATENATE("R1C",'Mapa final SI'!$S$12),"")</f>
        <v/>
      </c>
      <c r="M26" s="264" t="str">
        <f>IF(AND('Mapa final SI'!$AC$13="Media",'Mapa final SI'!$AE$13="Leve"),CONCATENATE("R1C",'Mapa final SI'!$S$13),"")</f>
        <v/>
      </c>
      <c r="N26" s="264" t="str">
        <f>IF(AND('Mapa final SI'!$AC$14="Media",'Mapa final SI'!$AE$14="Leve"),CONCATENATE("R1C",'Mapa final SI'!$S$14),"")</f>
        <v/>
      </c>
      <c r="O26" s="265" t="str">
        <f>IF(AND('Mapa final SI'!$AC$15="Media",'Mapa final SI'!$AE$15="Leve"),CONCATENATE("R1C",'Mapa final SI'!$S$15),"")</f>
        <v/>
      </c>
      <c r="P26" s="263" t="str">
        <f>IF(AND('Mapa final SI'!$AC$10="Media",'Mapa final SI'!$AE$10="Menor"),CONCATENATE("R1C",'Mapa final SI'!$S$10),"")</f>
        <v/>
      </c>
      <c r="Q26" s="264" t="str">
        <f>IF(AND('Mapa final SI'!$AC$11="Media",'Mapa final SI'!$AE$11="Menor"),CONCATENATE("R1C",'Mapa final SI'!$S$11),"")</f>
        <v/>
      </c>
      <c r="R26" s="264" t="str">
        <f>IF(AND('Mapa final SI'!$AC$12="Media",'Mapa final SI'!$AE$12="Menor"),CONCATENATE("R1C",'Mapa final SI'!$S$12),"")</f>
        <v/>
      </c>
      <c r="S26" s="264" t="str">
        <f>IF(AND('Mapa final SI'!$AC$13="Media",'Mapa final SI'!$AE$13="Menor"),CONCATENATE("R1C",'Mapa final SI'!$S$13),"")</f>
        <v/>
      </c>
      <c r="T26" s="264" t="str">
        <f>IF(AND('Mapa final SI'!$AC$14="Media",'Mapa final SI'!$AE$14="Menor"),CONCATENATE("R1C",'Mapa final SI'!$S$14),"")</f>
        <v/>
      </c>
      <c r="U26" s="265" t="str">
        <f>IF(AND('Mapa final SI'!$AC$15="Media",'Mapa final SI'!$AE$15="Menor"),CONCATENATE("R1C",'Mapa final SI'!$S$15),"")</f>
        <v/>
      </c>
      <c r="V26" s="263" t="str">
        <f>IF(AND('Mapa final SI'!$AC$10="Media",'Mapa final SI'!$AE$10="Moderado"),CONCATENATE("R1C",'Mapa final SI'!$S$10),"")</f>
        <v/>
      </c>
      <c r="W26" s="264" t="str">
        <f>IF(AND('Mapa final SI'!$AC$11="Media",'Mapa final SI'!$AE$11="Moderado"),CONCATENATE("R1C",'Mapa final SI'!$S$11),"")</f>
        <v/>
      </c>
      <c r="X26" s="264" t="str">
        <f>IF(AND('Mapa final SI'!$AC$12="Media",'Mapa final SI'!$AE$12="Moderado"),CONCATENATE("R1C",'Mapa final SI'!$S$12),"")</f>
        <v/>
      </c>
      <c r="Y26" s="264" t="str">
        <f>IF(AND('Mapa final SI'!$AC$13="Media",'Mapa final SI'!$AE$13="Moderado"),CONCATENATE("R1C",'Mapa final SI'!$S$13),"")</f>
        <v/>
      </c>
      <c r="Z26" s="264" t="str">
        <f>IF(AND('Mapa final SI'!$AC$14="Media",'Mapa final SI'!$AE$14="Moderado"),CONCATENATE("R1C",'Mapa final SI'!$S$14),"")</f>
        <v/>
      </c>
      <c r="AA26" s="265" t="str">
        <f>IF(AND('Mapa final SI'!$AC$15="Media",'Mapa final SI'!$AE$15="Moderado"),CONCATENATE("R1C",'Mapa final SI'!$S$15),"")</f>
        <v/>
      </c>
      <c r="AB26" s="245" t="str">
        <f>IF(AND('Mapa final SI'!$AC$10="Media",'Mapa final SI'!$AE$10="Mayor"),CONCATENATE("R1C",'Mapa final SI'!$S$10),"")</f>
        <v/>
      </c>
      <c r="AC26" s="246" t="str">
        <f>IF(AND('Mapa final SI'!$AC$11="Media",'Mapa final SI'!$AE$11="Mayor"),CONCATENATE("R1C",'Mapa final SI'!$S$11),"")</f>
        <v/>
      </c>
      <c r="AD26" s="246" t="str">
        <f>IF(AND('Mapa final SI'!$AC$12="Media",'Mapa final SI'!$AE$12="Mayor"),CONCATENATE("R1C",'Mapa final SI'!$S$12),"")</f>
        <v/>
      </c>
      <c r="AE26" s="246" t="str">
        <f>IF(AND('Mapa final SI'!$AC$13="Media",'Mapa final SI'!$AE$13="Mayor"),CONCATENATE("R1C",'Mapa final SI'!$S$13),"")</f>
        <v/>
      </c>
      <c r="AF26" s="246" t="str">
        <f>IF(AND('Mapa final SI'!$AC$14="Media",'Mapa final SI'!$AE$14="Mayor"),CONCATENATE("R1C",'Mapa final SI'!$S$14),"")</f>
        <v/>
      </c>
      <c r="AG26" s="247" t="str">
        <f>IF(AND('Mapa final SI'!$AC$15="Media",'Mapa final SI'!$AE$15="Mayor"),CONCATENATE("R1C",'Mapa final SI'!$S$15),"")</f>
        <v/>
      </c>
      <c r="AH26" s="248" t="str">
        <f>IF(AND('Mapa final SI'!$AC$10="Media",'Mapa final SI'!$AE$10="Catastrófico"),CONCATENATE("R1C",'Mapa final SI'!$S$10),"")</f>
        <v/>
      </c>
      <c r="AI26" s="249" t="str">
        <f>IF(AND('Mapa final SI'!$AC$11="Media",'Mapa final SI'!$AE$11="Catastrófico"),CONCATENATE("R1C",'Mapa final SI'!$S$11),"")</f>
        <v/>
      </c>
      <c r="AJ26" s="249" t="str">
        <f>IF(AND('Mapa final SI'!$AC$12="Media",'Mapa final SI'!$AE$12="Catastrófico"),CONCATENATE("R1C",'Mapa final SI'!$S$12),"")</f>
        <v/>
      </c>
      <c r="AK26" s="249" t="str">
        <f>IF(AND('Mapa final SI'!$AC$13="Media",'Mapa final SI'!$AE$13="Catastrófico"),CONCATENATE("R1C",'Mapa final SI'!$S$13),"")</f>
        <v/>
      </c>
      <c r="AL26" s="249" t="str">
        <f>IF(AND('Mapa final SI'!$AC$14="Media",'Mapa final SI'!$AE$14="Catastrófico"),CONCATENATE("R1C",'Mapa final SI'!$S$14),"")</f>
        <v/>
      </c>
      <c r="AM26" s="250" t="str">
        <f>IF(AND('Mapa final SI'!$AC$15="Media",'Mapa final SI'!$AE$15="Catastrófico"),CONCATENATE("R1C",'Mapa final SI'!$S$15),"")</f>
        <v/>
      </c>
      <c r="AN26" s="15"/>
      <c r="AO26" s="753" t="s">
        <v>9</v>
      </c>
      <c r="AP26" s="754"/>
      <c r="AQ26" s="754"/>
      <c r="AR26" s="754"/>
      <c r="AS26" s="754"/>
      <c r="AT26" s="75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39"/>
      <c r="C27" s="639"/>
      <c r="D27" s="640"/>
      <c r="E27" s="743"/>
      <c r="F27" s="729"/>
      <c r="G27" s="729"/>
      <c r="H27" s="729"/>
      <c r="I27" s="730"/>
      <c r="J27" s="266" t="str">
        <f>IF(AND('Mapa final SI'!$AC$16="Media",'Mapa final SI'!$AE$16="Leve"),CONCATENATE("R2C",'Mapa final SI'!$S$16),"")</f>
        <v/>
      </c>
      <c r="K27" s="267" t="str">
        <f>IF(AND('Mapa final SI'!$AC$17="Media",'Mapa final SI'!$AE$17="Leve"),CONCATENATE("R2C",'Mapa final SI'!$S$17),"")</f>
        <v/>
      </c>
      <c r="L27" s="267" t="str">
        <f>IF(AND('Mapa final SI'!$AC$18="Media",'Mapa final SI'!$AE$18="Leve"),CONCATENATE("R2C",'Mapa final SI'!$S$18),"")</f>
        <v/>
      </c>
      <c r="M27" s="267" t="str">
        <f>IF(AND('Mapa final SI'!$AC$19="Media",'Mapa final SI'!$AE$19="Leve"),CONCATENATE("R2C",'Mapa final SI'!$S$19),"")</f>
        <v/>
      </c>
      <c r="N27" s="267" t="str">
        <f>IF(AND('Mapa final SI'!$AC$20="Media",'Mapa final SI'!$AE$20="Leve"),CONCATENATE("R2C",'Mapa final SI'!$S$20),"")</f>
        <v/>
      </c>
      <c r="O27" s="268" t="str">
        <f>IF(AND('Mapa final SI'!$AC$21="Media",'Mapa final SI'!$AE$21="Leve"),CONCATENATE("R2C",'Mapa final SI'!$S$21),"")</f>
        <v/>
      </c>
      <c r="P27" s="266" t="str">
        <f>IF(AND('Mapa final SI'!$AC$16="Media",'Mapa final SI'!$AE$16="Menor"),CONCATENATE("R2C",'Mapa final SI'!$S$16),"")</f>
        <v/>
      </c>
      <c r="Q27" s="267" t="str">
        <f>IF(AND('Mapa final SI'!$AC$17="Media",'Mapa final SI'!$AE$17="Menor"),CONCATENATE("R2C",'Mapa final SI'!$S$17),"")</f>
        <v/>
      </c>
      <c r="R27" s="267" t="str">
        <f>IF(AND('Mapa final SI'!$AC$18="Media",'Mapa final SI'!$AE$18="Menor"),CONCATENATE("R2C",'Mapa final SI'!$S$18),"")</f>
        <v/>
      </c>
      <c r="S27" s="267" t="str">
        <f>IF(AND('Mapa final SI'!$AC$19="Media",'Mapa final SI'!$AE$19="Menor"),CONCATENATE("R2C",'Mapa final SI'!$S$19),"")</f>
        <v/>
      </c>
      <c r="T27" s="267" t="str">
        <f>IF(AND('Mapa final SI'!$AC$20="Media",'Mapa final SI'!$AE$20="Menor"),CONCATENATE("R2C",'Mapa final SI'!$S$20),"")</f>
        <v/>
      </c>
      <c r="U27" s="268" t="str">
        <f>IF(AND('Mapa final SI'!$AC$21="Media",'Mapa final SI'!$AE$21="Menor"),CONCATENATE("R2C",'Mapa final SI'!$S$21),"")</f>
        <v/>
      </c>
      <c r="V27" s="266" t="str">
        <f>IF(AND('Mapa final SI'!$AC$16="Media",'Mapa final SI'!$AE$16="Moderado"),CONCATENATE("R2C",'Mapa final SI'!$S$16),"")</f>
        <v/>
      </c>
      <c r="W27" s="267" t="str">
        <f>IF(AND('Mapa final SI'!$AC$17="Media",'Mapa final SI'!$AE$17="Moderado"),CONCATENATE("R2C",'Mapa final SI'!$S$17),"")</f>
        <v/>
      </c>
      <c r="X27" s="267" t="str">
        <f>IF(AND('Mapa final SI'!$AC$18="Media",'Mapa final SI'!$AE$18="Moderado"),CONCATENATE("R2C",'Mapa final SI'!$S$18),"")</f>
        <v/>
      </c>
      <c r="Y27" s="267" t="str">
        <f>IF(AND('Mapa final SI'!$AC$19="Media",'Mapa final SI'!$AE$19="Moderado"),CONCATENATE("R2C",'Mapa final SI'!$S$19),"")</f>
        <v/>
      </c>
      <c r="Z27" s="267" t="str">
        <f>IF(AND('Mapa final SI'!$AC$20="Media",'Mapa final SI'!$AE$20="Moderado"),CONCATENATE("R2C",'Mapa final SI'!$S$20),"")</f>
        <v/>
      </c>
      <c r="AA27" s="268" t="str">
        <f>IF(AND('Mapa final SI'!$AC$21="Media",'Mapa final SI'!$AE$21="Moderado"),CONCATENATE("R2C",'Mapa final SI'!$S$21),"")</f>
        <v/>
      </c>
      <c r="AB27" s="251" t="str">
        <f>IF(AND('Mapa final SI'!$AC$16="Media",'Mapa final SI'!$AE$16="Mayor"),CONCATENATE("R2C",'Mapa final SI'!$S$16),"")</f>
        <v/>
      </c>
      <c r="AC27" s="252" t="str">
        <f>IF(AND('Mapa final SI'!$AC$17="Media",'Mapa final SI'!$AE$17="Mayor"),CONCATENATE("R2C",'Mapa final SI'!$S$17),"")</f>
        <v/>
      </c>
      <c r="AD27" s="252" t="str">
        <f>IF(AND('Mapa final SI'!$AC$18="Media",'Mapa final SI'!$AE$18="Mayor"),CONCATENATE("R2C",'Mapa final SI'!$S$18),"")</f>
        <v/>
      </c>
      <c r="AE27" s="252" t="str">
        <f>IF(AND('Mapa final SI'!$AC$19="Media",'Mapa final SI'!$AE$19="Mayor"),CONCATENATE("R2C",'Mapa final SI'!$S$19),"")</f>
        <v/>
      </c>
      <c r="AF27" s="252" t="str">
        <f>IF(AND('Mapa final SI'!$AC$20="Media",'Mapa final SI'!$AE$20="Mayor"),CONCATENATE("R2C",'Mapa final SI'!$S$20),"")</f>
        <v/>
      </c>
      <c r="AG27" s="253" t="str">
        <f>IF(AND('Mapa final SI'!$AC$21="Media",'Mapa final SI'!$AE$21="Mayor"),CONCATENATE("R2C",'Mapa final SI'!$S$21),"")</f>
        <v/>
      </c>
      <c r="AH27" s="254" t="str">
        <f>IF(AND('Mapa final SI'!$AC$16="Media",'Mapa final SI'!$AE$16="Catastrófico"),CONCATENATE("R2C",'Mapa final SI'!$S$16),"")</f>
        <v/>
      </c>
      <c r="AI27" s="255" t="str">
        <f>IF(AND('Mapa final SI'!$AC$17="Media",'Mapa final SI'!$AE$17="Catastrófico"),CONCATENATE("R2C",'Mapa final SI'!$S$17),"")</f>
        <v/>
      </c>
      <c r="AJ27" s="255" t="str">
        <f>IF(AND('Mapa final SI'!$AC$18="Media",'Mapa final SI'!$AE$18="Catastrófico"),CONCATENATE("R2C",'Mapa final SI'!$S$18),"")</f>
        <v/>
      </c>
      <c r="AK27" s="255" t="str">
        <f>IF(AND('Mapa final SI'!$AC$19="Media",'Mapa final SI'!$AE$19="Catastrófico"),CONCATENATE("R2C",'Mapa final SI'!$S$19),"")</f>
        <v/>
      </c>
      <c r="AL27" s="255" t="str">
        <f>IF(AND('Mapa final SI'!$AC$20="Media",'Mapa final SI'!$AE$20="Catastrófico"),CONCATENATE("R2C",'Mapa final SI'!$S$20),"")</f>
        <v/>
      </c>
      <c r="AM27" s="256" t="str">
        <f>IF(AND('Mapa final SI'!$AC$21="Media",'Mapa final SI'!$AE$21="Catastrófico"),CONCATENATE("R2C",'Mapa final SI'!$S$21),"")</f>
        <v/>
      </c>
      <c r="AN27" s="15"/>
      <c r="AO27" s="756"/>
      <c r="AP27" s="757"/>
      <c r="AQ27" s="757"/>
      <c r="AR27" s="757"/>
      <c r="AS27" s="757"/>
      <c r="AT27" s="75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39"/>
      <c r="C28" s="639"/>
      <c r="D28" s="640"/>
      <c r="E28" s="728"/>
      <c r="F28" s="729"/>
      <c r="G28" s="729"/>
      <c r="H28" s="729"/>
      <c r="I28" s="730"/>
      <c r="J28" s="266" t="str">
        <f>IF(AND('Mapa final SI'!$AC$22="Media",'Mapa final SI'!$AE$22="Leve"),CONCATENATE("R3C",'Mapa final SI'!$S$22),"")</f>
        <v/>
      </c>
      <c r="K28" s="267" t="str">
        <f>IF(AND('Mapa final SI'!$AC$23="Media",'Mapa final SI'!$AE$23="Leve"),CONCATENATE("R3C",'Mapa final SI'!$S$23),"")</f>
        <v/>
      </c>
      <c r="L28" s="267" t="str">
        <f>IF(AND('Mapa final SI'!$AC$24="Media",'Mapa final SI'!$AE$24="Leve"),CONCATENATE("R3C",'Mapa final SI'!$S$24),"")</f>
        <v/>
      </c>
      <c r="M28" s="267" t="str">
        <f>IF(AND('Mapa final SI'!$AC$25="Media",'Mapa final SI'!$AE$25="Leve"),CONCATENATE("R3C",'Mapa final SI'!$S$25),"")</f>
        <v/>
      </c>
      <c r="N28" s="267" t="str">
        <f>IF(AND('Mapa final SI'!$AC$26="Media",'Mapa final SI'!$AE$26="Leve"),CONCATENATE("R3C",'Mapa final SI'!$S$26),"")</f>
        <v/>
      </c>
      <c r="O28" s="268" t="str">
        <f>IF(AND('Mapa final SI'!$AC$27="Media",'Mapa final SI'!$AE$27="Leve"),CONCATENATE("R3C",'Mapa final SI'!$S$27),"")</f>
        <v/>
      </c>
      <c r="P28" s="266" t="str">
        <f>IF(AND('Mapa final SI'!$AC$22="Media",'Mapa final SI'!$AE$22="Menor"),CONCATENATE("R3C",'Mapa final SI'!$S$22),"")</f>
        <v/>
      </c>
      <c r="Q28" s="267" t="str">
        <f>IF(AND('Mapa final SI'!$AC$23="Media",'Mapa final SI'!$AE$23="Menor"),CONCATENATE("R3C",'Mapa final SI'!$S$23),"")</f>
        <v/>
      </c>
      <c r="R28" s="267" t="str">
        <f>IF(AND('Mapa final SI'!$AC$24="Media",'Mapa final SI'!$AE$24="Menor"),CONCATENATE("R3C",'Mapa final SI'!$S$24),"")</f>
        <v/>
      </c>
      <c r="S28" s="267" t="str">
        <f>IF(AND('Mapa final SI'!$AC$25="Media",'Mapa final SI'!$AE$25="Menor"),CONCATENATE("R3C",'Mapa final SI'!$S$25),"")</f>
        <v/>
      </c>
      <c r="T28" s="267" t="str">
        <f>IF(AND('Mapa final SI'!$AC$26="Media",'Mapa final SI'!$AE$26="Menor"),CONCATENATE("R3C",'Mapa final SI'!$S$26),"")</f>
        <v/>
      </c>
      <c r="U28" s="268" t="str">
        <f>IF(AND('Mapa final SI'!$AC$27="Media",'Mapa final SI'!$AE$27="Menor"),CONCATENATE("R3C",'Mapa final SI'!$S$27),"")</f>
        <v/>
      </c>
      <c r="V28" s="266" t="str">
        <f>IF(AND('Mapa final SI'!$AC$22="Media",'Mapa final SI'!$AE$22="Moderado"),CONCATENATE("R3C",'Mapa final SI'!$S$22),"")</f>
        <v/>
      </c>
      <c r="W28" s="267" t="str">
        <f>IF(AND('Mapa final SI'!$AC$23="Media",'Mapa final SI'!$AE$23="Moderado"),CONCATENATE("R3C",'Mapa final SI'!$S$23),"")</f>
        <v/>
      </c>
      <c r="X28" s="267" t="str">
        <f>IF(AND('Mapa final SI'!$AC$24="Media",'Mapa final SI'!$AE$24="Moderado"),CONCATENATE("R3C",'Mapa final SI'!$S$24),"")</f>
        <v/>
      </c>
      <c r="Y28" s="267" t="str">
        <f>IF(AND('Mapa final SI'!$AC$25="Media",'Mapa final SI'!$AE$25="Moderado"),CONCATENATE("R3C",'Mapa final SI'!$S$25),"")</f>
        <v/>
      </c>
      <c r="Z28" s="267" t="str">
        <f>IF(AND('Mapa final SI'!$AC$26="Media",'Mapa final SI'!$AE$26="Moderado"),CONCATENATE("R3C",'Mapa final SI'!$S$26),"")</f>
        <v/>
      </c>
      <c r="AA28" s="268" t="str">
        <f>IF(AND('Mapa final SI'!$AC$27="Media",'Mapa final SI'!$AE$27="Moderado"),CONCATENATE("R3C",'Mapa final SI'!$S$27),"")</f>
        <v/>
      </c>
      <c r="AB28" s="251" t="str">
        <f>IF(AND('Mapa final SI'!$AC$22="Media",'Mapa final SI'!$AE$22="Mayor"),CONCATENATE("R3C",'Mapa final SI'!$S$22),"")</f>
        <v/>
      </c>
      <c r="AC28" s="252" t="str">
        <f>IF(AND('Mapa final SI'!$AC$23="Media",'Mapa final SI'!$AE$23="Mayor"),CONCATENATE("R3C",'Mapa final SI'!$S$23),"")</f>
        <v/>
      </c>
      <c r="AD28" s="252" t="str">
        <f>IF(AND('Mapa final SI'!$AC$24="Media",'Mapa final SI'!$AE$24="Mayor"),CONCATENATE("R3C",'Mapa final SI'!$S$24),"")</f>
        <v/>
      </c>
      <c r="AE28" s="252" t="str">
        <f>IF(AND('Mapa final SI'!$AC$25="Media",'Mapa final SI'!$AE$25="Mayor"),CONCATENATE("R3C",'Mapa final SI'!$S$25),"")</f>
        <v/>
      </c>
      <c r="AF28" s="252" t="str">
        <f>IF(AND('Mapa final SI'!$AC$26="Media",'Mapa final SI'!$AE$26="Mayor"),CONCATENATE("R3C",'Mapa final SI'!$S$26),"")</f>
        <v/>
      </c>
      <c r="AG28" s="253" t="str">
        <f>IF(AND('Mapa final SI'!$AC$27="Media",'Mapa final SI'!$AE$27="Mayor"),CONCATENATE("R3C",'Mapa final SI'!$S$27),"")</f>
        <v/>
      </c>
      <c r="AH28" s="254" t="str">
        <f>IF(AND('Mapa final SI'!$AC$22="Media",'Mapa final SI'!$AE$22="Catastrófico"),CONCATENATE("R3C",'Mapa final SI'!$S$22),"")</f>
        <v/>
      </c>
      <c r="AI28" s="255" t="str">
        <f>IF(AND('Mapa final SI'!$AC$23="Media",'Mapa final SI'!$AE$23="Catastrófico"),CONCATENATE("R3C",'Mapa final SI'!$S$23),"")</f>
        <v/>
      </c>
      <c r="AJ28" s="255" t="str">
        <f>IF(AND('Mapa final SI'!$AC$24="Media",'Mapa final SI'!$AE$24="Catastrófico"),CONCATENATE("R3C",'Mapa final SI'!$S$24),"")</f>
        <v/>
      </c>
      <c r="AK28" s="255" t="str">
        <f>IF(AND('Mapa final SI'!$AC$25="Media",'Mapa final SI'!$AE$25="Catastrófico"),CONCATENATE("R3C",'Mapa final SI'!$S$25),"")</f>
        <v/>
      </c>
      <c r="AL28" s="255" t="str">
        <f>IF(AND('Mapa final SI'!$AC$26="Media",'Mapa final SI'!$AE$26="Catastrófico"),CONCATENATE("R3C",'Mapa final SI'!$S$26),"")</f>
        <v/>
      </c>
      <c r="AM28" s="256" t="str">
        <f>IF(AND('Mapa final SI'!$AC$27="Media",'Mapa final SI'!$AE$27="Catastrófico"),CONCATENATE("R3C",'Mapa final SI'!$S$27),"")</f>
        <v/>
      </c>
      <c r="AN28" s="15"/>
      <c r="AO28" s="756"/>
      <c r="AP28" s="757"/>
      <c r="AQ28" s="757"/>
      <c r="AR28" s="757"/>
      <c r="AS28" s="757"/>
      <c r="AT28" s="75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39"/>
      <c r="C29" s="639"/>
      <c r="D29" s="640"/>
      <c r="E29" s="728"/>
      <c r="F29" s="729"/>
      <c r="G29" s="729"/>
      <c r="H29" s="729"/>
      <c r="I29" s="730"/>
      <c r="J29" s="266" t="str">
        <f>IF(AND('Mapa final SI'!$AC$28="Media",'Mapa final SI'!$AE$28="Leve"),CONCATENATE("R4C",'Mapa final SI'!$S$28),"")</f>
        <v/>
      </c>
      <c r="K29" s="267" t="str">
        <f>IF(AND('Mapa final SI'!$AC$29="Media",'Mapa final SI'!$AE$29="Leve"),CONCATENATE("R4C",'Mapa final SI'!$S$29),"")</f>
        <v/>
      </c>
      <c r="L29" s="267" t="str">
        <f>IF(AND('Mapa final SI'!$AC$30="Media",'Mapa final SI'!$AE$30="Leve"),CONCATENATE("R4C",'Mapa final SI'!$S$30),"")</f>
        <v/>
      </c>
      <c r="M29" s="267" t="str">
        <f>IF(AND('Mapa final SI'!$AC$31="Media",'Mapa final SI'!$AE$31="Leve"),CONCATENATE("R4C",'Mapa final SI'!$S$31),"")</f>
        <v/>
      </c>
      <c r="N29" s="267" t="str">
        <f>IF(AND('Mapa final SI'!$AC$32="Media",'Mapa final SI'!$AE$32="Leve"),CONCATENATE("R4C",'Mapa final SI'!$S$32),"")</f>
        <v/>
      </c>
      <c r="O29" s="268" t="str">
        <f>IF(AND('Mapa final SI'!$AC$33="Media",'Mapa final SI'!$AE$33="Leve"),CONCATENATE("R4C",'Mapa final SI'!$S$33),"")</f>
        <v/>
      </c>
      <c r="P29" s="266" t="str">
        <f>IF(AND('Mapa final SI'!$AC$28="Media",'Mapa final SI'!$AE$28="Menor"),CONCATENATE("R4C",'Mapa final SI'!$S$28),"")</f>
        <v/>
      </c>
      <c r="Q29" s="267" t="str">
        <f>IF(AND('Mapa final SI'!$AC$29="Media",'Mapa final SI'!$AE$29="Menor"),CONCATENATE("R4C",'Mapa final SI'!$S$29),"")</f>
        <v/>
      </c>
      <c r="R29" s="267" t="str">
        <f>IF(AND('Mapa final SI'!$AC$30="Media",'Mapa final SI'!$AE$30="Menor"),CONCATENATE("R4C",'Mapa final SI'!$S$30),"")</f>
        <v/>
      </c>
      <c r="S29" s="267" t="str">
        <f>IF(AND('Mapa final SI'!$AC$31="Media",'Mapa final SI'!$AE$31="Menor"),CONCATENATE("R4C",'Mapa final SI'!$S$31),"")</f>
        <v/>
      </c>
      <c r="T29" s="267" t="str">
        <f>IF(AND('Mapa final SI'!$AC$32="Media",'Mapa final SI'!$AE$32="Menor"),CONCATENATE("R4C",'Mapa final SI'!$S$32),"")</f>
        <v/>
      </c>
      <c r="U29" s="268" t="str">
        <f>IF(AND('Mapa final SI'!$AC$33="Media",'Mapa final SI'!$AE$33="Menor"),CONCATENATE("R4C",'Mapa final SI'!$S$33),"")</f>
        <v/>
      </c>
      <c r="V29" s="266" t="str">
        <f>IF(AND('Mapa final SI'!$AC$28="Media",'Mapa final SI'!$AE$28="Moderado"),CONCATENATE("R4C",'Mapa final SI'!$S$28),"")</f>
        <v/>
      </c>
      <c r="W29" s="267" t="str">
        <f>IF(AND('Mapa final SI'!$AC$29="Media",'Mapa final SI'!$AE$29="Moderado"),CONCATENATE("R4C",'Mapa final SI'!$S$29),"")</f>
        <v/>
      </c>
      <c r="X29" s="267" t="str">
        <f>IF(AND('Mapa final SI'!$AC$30="Media",'Mapa final SI'!$AE$30="Moderado"),CONCATENATE("R4C",'Mapa final SI'!$S$30),"")</f>
        <v/>
      </c>
      <c r="Y29" s="267" t="str">
        <f>IF(AND('Mapa final SI'!$AC$31="Media",'Mapa final SI'!$AE$31="Moderado"),CONCATENATE("R4C",'Mapa final SI'!$S$31),"")</f>
        <v/>
      </c>
      <c r="Z29" s="267" t="str">
        <f>IF(AND('Mapa final SI'!$AC$32="Media",'Mapa final SI'!$AE$32="Moderado"),CONCATENATE("R4C",'Mapa final SI'!$S$32),"")</f>
        <v/>
      </c>
      <c r="AA29" s="268" t="str">
        <f>IF(AND('Mapa final SI'!$AC$33="Media",'Mapa final SI'!$AE$33="Moderado"),CONCATENATE("R4C",'Mapa final SI'!$S$33),"")</f>
        <v/>
      </c>
      <c r="AB29" s="251" t="str">
        <f>IF(AND('Mapa final SI'!$AC$28="Media",'Mapa final SI'!$AE$28="Mayor"),CONCATENATE("R4C",'Mapa final SI'!$S$28),"")</f>
        <v/>
      </c>
      <c r="AC29" s="252" t="str">
        <f>IF(AND('Mapa final SI'!$AC$29="Media",'Mapa final SI'!$AE$29="Mayor"),CONCATENATE("R4C",'Mapa final SI'!$S$29),"")</f>
        <v/>
      </c>
      <c r="AD29" s="252" t="str">
        <f>IF(AND('Mapa final SI'!$AC$30="Media",'Mapa final SI'!$AE$30="Mayor"),CONCATENATE("R4C",'Mapa final SI'!$S$30),"")</f>
        <v/>
      </c>
      <c r="AE29" s="252" t="str">
        <f>IF(AND('Mapa final SI'!$AC$31="Media",'Mapa final SI'!$AE$31="Mayor"),CONCATENATE("R4C",'Mapa final SI'!$S$31),"")</f>
        <v/>
      </c>
      <c r="AF29" s="252" t="str">
        <f>IF(AND('Mapa final SI'!$AC$32="Media",'Mapa final SI'!$AE$32="Mayor"),CONCATENATE("R4C",'Mapa final SI'!$S$32),"")</f>
        <v/>
      </c>
      <c r="AG29" s="253" t="str">
        <f>IF(AND('Mapa final SI'!$AC$33="Media",'Mapa final SI'!$AE$33="Mayor"),CONCATENATE("R4C",'Mapa final SI'!$S$33),"")</f>
        <v/>
      </c>
      <c r="AH29" s="254" t="str">
        <f>IF(AND('Mapa final SI'!$AC$28="Media",'Mapa final SI'!$AE$28="Catastrófico"),CONCATENATE("R4C",'Mapa final SI'!$S$28),"")</f>
        <v/>
      </c>
      <c r="AI29" s="255" t="str">
        <f>IF(AND('Mapa final SI'!$AC$29="Media",'Mapa final SI'!$AE$29="Catastrófico"),CONCATENATE("R4C",'Mapa final SI'!$S$29),"")</f>
        <v/>
      </c>
      <c r="AJ29" s="255" t="str">
        <f>IF(AND('Mapa final SI'!$AC$30="Media",'Mapa final SI'!$AE$30="Catastrófico"),CONCATENATE("R4C",'Mapa final SI'!$S$30),"")</f>
        <v/>
      </c>
      <c r="AK29" s="255" t="str">
        <f>IF(AND('Mapa final SI'!$AC$31="Media",'Mapa final SI'!$AE$31="Catastrófico"),CONCATENATE("R4C",'Mapa final SI'!$S$31),"")</f>
        <v/>
      </c>
      <c r="AL29" s="255" t="str">
        <f>IF(AND('Mapa final SI'!$AC$32="Media",'Mapa final SI'!$AE$32="Catastrófico"),CONCATENATE("R4C",'Mapa final SI'!$S$32),"")</f>
        <v/>
      </c>
      <c r="AM29" s="256" t="str">
        <f>IF(AND('Mapa final SI'!$AC$33="Media",'Mapa final SI'!$AE$33="Catastrófico"),CONCATENATE("R4C",'Mapa final SI'!$S$33),"")</f>
        <v/>
      </c>
      <c r="AN29" s="15"/>
      <c r="AO29" s="756"/>
      <c r="AP29" s="757"/>
      <c r="AQ29" s="757"/>
      <c r="AR29" s="757"/>
      <c r="AS29" s="757"/>
      <c r="AT29" s="75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39"/>
      <c r="C30" s="639"/>
      <c r="D30" s="640"/>
      <c r="E30" s="728"/>
      <c r="F30" s="729"/>
      <c r="G30" s="729"/>
      <c r="H30" s="729"/>
      <c r="I30" s="730"/>
      <c r="J30" s="266" t="str">
        <f>IF(AND('Mapa final SI'!$AC$34="Media",'Mapa final SI'!$AE$34="Leve"),CONCATENATE("R5C",'Mapa final SI'!$S$34),"")</f>
        <v/>
      </c>
      <c r="K30" s="267" t="str">
        <f>IF(AND('Mapa final SI'!$AC$35="Media",'Mapa final SI'!$AE$35="Leve"),CONCATENATE("R5C",'Mapa final SI'!$S$35),"")</f>
        <v/>
      </c>
      <c r="L30" s="267" t="str">
        <f>IF(AND('Mapa final SI'!$AC$36="Media",'Mapa final SI'!$AE$36="Leve"),CONCATENATE("R5C",'Mapa final SI'!$S$36),"")</f>
        <v/>
      </c>
      <c r="M30" s="267" t="str">
        <f>IF(AND('Mapa final SI'!$AC$37="Media",'Mapa final SI'!$AE$37="Leve"),CONCATENATE("R5C",'Mapa final SI'!$S$37),"")</f>
        <v/>
      </c>
      <c r="N30" s="267" t="str">
        <f>IF(AND('Mapa final SI'!$AC$38="Media",'Mapa final SI'!$AE$38="Leve"),CONCATENATE("R5C",'Mapa final SI'!$S$38),"")</f>
        <v/>
      </c>
      <c r="O30" s="268" t="str">
        <f>IF(AND('Mapa final SI'!$AC$39="Media",'Mapa final SI'!$AE$39="Leve"),CONCATENATE("R5C",'Mapa final SI'!$S$39),"")</f>
        <v/>
      </c>
      <c r="P30" s="266" t="str">
        <f>IF(AND('Mapa final SI'!$AC$34="Media",'Mapa final SI'!$AE$34="Menor"),CONCATENATE("R5C",'Mapa final SI'!$S$34),"")</f>
        <v/>
      </c>
      <c r="Q30" s="267" t="str">
        <f>IF(AND('Mapa final SI'!$AC$35="Media",'Mapa final SI'!$AE$35="Menor"),CONCATENATE("R5C",'Mapa final SI'!$S$35),"")</f>
        <v/>
      </c>
      <c r="R30" s="267" t="str">
        <f>IF(AND('Mapa final SI'!$AC$36="Media",'Mapa final SI'!$AE$36="Menor"),CONCATENATE("R5C",'Mapa final SI'!$S$36),"")</f>
        <v/>
      </c>
      <c r="S30" s="267" t="str">
        <f>IF(AND('Mapa final SI'!$AC$37="Media",'Mapa final SI'!$AE$37="Menor"),CONCATENATE("R5C",'Mapa final SI'!$S$37),"")</f>
        <v/>
      </c>
      <c r="T30" s="267" t="str">
        <f>IF(AND('Mapa final SI'!$AC$38="Media",'Mapa final SI'!$AE$38="Menor"),CONCATENATE("R5C",'Mapa final SI'!$S$38),"")</f>
        <v/>
      </c>
      <c r="U30" s="268" t="str">
        <f>IF(AND('Mapa final SI'!$AC$39="Media",'Mapa final SI'!$AE$39="Menor"),CONCATENATE("R5C",'Mapa final SI'!$S$39),"")</f>
        <v/>
      </c>
      <c r="V30" s="266" t="str">
        <f>IF(AND('Mapa final SI'!$AC$34="Media",'Mapa final SI'!$AE$34="Moderado"),CONCATENATE("R5C",'Mapa final SI'!$S$34),"")</f>
        <v/>
      </c>
      <c r="W30" s="267" t="str">
        <f>IF(AND('Mapa final SI'!$AC$35="Media",'Mapa final SI'!$AE$35="Moderado"),CONCATENATE("R5C",'Mapa final SI'!$S$35),"")</f>
        <v/>
      </c>
      <c r="X30" s="267" t="str">
        <f>IF(AND('Mapa final SI'!$AC$36="Media",'Mapa final SI'!$AE$36="Moderado"),CONCATENATE("R5C",'Mapa final SI'!$S$36),"")</f>
        <v/>
      </c>
      <c r="Y30" s="267" t="str">
        <f>IF(AND('Mapa final SI'!$AC$37="Media",'Mapa final SI'!$AE$37="Moderado"),CONCATENATE("R5C",'Mapa final SI'!$S$37),"")</f>
        <v/>
      </c>
      <c r="Z30" s="267" t="str">
        <f>IF(AND('Mapa final SI'!$AC$38="Media",'Mapa final SI'!$AE$38="Moderado"),CONCATENATE("R5C",'Mapa final SI'!$S$38),"")</f>
        <v/>
      </c>
      <c r="AA30" s="268" t="str">
        <f>IF(AND('Mapa final SI'!$AC$39="Media",'Mapa final SI'!$AE$39="Moderado"),CONCATENATE("R5C",'Mapa final SI'!$S$39),"")</f>
        <v/>
      </c>
      <c r="AB30" s="251" t="str">
        <f>IF(AND('Mapa final SI'!$AC$34="Media",'Mapa final SI'!$AE$34="Mayor"),CONCATENATE("R5C",'Mapa final SI'!$S$34),"")</f>
        <v/>
      </c>
      <c r="AC30" s="252" t="str">
        <f>IF(AND('Mapa final SI'!$AC$35="Media",'Mapa final SI'!$AE$35="Mayor"),CONCATENATE("R5C",'Mapa final SI'!$S$35),"")</f>
        <v/>
      </c>
      <c r="AD30" s="252" t="str">
        <f>IF(AND('Mapa final SI'!$AC$36="Media",'Mapa final SI'!$AE$36="Mayor"),CONCATENATE("R5C",'Mapa final SI'!$S$36),"")</f>
        <v/>
      </c>
      <c r="AE30" s="252" t="str">
        <f>IF(AND('Mapa final SI'!$AC$37="Media",'Mapa final SI'!$AE$37="Mayor"),CONCATENATE("R5C",'Mapa final SI'!$S$37),"")</f>
        <v/>
      </c>
      <c r="AF30" s="252" t="str">
        <f>IF(AND('Mapa final SI'!$AC$38="Media",'Mapa final SI'!$AE$38="Mayor"),CONCATENATE("R5C",'Mapa final SI'!$S$38),"")</f>
        <v/>
      </c>
      <c r="AG30" s="253" t="str">
        <f>IF(AND('Mapa final SI'!$AC$39="Media",'Mapa final SI'!$AE$39="Mayor"),CONCATENATE("R5C",'Mapa final SI'!$S$39),"")</f>
        <v/>
      </c>
      <c r="AH30" s="254" t="str">
        <f>IF(AND('Mapa final SI'!$AC$34="Media",'Mapa final SI'!$AE$34="Catastrófico"),CONCATENATE("R5C",'Mapa final SI'!$S$34),"")</f>
        <v/>
      </c>
      <c r="AI30" s="255" t="str">
        <f>IF(AND('Mapa final SI'!$AC$35="Media",'Mapa final SI'!$AE$35="Catastrófico"),CONCATENATE("R5C",'Mapa final SI'!$S$35),"")</f>
        <v/>
      </c>
      <c r="AJ30" s="255" t="str">
        <f>IF(AND('Mapa final SI'!$AC$36="Media",'Mapa final SI'!$AE$36="Catastrófico"),CONCATENATE("R5C",'Mapa final SI'!$S$36),"")</f>
        <v/>
      </c>
      <c r="AK30" s="255" t="str">
        <f>IF(AND('Mapa final SI'!$AC$37="Media",'Mapa final SI'!$AE$37="Catastrófico"),CONCATENATE("R5C",'Mapa final SI'!$S$37),"")</f>
        <v/>
      </c>
      <c r="AL30" s="255" t="str">
        <f>IF(AND('Mapa final SI'!$AC$38="Media",'Mapa final SI'!$AE$38="Catastrófico"),CONCATENATE("R5C",'Mapa final SI'!$S$38),"")</f>
        <v/>
      </c>
      <c r="AM30" s="256" t="str">
        <f>IF(AND('Mapa final SI'!$AC$39="Media",'Mapa final SI'!$AE$39="Catastrófico"),CONCATENATE("R5C",'Mapa final SI'!$S$39),"")</f>
        <v/>
      </c>
      <c r="AN30" s="15"/>
      <c r="AO30" s="756"/>
      <c r="AP30" s="757"/>
      <c r="AQ30" s="757"/>
      <c r="AR30" s="757"/>
      <c r="AS30" s="757"/>
      <c r="AT30" s="75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39"/>
      <c r="C31" s="639"/>
      <c r="D31" s="640"/>
      <c r="E31" s="728"/>
      <c r="F31" s="729"/>
      <c r="G31" s="729"/>
      <c r="H31" s="729"/>
      <c r="I31" s="730"/>
      <c r="J31" s="266" t="str">
        <f>IF(AND('Mapa final SI'!$AC$40="Media",'Mapa final SI'!$AE$40="Leve"),CONCATENATE("R6C",'Mapa final SI'!$S$40),"")</f>
        <v/>
      </c>
      <c r="K31" s="267" t="str">
        <f>IF(AND('Mapa final SI'!$AC$41="Media",'Mapa final SI'!$AE$41="Leve"),CONCATENATE("R6C",'Mapa final SI'!$S$41),"")</f>
        <v/>
      </c>
      <c r="L31" s="267" t="str">
        <f>IF(AND('Mapa final SI'!$AC$42="Media",'Mapa final SI'!$AE$42="Leve"),CONCATENATE("R6C",'Mapa final SI'!$S$42),"")</f>
        <v/>
      </c>
      <c r="M31" s="267" t="str">
        <f>IF(AND('Mapa final SI'!$AC$43="Media",'Mapa final SI'!$AE$43="Leve"),CONCATENATE("R6C",'Mapa final SI'!$S$43),"")</f>
        <v/>
      </c>
      <c r="N31" s="267" t="str">
        <f>IF(AND('Mapa final SI'!$AC$44="Media",'Mapa final SI'!$AE$44="Leve"),CONCATENATE("R6C",'Mapa final SI'!$S$44),"")</f>
        <v/>
      </c>
      <c r="O31" s="268" t="str">
        <f>IF(AND('Mapa final SI'!$AC$45="Media",'Mapa final SI'!$AE$45="Leve"),CONCATENATE("R6C",'Mapa final SI'!$S$45),"")</f>
        <v/>
      </c>
      <c r="P31" s="266" t="str">
        <f>IF(AND('Mapa final SI'!$AC$40="Media",'Mapa final SI'!$AE$40="Menor"),CONCATENATE("R6C",'Mapa final SI'!$S$40),"")</f>
        <v/>
      </c>
      <c r="Q31" s="267" t="str">
        <f>IF(AND('Mapa final SI'!$AC$41="Media",'Mapa final SI'!$AE$41="Menor"),CONCATENATE("R6C",'Mapa final SI'!$S$41),"")</f>
        <v/>
      </c>
      <c r="R31" s="267" t="str">
        <f>IF(AND('Mapa final SI'!$AC$42="Media",'Mapa final SI'!$AE$42="Menor"),CONCATENATE("R6C",'Mapa final SI'!$S$42),"")</f>
        <v/>
      </c>
      <c r="S31" s="267" t="str">
        <f>IF(AND('Mapa final SI'!$AC$43="Media",'Mapa final SI'!$AE$43="Menor"),CONCATENATE("R6C",'Mapa final SI'!$S$43),"")</f>
        <v/>
      </c>
      <c r="T31" s="267" t="str">
        <f>IF(AND('Mapa final SI'!$AC$44="Media",'Mapa final SI'!$AE$44="Menor"),CONCATENATE("R6C",'Mapa final SI'!$S$44),"")</f>
        <v/>
      </c>
      <c r="U31" s="268" t="str">
        <f>IF(AND('Mapa final SI'!$AC$45="Media",'Mapa final SI'!$AE$45="Menor"),CONCATENATE("R6C",'Mapa final SI'!$S$45),"")</f>
        <v/>
      </c>
      <c r="V31" s="266" t="str">
        <f>IF(AND('Mapa final SI'!$AC$40="Media",'Mapa final SI'!$AE$40="Moderado"),CONCATENATE("R6C",'Mapa final SI'!$S$40),"")</f>
        <v/>
      </c>
      <c r="W31" s="267" t="str">
        <f>IF(AND('Mapa final SI'!$AC$41="Media",'Mapa final SI'!$AE$41="Moderado"),CONCATENATE("R6C",'Mapa final SI'!$S$41),"")</f>
        <v/>
      </c>
      <c r="X31" s="267" t="str">
        <f>IF(AND('Mapa final SI'!$AC$42="Media",'Mapa final SI'!$AE$42="Moderado"),CONCATENATE("R6C",'Mapa final SI'!$S$42),"")</f>
        <v/>
      </c>
      <c r="Y31" s="267" t="str">
        <f>IF(AND('Mapa final SI'!$AC$43="Media",'Mapa final SI'!$AE$43="Moderado"),CONCATENATE("R6C",'Mapa final SI'!$S$43),"")</f>
        <v/>
      </c>
      <c r="Z31" s="267" t="str">
        <f>IF(AND('Mapa final SI'!$AC$44="Media",'Mapa final SI'!$AE$44="Moderado"),CONCATENATE("R6C",'Mapa final SI'!$S$44),"")</f>
        <v/>
      </c>
      <c r="AA31" s="268" t="str">
        <f>IF(AND('Mapa final SI'!$AC$45="Media",'Mapa final SI'!$AE$45="Moderado"),CONCATENATE("R6C",'Mapa final SI'!$S$45),"")</f>
        <v/>
      </c>
      <c r="AB31" s="251" t="str">
        <f>IF(AND('Mapa final SI'!$AC$40="Media",'Mapa final SI'!$AE$40="Mayor"),CONCATENATE("R6C",'Mapa final SI'!$S$40),"")</f>
        <v/>
      </c>
      <c r="AC31" s="252" t="str">
        <f>IF(AND('Mapa final SI'!$AC$41="Media",'Mapa final SI'!$AE$41="Mayor"),CONCATENATE("R6C",'Mapa final SI'!$S$41),"")</f>
        <v/>
      </c>
      <c r="AD31" s="252" t="str">
        <f>IF(AND('Mapa final SI'!$AC$42="Media",'Mapa final SI'!$AE$42="Mayor"),CONCATENATE("R6C",'Mapa final SI'!$S$42),"")</f>
        <v/>
      </c>
      <c r="AE31" s="252" t="str">
        <f>IF(AND('Mapa final SI'!$AC$43="Media",'Mapa final SI'!$AE$43="Mayor"),CONCATENATE("R6C",'Mapa final SI'!$S$43),"")</f>
        <v/>
      </c>
      <c r="AF31" s="252" t="str">
        <f>IF(AND('Mapa final SI'!$AC$44="Media",'Mapa final SI'!$AE$44="Mayor"),CONCATENATE("R6C",'Mapa final SI'!$S$44),"")</f>
        <v/>
      </c>
      <c r="AG31" s="253" t="str">
        <f>IF(AND('Mapa final SI'!$AC$45="Media",'Mapa final SI'!$AE$45="Mayor"),CONCATENATE("R6C",'Mapa final SI'!$S$45),"")</f>
        <v/>
      </c>
      <c r="AH31" s="254" t="str">
        <f>IF(AND('Mapa final SI'!$AC$40="Media",'Mapa final SI'!$AE$40="Catastrófico"),CONCATENATE("R6C",'Mapa final SI'!$S$40),"")</f>
        <v/>
      </c>
      <c r="AI31" s="255" t="str">
        <f>IF(AND('Mapa final SI'!$AC$41="Media",'Mapa final SI'!$AE$41="Catastrófico"),CONCATENATE("R6C",'Mapa final SI'!$S$41),"")</f>
        <v/>
      </c>
      <c r="AJ31" s="255" t="str">
        <f>IF(AND('Mapa final SI'!$AC$42="Media",'Mapa final SI'!$AE$42="Catastrófico"),CONCATENATE("R6C",'Mapa final SI'!$S$42),"")</f>
        <v/>
      </c>
      <c r="AK31" s="255" t="str">
        <f>IF(AND('Mapa final SI'!$AC$43="Media",'Mapa final SI'!$AE$43="Catastrófico"),CONCATENATE("R6C",'Mapa final SI'!$S$43),"")</f>
        <v/>
      </c>
      <c r="AL31" s="255" t="str">
        <f>IF(AND('Mapa final SI'!$AC$44="Media",'Mapa final SI'!$AE$44="Catastrófico"),CONCATENATE("R6C",'Mapa final SI'!$S$44),"")</f>
        <v/>
      </c>
      <c r="AM31" s="256" t="str">
        <f>IF(AND('Mapa final SI'!$AC$45="Media",'Mapa final SI'!$AE$45="Catastrófico"),CONCATENATE("R6C",'Mapa final SI'!$S$45),"")</f>
        <v/>
      </c>
      <c r="AN31" s="15"/>
      <c r="AO31" s="756"/>
      <c r="AP31" s="757"/>
      <c r="AQ31" s="757"/>
      <c r="AR31" s="757"/>
      <c r="AS31" s="757"/>
      <c r="AT31" s="75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39"/>
      <c r="C32" s="639"/>
      <c r="D32" s="640"/>
      <c r="E32" s="728"/>
      <c r="F32" s="729"/>
      <c r="G32" s="729"/>
      <c r="H32" s="729"/>
      <c r="I32" s="730"/>
      <c r="J32" s="266" t="str">
        <f>IF(AND('Mapa final SI'!$AC$46="Media",'Mapa final SI'!$AE$46="Leve"),CONCATENATE("R7C",'Mapa final SI'!$S$46),"")</f>
        <v/>
      </c>
      <c r="K32" s="267" t="str">
        <f>IF(AND('Mapa final SI'!$AC$47="Media",'Mapa final SI'!$AE$47="Leve"),CONCATENATE("R7C",'Mapa final SI'!$S$47),"")</f>
        <v/>
      </c>
      <c r="L32" s="267" t="str">
        <f>IF(AND('Mapa final SI'!$AC$48="Media",'Mapa final SI'!$AE$48="Leve"),CONCATENATE("R7C",'Mapa final SI'!$S$48),"")</f>
        <v/>
      </c>
      <c r="M32" s="267" t="str">
        <f>IF(AND('Mapa final SI'!$AC$49="Media",'Mapa final SI'!$AE$49="Leve"),CONCATENATE("R7C",'Mapa final SI'!$S$49),"")</f>
        <v/>
      </c>
      <c r="N32" s="267" t="str">
        <f>IF(AND('Mapa final SI'!$AC$50="Media",'Mapa final SI'!$AE$50="Leve"),CONCATENATE("R7C",'Mapa final SI'!$S$50),"")</f>
        <v/>
      </c>
      <c r="O32" s="268" t="str">
        <f>IF(AND('Mapa final SI'!$AC$51="Media",'Mapa final SI'!$AE$51="Leve"),CONCATENATE("R7C",'Mapa final SI'!$S$51),"")</f>
        <v/>
      </c>
      <c r="P32" s="266" t="str">
        <f>IF(AND('Mapa final SI'!$AC$46="Media",'Mapa final SI'!$AE$46="Menor"),CONCATENATE("R7C",'Mapa final SI'!$S$46),"")</f>
        <v/>
      </c>
      <c r="Q32" s="267" t="str">
        <f>IF(AND('Mapa final SI'!$AC$47="Media",'Mapa final SI'!$AE$47="Menor"),CONCATENATE("R7C",'Mapa final SI'!$S$47),"")</f>
        <v/>
      </c>
      <c r="R32" s="267" t="str">
        <f>IF(AND('Mapa final SI'!$AC$48="Media",'Mapa final SI'!$AE$48="Menor"),CONCATENATE("R7C",'Mapa final SI'!$S$48),"")</f>
        <v/>
      </c>
      <c r="S32" s="267" t="str">
        <f>IF(AND('Mapa final SI'!$AC$49="Media",'Mapa final SI'!$AE$49="Menor"),CONCATENATE("R7C",'Mapa final SI'!$S$49),"")</f>
        <v/>
      </c>
      <c r="T32" s="267" t="str">
        <f>IF(AND('Mapa final SI'!$AC$50="Media",'Mapa final SI'!$AE$50="Menor"),CONCATENATE("R7C",'Mapa final SI'!$S$50),"")</f>
        <v/>
      </c>
      <c r="U32" s="268" t="str">
        <f>IF(AND('Mapa final SI'!$AC$51="Media",'Mapa final SI'!$AE$51="Menor"),CONCATENATE("R7C",'Mapa final SI'!$S$51),"")</f>
        <v/>
      </c>
      <c r="V32" s="266" t="str">
        <f>IF(AND('Mapa final SI'!$AC$46="Media",'Mapa final SI'!$AE$46="Moderado"),CONCATENATE("R7C",'Mapa final SI'!$S$46),"")</f>
        <v/>
      </c>
      <c r="W32" s="267" t="str">
        <f>IF(AND('Mapa final SI'!$AC$47="Media",'Mapa final SI'!$AE$47="Moderado"),CONCATENATE("R7C",'Mapa final SI'!$S$47),"")</f>
        <v/>
      </c>
      <c r="X32" s="267" t="str">
        <f>IF(AND('Mapa final SI'!$AC$48="Media",'Mapa final SI'!$AE$48="Moderado"),CONCATENATE("R7C",'Mapa final SI'!$S$48),"")</f>
        <v/>
      </c>
      <c r="Y32" s="267" t="str">
        <f>IF(AND('Mapa final SI'!$AC$49="Media",'Mapa final SI'!$AE$49="Moderado"),CONCATENATE("R7C",'Mapa final SI'!$S$49),"")</f>
        <v/>
      </c>
      <c r="Z32" s="267" t="str">
        <f>IF(AND('Mapa final SI'!$AC$50="Media",'Mapa final SI'!$AE$50="Moderado"),CONCATENATE("R7C",'Mapa final SI'!$S$50),"")</f>
        <v/>
      </c>
      <c r="AA32" s="268" t="str">
        <f>IF(AND('Mapa final SI'!$AC$51="Media",'Mapa final SI'!$AE$51="Moderado"),CONCATENATE("R7C",'Mapa final SI'!$S$51),"")</f>
        <v/>
      </c>
      <c r="AB32" s="251" t="str">
        <f>IF(AND('Mapa final SI'!$AC$46="Media",'Mapa final SI'!$AE$46="Mayor"),CONCATENATE("R7C",'Mapa final SI'!$S$46),"")</f>
        <v/>
      </c>
      <c r="AC32" s="252" t="str">
        <f>IF(AND('Mapa final SI'!$AC$47="Media",'Mapa final SI'!$AE$47="Mayor"),CONCATENATE("R7C",'Mapa final SI'!$S$47),"")</f>
        <v/>
      </c>
      <c r="AD32" s="252" t="str">
        <f>IF(AND('Mapa final SI'!$AC$48="Media",'Mapa final SI'!$AE$48="Mayor"),CONCATENATE("R7C",'Mapa final SI'!$S$48),"")</f>
        <v/>
      </c>
      <c r="AE32" s="252" t="str">
        <f>IF(AND('Mapa final SI'!$AC$49="Media",'Mapa final SI'!$AE$49="Mayor"),CONCATENATE("R7C",'Mapa final SI'!$S$49),"")</f>
        <v/>
      </c>
      <c r="AF32" s="252" t="str">
        <f>IF(AND('Mapa final SI'!$AC$50="Media",'Mapa final SI'!$AE$50="Mayor"),CONCATENATE("R7C",'Mapa final SI'!$S$50),"")</f>
        <v/>
      </c>
      <c r="AG32" s="253" t="str">
        <f>IF(AND('Mapa final SI'!$AC$51="Media",'Mapa final SI'!$AE$51="Mayor"),CONCATENATE("R7C",'Mapa final SI'!$S$51),"")</f>
        <v/>
      </c>
      <c r="AH32" s="254" t="str">
        <f>IF(AND('Mapa final SI'!$AC$46="Media",'Mapa final SI'!$AE$46="Catastrófico"),CONCATENATE("R7C",'Mapa final SI'!$S$46),"")</f>
        <v/>
      </c>
      <c r="AI32" s="255" t="str">
        <f>IF(AND('Mapa final SI'!$AC$47="Media",'Mapa final SI'!$AE$47="Catastrófico"),CONCATENATE("R7C",'Mapa final SI'!$S$47),"")</f>
        <v/>
      </c>
      <c r="AJ32" s="255" t="str">
        <f>IF(AND('Mapa final SI'!$AC$48="Media",'Mapa final SI'!$AE$48="Catastrófico"),CONCATENATE("R7C",'Mapa final SI'!$S$48),"")</f>
        <v/>
      </c>
      <c r="AK32" s="255" t="str">
        <f>IF(AND('Mapa final SI'!$AC$49="Media",'Mapa final SI'!$AE$49="Catastrófico"),CONCATENATE("R7C",'Mapa final SI'!$S$49),"")</f>
        <v/>
      </c>
      <c r="AL32" s="255" t="str">
        <f>IF(AND('Mapa final SI'!$AC$50="Media",'Mapa final SI'!$AE$50="Catastrófico"),CONCATENATE("R7C",'Mapa final SI'!$S$50),"")</f>
        <v/>
      </c>
      <c r="AM32" s="256" t="str">
        <f>IF(AND('Mapa final SI'!$AC$51="Media",'Mapa final SI'!$AE$51="Catastrófico"),CONCATENATE("R7C",'Mapa final SI'!$S$51),"")</f>
        <v/>
      </c>
      <c r="AN32" s="15"/>
      <c r="AO32" s="756"/>
      <c r="AP32" s="757"/>
      <c r="AQ32" s="757"/>
      <c r="AR32" s="757"/>
      <c r="AS32" s="757"/>
      <c r="AT32" s="75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39"/>
      <c r="C33" s="639"/>
      <c r="D33" s="640"/>
      <c r="E33" s="728"/>
      <c r="F33" s="729"/>
      <c r="G33" s="729"/>
      <c r="H33" s="729"/>
      <c r="I33" s="730"/>
      <c r="J33" s="266" t="str">
        <f>IF(AND('Mapa final SI'!$AC$52="Media",'Mapa final SI'!$AE$52="Leve"),CONCATENATE("R8C",'Mapa final SI'!$S$52),"")</f>
        <v/>
      </c>
      <c r="K33" s="267" t="str">
        <f>IF(AND('Mapa final SI'!$AC$53="Media",'Mapa final SI'!$AE$53="Leve"),CONCATENATE("R8C",'Mapa final SI'!$S$53),"")</f>
        <v/>
      </c>
      <c r="L33" s="267" t="str">
        <f>IF(AND('Mapa final SI'!$AC$54="Media",'Mapa final SI'!$AE$54="Leve"),CONCATENATE("R8C",'Mapa final SI'!$S$54),"")</f>
        <v/>
      </c>
      <c r="M33" s="267" t="str">
        <f>IF(AND('Mapa final SI'!$AC$55="Media",'Mapa final SI'!$AE$55="Leve"),CONCATENATE("R8C",'Mapa final SI'!$S$55),"")</f>
        <v/>
      </c>
      <c r="N33" s="267" t="str">
        <f>IF(AND('Mapa final SI'!$AC$56="Media",'Mapa final SI'!$AE$56="Leve"),CONCATENATE("R8C",'Mapa final SI'!$S$56),"")</f>
        <v/>
      </c>
      <c r="O33" s="268" t="str">
        <f>IF(AND('Mapa final SI'!$AC$57="Media",'Mapa final SI'!$AE$57="Leve"),CONCATENATE("R8C",'Mapa final SI'!$S$57),"")</f>
        <v/>
      </c>
      <c r="P33" s="266" t="str">
        <f>IF(AND('Mapa final SI'!$AC$52="Media",'Mapa final SI'!$AE$52="Menor"),CONCATENATE("R8C",'Mapa final SI'!$S$52),"")</f>
        <v/>
      </c>
      <c r="Q33" s="267" t="str">
        <f>IF(AND('Mapa final SI'!$AC$53="Media",'Mapa final SI'!$AE$53="Menor"),CONCATENATE("R8C",'Mapa final SI'!$S$53),"")</f>
        <v/>
      </c>
      <c r="R33" s="267" t="str">
        <f>IF(AND('Mapa final SI'!$AC$54="Media",'Mapa final SI'!$AE$54="Menor"),CONCATENATE("R8C",'Mapa final SI'!$S$54),"")</f>
        <v/>
      </c>
      <c r="S33" s="267" t="str">
        <f>IF(AND('Mapa final SI'!$AC$55="Media",'Mapa final SI'!$AE$55="Menor"),CONCATENATE("R8C",'Mapa final SI'!$S$55),"")</f>
        <v/>
      </c>
      <c r="T33" s="267" t="str">
        <f>IF(AND('Mapa final SI'!$AC$56="Media",'Mapa final SI'!$AE$56="Menor"),CONCATENATE("R8C",'Mapa final SI'!$S$56),"")</f>
        <v/>
      </c>
      <c r="U33" s="268" t="str">
        <f>IF(AND('Mapa final SI'!$AC$57="Media",'Mapa final SI'!$AE$57="Menor"),CONCATENATE("R8C",'Mapa final SI'!$S$57),"")</f>
        <v/>
      </c>
      <c r="V33" s="266" t="str">
        <f>IF(AND('Mapa final SI'!$AC$52="Media",'Mapa final SI'!$AE$52="Moderado"),CONCATENATE("R8C",'Mapa final SI'!$S$52),"")</f>
        <v/>
      </c>
      <c r="W33" s="267" t="str">
        <f>IF(AND('Mapa final SI'!$AC$53="Media",'Mapa final SI'!$AE$53="Moderado"),CONCATENATE("R8C",'Mapa final SI'!$S$53),"")</f>
        <v/>
      </c>
      <c r="X33" s="267" t="str">
        <f>IF(AND('Mapa final SI'!$AC$54="Media",'Mapa final SI'!$AE$54="Moderado"),CONCATENATE("R8C",'Mapa final SI'!$S$54),"")</f>
        <v/>
      </c>
      <c r="Y33" s="267" t="str">
        <f>IF(AND('Mapa final SI'!$AC$55="Media",'Mapa final SI'!$AE$55="Moderado"),CONCATENATE("R8C",'Mapa final SI'!$S$55),"")</f>
        <v/>
      </c>
      <c r="Z33" s="267" t="str">
        <f>IF(AND('Mapa final SI'!$AC$56="Media",'Mapa final SI'!$AE$56="Moderado"),CONCATENATE("R8C",'Mapa final SI'!$S$56),"")</f>
        <v/>
      </c>
      <c r="AA33" s="268" t="str">
        <f>IF(AND('Mapa final SI'!$AC$57="Media",'Mapa final SI'!$AE$57="Moderado"),CONCATENATE("R8C",'Mapa final SI'!$S$57),"")</f>
        <v/>
      </c>
      <c r="AB33" s="251" t="str">
        <f>IF(AND('Mapa final SI'!$AC$52="Media",'Mapa final SI'!$AE$52="Mayor"),CONCATENATE("R8C",'Mapa final SI'!$S$52),"")</f>
        <v/>
      </c>
      <c r="AC33" s="252" t="str">
        <f>IF(AND('Mapa final SI'!$AC$53="Media",'Mapa final SI'!$AE$53="Mayor"),CONCATENATE("R8C",'Mapa final SI'!$S$53),"")</f>
        <v/>
      </c>
      <c r="AD33" s="252" t="str">
        <f>IF(AND('Mapa final SI'!$AC$54="Media",'Mapa final SI'!$AE$54="Mayor"),CONCATENATE("R8C",'Mapa final SI'!$S$54),"")</f>
        <v/>
      </c>
      <c r="AE33" s="252" t="str">
        <f>IF(AND('Mapa final SI'!$AC$55="Media",'Mapa final SI'!$AE$55="Mayor"),CONCATENATE("R8C",'Mapa final SI'!$S$55),"")</f>
        <v/>
      </c>
      <c r="AF33" s="252" t="str">
        <f>IF(AND('Mapa final SI'!$AC$56="Media",'Mapa final SI'!$AE$56="Mayor"),CONCATENATE("R8C",'Mapa final SI'!$S$56),"")</f>
        <v/>
      </c>
      <c r="AG33" s="253" t="str">
        <f>IF(AND('Mapa final SI'!$AC$57="Media",'Mapa final SI'!$AE$57="Mayor"),CONCATENATE("R8C",'Mapa final SI'!$S$57),"")</f>
        <v/>
      </c>
      <c r="AH33" s="254" t="str">
        <f>IF(AND('Mapa final SI'!$AC$52="Media",'Mapa final SI'!$AE$52="Catastrófico"),CONCATENATE("R8C",'Mapa final SI'!$S$52),"")</f>
        <v/>
      </c>
      <c r="AI33" s="255" t="str">
        <f>IF(AND('Mapa final SI'!$AC$53="Media",'Mapa final SI'!$AE$53="Catastrófico"),CONCATENATE("R8C",'Mapa final SI'!$S$53),"")</f>
        <v/>
      </c>
      <c r="AJ33" s="255" t="str">
        <f>IF(AND('Mapa final SI'!$AC$54="Media",'Mapa final SI'!$AE$54="Catastrófico"),CONCATENATE("R8C",'Mapa final SI'!$S$54),"")</f>
        <v/>
      </c>
      <c r="AK33" s="255" t="str">
        <f>IF(AND('Mapa final SI'!$AC$55="Media",'Mapa final SI'!$AE$55="Catastrófico"),CONCATENATE("R8C",'Mapa final SI'!$S$55),"")</f>
        <v/>
      </c>
      <c r="AL33" s="255" t="str">
        <f>IF(AND('Mapa final SI'!$AC$56="Media",'Mapa final SI'!$AE$56="Catastrófico"),CONCATENATE("R8C",'Mapa final SI'!$S$56),"")</f>
        <v/>
      </c>
      <c r="AM33" s="256" t="str">
        <f>IF(AND('Mapa final SI'!$AC$57="Media",'Mapa final SI'!$AE$57="Catastrófico"),CONCATENATE("R8C",'Mapa final SI'!$S$57),"")</f>
        <v/>
      </c>
      <c r="AN33" s="15"/>
      <c r="AO33" s="756"/>
      <c r="AP33" s="757"/>
      <c r="AQ33" s="757"/>
      <c r="AR33" s="757"/>
      <c r="AS33" s="757"/>
      <c r="AT33" s="75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39"/>
      <c r="C34" s="639"/>
      <c r="D34" s="640"/>
      <c r="E34" s="728"/>
      <c r="F34" s="729"/>
      <c r="G34" s="729"/>
      <c r="H34" s="729"/>
      <c r="I34" s="730"/>
      <c r="J34" s="266" t="str">
        <f>IF(AND('Mapa final SI'!$AC$58="Media",'Mapa final SI'!$AE$58="Leve"),CONCATENATE("R9C",'Mapa final SI'!$S$58),"")</f>
        <v/>
      </c>
      <c r="K34" s="267" t="str">
        <f>IF(AND('Mapa final SI'!$AC$59="Media",'Mapa final SI'!$AE$59="Leve"),CONCATENATE("R9C",'Mapa final SI'!$S$59),"")</f>
        <v/>
      </c>
      <c r="L34" s="267" t="str">
        <f>IF(AND('Mapa final SI'!$AC$60="Media",'Mapa final SI'!$AE$60="Leve"),CONCATENATE("R9C",'Mapa final SI'!$S$60),"")</f>
        <v/>
      </c>
      <c r="M34" s="267" t="str">
        <f>IF(AND('Mapa final SI'!$AC$61="Media",'Mapa final SI'!$AE$61="Leve"),CONCATENATE("R9C",'Mapa final SI'!$S$61),"")</f>
        <v/>
      </c>
      <c r="N34" s="267" t="str">
        <f>IF(AND('Mapa final SI'!$AC$62="Media",'Mapa final SI'!$AE$62="Leve"),CONCATENATE("R9C",'Mapa final SI'!$S$62),"")</f>
        <v/>
      </c>
      <c r="O34" s="268" t="str">
        <f>IF(AND('Mapa final SI'!$AC$63="Media",'Mapa final SI'!$AE$63="Leve"),CONCATENATE("R9C",'Mapa final SI'!$S$63),"")</f>
        <v/>
      </c>
      <c r="P34" s="266" t="str">
        <f>IF(AND('Mapa final SI'!$AC$58="Media",'Mapa final SI'!$AE$58="Menor"),CONCATENATE("R9C",'Mapa final SI'!$S$58),"")</f>
        <v/>
      </c>
      <c r="Q34" s="267" t="str">
        <f>IF(AND('Mapa final SI'!$AC$59="Media",'Mapa final SI'!$AE$59="Menor"),CONCATENATE("R9C",'Mapa final SI'!$S$59),"")</f>
        <v/>
      </c>
      <c r="R34" s="267" t="str">
        <f>IF(AND('Mapa final SI'!$AC$60="Media",'Mapa final SI'!$AE$60="Menor"),CONCATENATE("R9C",'Mapa final SI'!$S$60),"")</f>
        <v/>
      </c>
      <c r="S34" s="267" t="str">
        <f>IF(AND('Mapa final SI'!$AC$61="Media",'Mapa final SI'!$AE$61="Menor"),CONCATENATE("R9C",'Mapa final SI'!$S$61),"")</f>
        <v/>
      </c>
      <c r="T34" s="267" t="str">
        <f>IF(AND('Mapa final SI'!$AC$62="Media",'Mapa final SI'!$AE$62="Menor"),CONCATENATE("R9C",'Mapa final SI'!$S$62),"")</f>
        <v/>
      </c>
      <c r="U34" s="268" t="str">
        <f>IF(AND('Mapa final SI'!$AC$63="Media",'Mapa final SI'!$AE$63="Menor"),CONCATENATE("R9C",'Mapa final SI'!$S$63),"")</f>
        <v/>
      </c>
      <c r="V34" s="266" t="str">
        <f>IF(AND('Mapa final SI'!$AC$58="Media",'Mapa final SI'!$AE$58="Moderado"),CONCATENATE("R9C",'Mapa final SI'!$S$58),"")</f>
        <v/>
      </c>
      <c r="W34" s="267" t="str">
        <f>IF(AND('Mapa final SI'!$AC$59="Media",'Mapa final SI'!$AE$59="Moderado"),CONCATENATE("R9C",'Mapa final SI'!$S$59),"")</f>
        <v/>
      </c>
      <c r="X34" s="267" t="str">
        <f>IF(AND('Mapa final SI'!$AC$60="Media",'Mapa final SI'!$AE$60="Moderado"),CONCATENATE("R9C",'Mapa final SI'!$S$60),"")</f>
        <v/>
      </c>
      <c r="Y34" s="267" t="str">
        <f>IF(AND('Mapa final SI'!$AC$61="Media",'Mapa final SI'!$AE$61="Moderado"),CONCATENATE("R9C",'Mapa final SI'!$S$61),"")</f>
        <v/>
      </c>
      <c r="Z34" s="267" t="str">
        <f>IF(AND('Mapa final SI'!$AC$62="Media",'Mapa final SI'!$AE$62="Moderado"),CONCATENATE("R9C",'Mapa final SI'!$S$62),"")</f>
        <v/>
      </c>
      <c r="AA34" s="268" t="str">
        <f>IF(AND('Mapa final SI'!$AC$63="Media",'Mapa final SI'!$AE$63="Moderado"),CONCATENATE("R9C",'Mapa final SI'!$S$63),"")</f>
        <v/>
      </c>
      <c r="AB34" s="251" t="str">
        <f>IF(AND('Mapa final SI'!$AC$58="Media",'Mapa final SI'!$AE$58="Mayor"),CONCATENATE("R9C",'Mapa final SI'!$S$58),"")</f>
        <v/>
      </c>
      <c r="AC34" s="252" t="str">
        <f>IF(AND('Mapa final SI'!$AC$59="Media",'Mapa final SI'!$AE$59="Mayor"),CONCATENATE("R9C",'Mapa final SI'!$S$59),"")</f>
        <v/>
      </c>
      <c r="AD34" s="252" t="str">
        <f>IF(AND('Mapa final SI'!$AC$60="Media",'Mapa final SI'!$AE$60="Mayor"),CONCATENATE("R9C",'Mapa final SI'!$S$60),"")</f>
        <v/>
      </c>
      <c r="AE34" s="252" t="str">
        <f>IF(AND('Mapa final SI'!$AC$61="Media",'Mapa final SI'!$AE$61="Mayor"),CONCATENATE("R9C",'Mapa final SI'!$S$61),"")</f>
        <v/>
      </c>
      <c r="AF34" s="252" t="str">
        <f>IF(AND('Mapa final SI'!$AC$62="Media",'Mapa final SI'!$AE$62="Mayor"),CONCATENATE("R9C",'Mapa final SI'!$S$62),"")</f>
        <v/>
      </c>
      <c r="AG34" s="253" t="str">
        <f>IF(AND('Mapa final SI'!$AC$63="Media",'Mapa final SI'!$AE$63="Mayor"),CONCATENATE("R9C",'Mapa final SI'!$S$63),"")</f>
        <v/>
      </c>
      <c r="AH34" s="254" t="str">
        <f>IF(AND('Mapa final SI'!$AC$58="Media",'Mapa final SI'!$AE$58="Catastrófico"),CONCATENATE("R9C",'Mapa final SI'!$S$58),"")</f>
        <v/>
      </c>
      <c r="AI34" s="255" t="str">
        <f>IF(AND('Mapa final SI'!$AC$59="Media",'Mapa final SI'!$AE$59="Catastrófico"),CONCATENATE("R9C",'Mapa final SI'!$S$59),"")</f>
        <v/>
      </c>
      <c r="AJ34" s="255" t="str">
        <f>IF(AND('Mapa final SI'!$AC$60="Media",'Mapa final SI'!$AE$60="Catastrófico"),CONCATENATE("R9C",'Mapa final SI'!$S$60),"")</f>
        <v/>
      </c>
      <c r="AK34" s="255" t="str">
        <f>IF(AND('Mapa final SI'!$AC$61="Media",'Mapa final SI'!$AE$61="Catastrófico"),CONCATENATE("R9C",'Mapa final SI'!$S$61),"")</f>
        <v/>
      </c>
      <c r="AL34" s="255" t="str">
        <f>IF(AND('Mapa final SI'!$AC$62="Media",'Mapa final SI'!$AE$62="Catastrófico"),CONCATENATE("R9C",'Mapa final SI'!$S$62),"")</f>
        <v/>
      </c>
      <c r="AM34" s="256" t="str">
        <f>IF(AND('Mapa final SI'!$AC$63="Media",'Mapa final SI'!$AE$63="Catastrófico"),CONCATENATE("R9C",'Mapa final SI'!$S$63),"")</f>
        <v/>
      </c>
      <c r="AN34" s="15"/>
      <c r="AO34" s="756"/>
      <c r="AP34" s="757"/>
      <c r="AQ34" s="757"/>
      <c r="AR34" s="757"/>
      <c r="AS34" s="757"/>
      <c r="AT34" s="75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39"/>
      <c r="C35" s="639"/>
      <c r="D35" s="640"/>
      <c r="E35" s="731"/>
      <c r="F35" s="732"/>
      <c r="G35" s="732"/>
      <c r="H35" s="732"/>
      <c r="I35" s="733"/>
      <c r="J35" s="266" t="str">
        <f>IF(AND('Mapa final SI'!$AC$64="Media",'Mapa final SI'!$AE$64="Leve"),CONCATENATE("R10C",'Mapa final SI'!$S$64),"")</f>
        <v/>
      </c>
      <c r="K35" s="267" t="str">
        <f>IF(AND('Mapa final SI'!$AC$65="Media",'Mapa final SI'!$AE$65="Leve"),CONCATENATE("R10C",'Mapa final SI'!$S$65),"")</f>
        <v/>
      </c>
      <c r="L35" s="267" t="str">
        <f>IF(AND('Mapa final SI'!$AC$66="Media",'Mapa final SI'!$AE$66="Leve"),CONCATENATE("R10C",'Mapa final SI'!$S$66),"")</f>
        <v/>
      </c>
      <c r="M35" s="267" t="str">
        <f>IF(AND('Mapa final SI'!$AC$67="Media",'Mapa final SI'!$AE$67="Leve"),CONCATENATE("R10C",'Mapa final SI'!$S$67),"")</f>
        <v/>
      </c>
      <c r="N35" s="267" t="str">
        <f>IF(AND('Mapa final SI'!$AC$68="Media",'Mapa final SI'!$AE$68="Leve"),CONCATENATE("R10C",'Mapa final SI'!$S$68),"")</f>
        <v/>
      </c>
      <c r="O35" s="268" t="str">
        <f>IF(AND('Mapa final SI'!$AC$69="Media",'Mapa final SI'!$AE$69="Leve"),CONCATENATE("R10C",'Mapa final SI'!$S$69),"")</f>
        <v/>
      </c>
      <c r="P35" s="266" t="str">
        <f>IF(AND('Mapa final SI'!$AC$64="Media",'Mapa final SI'!$AE$64="Menor"),CONCATENATE("R10C",'Mapa final SI'!$S$64),"")</f>
        <v/>
      </c>
      <c r="Q35" s="267" t="str">
        <f>IF(AND('Mapa final SI'!$AC$65="Media",'Mapa final SI'!$AE$65="Menor"),CONCATENATE("R10C",'Mapa final SI'!$S$65),"")</f>
        <v/>
      </c>
      <c r="R35" s="267" t="str">
        <f>IF(AND('Mapa final SI'!$AC$66="Media",'Mapa final SI'!$AE$66="Menor"),CONCATENATE("R10C",'Mapa final SI'!$S$66),"")</f>
        <v/>
      </c>
      <c r="S35" s="267" t="str">
        <f>IF(AND('Mapa final SI'!$AC$67="Media",'Mapa final SI'!$AE$67="Menor"),CONCATENATE("R10C",'Mapa final SI'!$S$67),"")</f>
        <v/>
      </c>
      <c r="T35" s="267" t="str">
        <f>IF(AND('Mapa final SI'!$AC$68="Media",'Mapa final SI'!$AE$68="Menor"),CONCATENATE("R10C",'Mapa final SI'!$S$68),"")</f>
        <v/>
      </c>
      <c r="U35" s="268" t="str">
        <f>IF(AND('Mapa final SI'!$AC$69="Media",'Mapa final SI'!$AE$69="Menor"),CONCATENATE("R10C",'Mapa final SI'!$S$69),"")</f>
        <v/>
      </c>
      <c r="V35" s="266" t="str">
        <f>IF(AND('Mapa final SI'!$AC$64="Media",'Mapa final SI'!$AE$64="Moderado"),CONCATENATE("R10C",'Mapa final SI'!$S$64),"")</f>
        <v/>
      </c>
      <c r="W35" s="267" t="str">
        <f>IF(AND('Mapa final SI'!$AC$65="Media",'Mapa final SI'!$AE$65="Moderado"),CONCATENATE("R10C",'Mapa final SI'!$S$65),"")</f>
        <v/>
      </c>
      <c r="X35" s="267" t="str">
        <f>IF(AND('Mapa final SI'!$AC$66="Media",'Mapa final SI'!$AE$66="Moderado"),CONCATENATE("R10C",'Mapa final SI'!$S$66),"")</f>
        <v/>
      </c>
      <c r="Y35" s="267" t="str">
        <f>IF(AND('Mapa final SI'!$AC$67="Media",'Mapa final SI'!$AE$67="Moderado"),CONCATENATE("R10C",'Mapa final SI'!$S$67),"")</f>
        <v/>
      </c>
      <c r="Z35" s="267" t="str">
        <f>IF(AND('Mapa final SI'!$AC$68="Media",'Mapa final SI'!$AE$68="Moderado"),CONCATENATE("R10C",'Mapa final SI'!$S$68),"")</f>
        <v/>
      </c>
      <c r="AA35" s="268" t="str">
        <f>IF(AND('Mapa final SI'!$AC$69="Media",'Mapa final SI'!$AE$69="Moderado"),CONCATENATE("R10C",'Mapa final SI'!$S$69),"")</f>
        <v/>
      </c>
      <c r="AB35" s="257" t="str">
        <f>IF(AND('Mapa final SI'!$AC$64="Media",'Mapa final SI'!$AE$64="Mayor"),CONCATENATE("R10C",'Mapa final SI'!$S$64),"")</f>
        <v/>
      </c>
      <c r="AC35" s="258" t="str">
        <f>IF(AND('Mapa final SI'!$AC$65="Media",'Mapa final SI'!$AE$65="Mayor"),CONCATENATE("R10C",'Mapa final SI'!$S$65),"")</f>
        <v/>
      </c>
      <c r="AD35" s="258" t="str">
        <f>IF(AND('Mapa final SI'!$AC$66="Media",'Mapa final SI'!$AE$66="Mayor"),CONCATENATE("R10C",'Mapa final SI'!$S$66),"")</f>
        <v/>
      </c>
      <c r="AE35" s="258" t="str">
        <f>IF(AND('Mapa final SI'!$AC$67="Media",'Mapa final SI'!$AE$67="Mayor"),CONCATENATE("R10C",'Mapa final SI'!$S$67),"")</f>
        <v/>
      </c>
      <c r="AF35" s="258" t="str">
        <f>IF(AND('Mapa final SI'!$AC$68="Media",'Mapa final SI'!$AE$68="Mayor"),CONCATENATE("R10C",'Mapa final SI'!$S$68),"")</f>
        <v/>
      </c>
      <c r="AG35" s="259" t="str">
        <f>IF(AND('Mapa final SI'!$AC$69="Media",'Mapa final SI'!$AE$69="Mayor"),CONCATENATE("R10C",'Mapa final SI'!$S$69),"")</f>
        <v/>
      </c>
      <c r="AH35" s="260" t="str">
        <f>IF(AND('Mapa final SI'!$AC$64="Media",'Mapa final SI'!$AE$64="Catastrófico"),CONCATENATE("R10C",'Mapa final SI'!$S$64),"")</f>
        <v/>
      </c>
      <c r="AI35" s="261" t="str">
        <f>IF(AND('Mapa final SI'!$AC$65="Media",'Mapa final SI'!$AE$65="Catastrófico"),CONCATENATE("R10C",'Mapa final SI'!$S$65),"")</f>
        <v/>
      </c>
      <c r="AJ35" s="261" t="str">
        <f>IF(AND('Mapa final SI'!$AC$66="Media",'Mapa final SI'!$AE$66="Catastrófico"),CONCATENATE("R10C",'Mapa final SI'!$S$66),"")</f>
        <v/>
      </c>
      <c r="AK35" s="261" t="str">
        <f>IF(AND('Mapa final SI'!$AC$67="Media",'Mapa final SI'!$AE$67="Catastrófico"),CONCATENATE("R10C",'Mapa final SI'!$S$67),"")</f>
        <v/>
      </c>
      <c r="AL35" s="261" t="str">
        <f>IF(AND('Mapa final SI'!$AC$68="Media",'Mapa final SI'!$AE$68="Catastrófico"),CONCATENATE("R10C",'Mapa final SI'!$S$68),"")</f>
        <v/>
      </c>
      <c r="AM35" s="262" t="str">
        <f>IF(AND('Mapa final SI'!$AC$69="Media",'Mapa final SI'!$AE$69="Catastrófico"),CONCATENATE("R10C",'Mapa final SI'!$S$69),"")</f>
        <v/>
      </c>
      <c r="AN35" s="15"/>
      <c r="AO35" s="759"/>
      <c r="AP35" s="760"/>
      <c r="AQ35" s="760"/>
      <c r="AR35" s="760"/>
      <c r="AS35" s="760"/>
      <c r="AT35" s="76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39"/>
      <c r="C36" s="639"/>
      <c r="D36" s="640"/>
      <c r="E36" s="725" t="s">
        <v>1059</v>
      </c>
      <c r="F36" s="726"/>
      <c r="G36" s="726"/>
      <c r="H36" s="726"/>
      <c r="I36" s="726"/>
      <c r="J36" s="272" t="str">
        <f>IF(AND('Mapa final SI'!$AC$10="Baja",'Mapa final SI'!$AE$10="Leve"),CONCATENATE("R1C",'Mapa final SI'!$S$10),"")</f>
        <v/>
      </c>
      <c r="K36" s="273" t="str">
        <f>IF(AND('Mapa final SI'!$AC$11="Baja",'Mapa final SI'!$AE$11="Leve"),CONCATENATE("R1C",'Mapa final SI'!$S$11),"")</f>
        <v/>
      </c>
      <c r="L36" s="273" t="str">
        <f>IF(AND('Mapa final SI'!$AC$12="Baja",'Mapa final SI'!$AE$12="Leve"),CONCATENATE("R1C",'Mapa final SI'!$S$12),"")</f>
        <v/>
      </c>
      <c r="M36" s="273" t="str">
        <f>IF(AND('Mapa final SI'!$AC$13="Baja",'Mapa final SI'!$AE$13="Leve"),CONCATENATE("R1C",'Mapa final SI'!$S$13),"")</f>
        <v/>
      </c>
      <c r="N36" s="273" t="str">
        <f>IF(AND('Mapa final SI'!$AC$14="Baja",'Mapa final SI'!$AE$14="Leve"),CONCATENATE("R1C",'Mapa final SI'!$S$14),"")</f>
        <v/>
      </c>
      <c r="O36" s="274" t="str">
        <f>IF(AND('Mapa final SI'!$AC$15="Baja",'Mapa final SI'!$AE$15="Leve"),CONCATENATE("R1C",'Mapa final SI'!$S$15),"")</f>
        <v/>
      </c>
      <c r="P36" s="263" t="str">
        <f>IF(AND('Mapa final SI'!$AC$10="Baja",'Mapa final SI'!$AE$10="Menor"),CONCATENATE("R1C",'Mapa final SI'!$S$10),"")</f>
        <v/>
      </c>
      <c r="Q36" s="264" t="str">
        <f>IF(AND('Mapa final SI'!$AC$11="Baja",'Mapa final SI'!$AE$11="Menor"),CONCATENATE("R1C",'Mapa final SI'!$S$11),"")</f>
        <v/>
      </c>
      <c r="R36" s="264" t="str">
        <f>IF(AND('Mapa final SI'!$AC$12="Baja",'Mapa final SI'!$AE$12="Menor"),CONCATENATE("R1C",'Mapa final SI'!$S$12),"")</f>
        <v/>
      </c>
      <c r="S36" s="264" t="str">
        <f>IF(AND('Mapa final SI'!$AC$13="Baja",'Mapa final SI'!$AE$13="Menor"),CONCATENATE("R1C",'Mapa final SI'!$S$13),"")</f>
        <v/>
      </c>
      <c r="T36" s="264" t="str">
        <f>IF(AND('Mapa final SI'!$AC$14="Baja",'Mapa final SI'!$AE$14="Menor"),CONCATENATE("R1C",'Mapa final SI'!$S$14),"")</f>
        <v/>
      </c>
      <c r="U36" s="265" t="str">
        <f>IF(AND('Mapa final SI'!$AC$15="Baja",'Mapa final SI'!$AE$15="Menor"),CONCATENATE("R1C",'Mapa final SI'!$S$15),"")</f>
        <v/>
      </c>
      <c r="V36" s="263" t="str">
        <f>IF(AND('Mapa final SI'!$AC$10="Baja",'Mapa final SI'!$AE$10="Moderado"),CONCATENATE("R1C",'Mapa final SI'!$S$10),"")</f>
        <v/>
      </c>
      <c r="W36" s="264" t="str">
        <f>IF(AND('Mapa final SI'!$AC$11="Baja",'Mapa final SI'!$AE$11="Moderado"),CONCATENATE("R1C",'Mapa final SI'!$S$11),"")</f>
        <v/>
      </c>
      <c r="X36" s="264" t="str">
        <f>IF(AND('Mapa final SI'!$AC$12="Baja",'Mapa final SI'!$AE$12="Moderado"),CONCATENATE("R1C",'Mapa final SI'!$S$12),"")</f>
        <v/>
      </c>
      <c r="Y36" s="264" t="str">
        <f>IF(AND('Mapa final SI'!$AC$13="Baja",'Mapa final SI'!$AE$13="Moderado"),CONCATENATE("R1C",'Mapa final SI'!$S$13),"")</f>
        <v/>
      </c>
      <c r="Z36" s="264" t="str">
        <f>IF(AND('Mapa final SI'!$AC$14="Baja",'Mapa final SI'!$AE$14="Moderado"),CONCATENATE("R1C",'Mapa final SI'!$S$14),"")</f>
        <v/>
      </c>
      <c r="AA36" s="265" t="str">
        <f>IF(AND('Mapa final SI'!$AC$15="Baja",'Mapa final SI'!$AE$15="Moderado"),CONCATENATE("R1C",'Mapa final SI'!$S$15),"")</f>
        <v/>
      </c>
      <c r="AB36" s="245" t="str">
        <f>IF(AND('Mapa final SI'!$AC$10="Baja",'Mapa final SI'!$AE$10="Mayor"),CONCATENATE("R1C",'Mapa final SI'!$S$10),"")</f>
        <v/>
      </c>
      <c r="AC36" s="246" t="str">
        <f>IF(AND('Mapa final SI'!$AC$11="Baja",'Mapa final SI'!$AE$11="Mayor"),CONCATENATE("R1C",'Mapa final SI'!$S$11),"")</f>
        <v/>
      </c>
      <c r="AD36" s="246" t="str">
        <f>IF(AND('Mapa final SI'!$AC$12="Baja",'Mapa final SI'!$AE$12="Mayor"),CONCATENATE("R1C",'Mapa final SI'!$S$12),"")</f>
        <v/>
      </c>
      <c r="AE36" s="246" t="str">
        <f>IF(AND('Mapa final SI'!$AC$13="Baja",'Mapa final SI'!$AE$13="Mayor"),CONCATENATE("R1C",'Mapa final SI'!$S$13),"")</f>
        <v/>
      </c>
      <c r="AF36" s="246" t="str">
        <f>IF(AND('Mapa final SI'!$AC$14="Baja",'Mapa final SI'!$AE$14="Mayor"),CONCATENATE("R1C",'Mapa final SI'!$S$14),"")</f>
        <v/>
      </c>
      <c r="AG36" s="247" t="str">
        <f>IF(AND('Mapa final SI'!$AC$15="Baja",'Mapa final SI'!$AE$15="Mayor"),CONCATENATE("R1C",'Mapa final SI'!$S$15),"")</f>
        <v/>
      </c>
      <c r="AH36" s="248" t="str">
        <f>IF(AND('Mapa final SI'!$AC$10="Baja",'Mapa final SI'!$AE$10="Catastrófico"),CONCATENATE("R1C",'Mapa final SI'!$S$10),"")</f>
        <v>R1C1</v>
      </c>
      <c r="AI36" s="249" t="str">
        <f>IF(AND('Mapa final SI'!$AC$11="Baja",'Mapa final SI'!$AE$11="Catastrófico"),CONCATENATE("R1C",'Mapa final SI'!$S$11),"")</f>
        <v/>
      </c>
      <c r="AJ36" s="249" t="str">
        <f>IF(AND('Mapa final SI'!$AC$12="Baja",'Mapa final SI'!$AE$12="Catastrófico"),CONCATENATE("R1C",'Mapa final SI'!$S$12),"")</f>
        <v/>
      </c>
      <c r="AK36" s="249" t="str">
        <f>IF(AND('Mapa final SI'!$AC$13="Baja",'Mapa final SI'!$AE$13="Catastrófico"),CONCATENATE("R1C",'Mapa final SI'!$S$13),"")</f>
        <v/>
      </c>
      <c r="AL36" s="249" t="str">
        <f>IF(AND('Mapa final SI'!$AC$14="Baja",'Mapa final SI'!$AE$14="Catastrófico"),CONCATENATE("R1C",'Mapa final SI'!$S$14),"")</f>
        <v/>
      </c>
      <c r="AM36" s="250" t="str">
        <f>IF(AND('Mapa final SI'!$AC$15="Baja",'Mapa final SI'!$AE$15="Catastrófico"),CONCATENATE("R1C",'Mapa final SI'!$S$15),"")</f>
        <v/>
      </c>
      <c r="AN36" s="15"/>
      <c r="AO36" s="762" t="s">
        <v>1060</v>
      </c>
      <c r="AP36" s="763"/>
      <c r="AQ36" s="763"/>
      <c r="AR36" s="763"/>
      <c r="AS36" s="763"/>
      <c r="AT36" s="76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39"/>
      <c r="C37" s="639"/>
      <c r="D37" s="640"/>
      <c r="E37" s="743"/>
      <c r="F37" s="729"/>
      <c r="G37" s="729"/>
      <c r="H37" s="729"/>
      <c r="I37" s="729"/>
      <c r="J37" s="275" t="str">
        <f>IF(AND('Mapa final SI'!$AC$16="Baja",'Mapa final SI'!$AE$16="Leve"),CONCATENATE("R2C",'Mapa final SI'!$S$16),"")</f>
        <v/>
      </c>
      <c r="K37" s="276" t="str">
        <f>IF(AND('Mapa final SI'!$AC$17="Baja",'Mapa final SI'!$AE$17="Leve"),CONCATENATE("R2C",'Mapa final SI'!$S$17),"")</f>
        <v/>
      </c>
      <c r="L37" s="276" t="str">
        <f>IF(AND('Mapa final SI'!$AC$18="Baja",'Mapa final SI'!$AE$18="Leve"),CONCATENATE("R2C",'Mapa final SI'!$S$18),"")</f>
        <v/>
      </c>
      <c r="M37" s="276" t="str">
        <f>IF(AND('Mapa final SI'!$AC$19="Baja",'Mapa final SI'!$AE$19="Leve"),CONCATENATE("R2C",'Mapa final SI'!$S$19),"")</f>
        <v/>
      </c>
      <c r="N37" s="276" t="str">
        <f>IF(AND('Mapa final SI'!$AC$20="Baja",'Mapa final SI'!$AE$20="Leve"),CONCATENATE("R2C",'Mapa final SI'!$S$20),"")</f>
        <v/>
      </c>
      <c r="O37" s="277" t="str">
        <f>IF(AND('Mapa final SI'!$AC$21="Baja",'Mapa final SI'!$AE$21="Leve"),CONCATENATE("R2C",'Mapa final SI'!$S$21),"")</f>
        <v/>
      </c>
      <c r="P37" s="266" t="str">
        <f>IF(AND('Mapa final SI'!$AC$16="Baja",'Mapa final SI'!$AE$16="Menor"),CONCATENATE("R2C",'Mapa final SI'!$S$16),"")</f>
        <v/>
      </c>
      <c r="Q37" s="267" t="str">
        <f>IF(AND('Mapa final SI'!$AC$17="Baja",'Mapa final SI'!$AE$17="Menor"),CONCATENATE("R2C",'Mapa final SI'!$S$17),"")</f>
        <v/>
      </c>
      <c r="R37" s="267" t="str">
        <f>IF(AND('Mapa final SI'!$AC$18="Baja",'Mapa final SI'!$AE$18="Menor"),CONCATENATE("R2C",'Mapa final SI'!$S$18),"")</f>
        <v/>
      </c>
      <c r="S37" s="267" t="str">
        <f>IF(AND('Mapa final SI'!$AC$19="Baja",'Mapa final SI'!$AE$19="Menor"),CONCATENATE("R2C",'Mapa final SI'!$S$19),"")</f>
        <v/>
      </c>
      <c r="T37" s="267" t="str">
        <f>IF(AND('Mapa final SI'!$AC$20="Baja",'Mapa final SI'!$AE$20="Menor"),CONCATENATE("R2C",'Mapa final SI'!$S$20),"")</f>
        <v/>
      </c>
      <c r="U37" s="268" t="str">
        <f>IF(AND('Mapa final SI'!$AC$21="Baja",'Mapa final SI'!$AE$21="Menor"),CONCATENATE("R2C",'Mapa final SI'!$S$21),"")</f>
        <v/>
      </c>
      <c r="V37" s="266" t="str">
        <f>IF(AND('Mapa final SI'!$AC$16="Baja",'Mapa final SI'!$AE$16="Moderado"),CONCATENATE("R2C",'Mapa final SI'!$S$16),"")</f>
        <v>R2C1</v>
      </c>
      <c r="W37" s="267" t="str">
        <f>IF(AND('Mapa final SI'!$AC$17="Baja",'Mapa final SI'!$AE$17="Moderado"),CONCATENATE("R2C",'Mapa final SI'!$S$17),"")</f>
        <v/>
      </c>
      <c r="X37" s="267" t="str">
        <f>IF(AND('Mapa final SI'!$AC$18="Baja",'Mapa final SI'!$AE$18="Moderado"),CONCATENATE("R2C",'Mapa final SI'!$S$18),"")</f>
        <v/>
      </c>
      <c r="Y37" s="267" t="str">
        <f>IF(AND('Mapa final SI'!$AC$19="Baja",'Mapa final SI'!$AE$19="Moderado"),CONCATENATE("R2C",'Mapa final SI'!$S$19),"")</f>
        <v/>
      </c>
      <c r="Z37" s="267" t="str">
        <f>IF(AND('Mapa final SI'!$AC$20="Baja",'Mapa final SI'!$AE$20="Moderado"),CONCATENATE("R2C",'Mapa final SI'!$S$20),"")</f>
        <v/>
      </c>
      <c r="AA37" s="268" t="str">
        <f>IF(AND('Mapa final SI'!$AC$21="Baja",'Mapa final SI'!$AE$21="Moderado"),CONCATENATE("R2C",'Mapa final SI'!$S$21),"")</f>
        <v/>
      </c>
      <c r="AB37" s="251" t="str">
        <f>IF(AND('Mapa final SI'!$AC$16="Baja",'Mapa final SI'!$AE$16="Mayor"),CONCATENATE("R2C",'Mapa final SI'!$S$16),"")</f>
        <v/>
      </c>
      <c r="AC37" s="252" t="str">
        <f>IF(AND('Mapa final SI'!$AC$17="Baja",'Mapa final SI'!$AE$17="Mayor"),CONCATENATE("R2C",'Mapa final SI'!$S$17),"")</f>
        <v/>
      </c>
      <c r="AD37" s="252" t="str">
        <f>IF(AND('Mapa final SI'!$AC$18="Baja",'Mapa final SI'!$AE$18="Mayor"),CONCATENATE("R2C",'Mapa final SI'!$S$18),"")</f>
        <v/>
      </c>
      <c r="AE37" s="252" t="str">
        <f>IF(AND('Mapa final SI'!$AC$19="Baja",'Mapa final SI'!$AE$19="Mayor"),CONCATENATE("R2C",'Mapa final SI'!$S$19),"")</f>
        <v/>
      </c>
      <c r="AF37" s="252" t="str">
        <f>IF(AND('Mapa final SI'!$AC$20="Baja",'Mapa final SI'!$AE$20="Mayor"),CONCATENATE("R2C",'Mapa final SI'!$S$20),"")</f>
        <v/>
      </c>
      <c r="AG37" s="253" t="str">
        <f>IF(AND('Mapa final SI'!$AC$21="Baja",'Mapa final SI'!$AE$21="Mayor"),CONCATENATE("R2C",'Mapa final SI'!$S$21),"")</f>
        <v/>
      </c>
      <c r="AH37" s="254" t="str">
        <f>IF(AND('Mapa final SI'!$AC$16="Baja",'Mapa final SI'!$AE$16="Catastrófico"),CONCATENATE("R2C",'Mapa final SI'!$S$16),"")</f>
        <v/>
      </c>
      <c r="AI37" s="255" t="str">
        <f>IF(AND('Mapa final SI'!$AC$17="Baja",'Mapa final SI'!$AE$17="Catastrófico"),CONCATENATE("R2C",'Mapa final SI'!$S$17),"")</f>
        <v/>
      </c>
      <c r="AJ37" s="255" t="str">
        <f>IF(AND('Mapa final SI'!$AC$18="Baja",'Mapa final SI'!$AE$18="Catastrófico"),CONCATENATE("R2C",'Mapa final SI'!$S$18),"")</f>
        <v/>
      </c>
      <c r="AK37" s="255" t="str">
        <f>IF(AND('Mapa final SI'!$AC$19="Baja",'Mapa final SI'!$AE$19="Catastrófico"),CONCATENATE("R2C",'Mapa final SI'!$S$19),"")</f>
        <v/>
      </c>
      <c r="AL37" s="255" t="str">
        <f>IF(AND('Mapa final SI'!$AC$20="Baja",'Mapa final SI'!$AE$20="Catastrófico"),CONCATENATE("R2C",'Mapa final SI'!$S$20),"")</f>
        <v/>
      </c>
      <c r="AM37" s="256" t="str">
        <f>IF(AND('Mapa final SI'!$AC$21="Baja",'Mapa final SI'!$AE$21="Catastrófico"),CONCATENATE("R2C",'Mapa final SI'!$S$21),"")</f>
        <v/>
      </c>
      <c r="AN37" s="15"/>
      <c r="AO37" s="765"/>
      <c r="AP37" s="766"/>
      <c r="AQ37" s="766"/>
      <c r="AR37" s="766"/>
      <c r="AS37" s="766"/>
      <c r="AT37" s="76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39"/>
      <c r="C38" s="639"/>
      <c r="D38" s="640"/>
      <c r="E38" s="728"/>
      <c r="F38" s="729"/>
      <c r="G38" s="729"/>
      <c r="H38" s="729"/>
      <c r="I38" s="729"/>
      <c r="J38" s="275" t="str">
        <f>IF(AND('Mapa final SI'!$AC$22="Baja",'Mapa final SI'!$AE$22="Leve"),CONCATENATE("R3C",'Mapa final SI'!$S$22),"")</f>
        <v/>
      </c>
      <c r="K38" s="276" t="str">
        <f>IF(AND('Mapa final SI'!$AC$23="Baja",'Mapa final SI'!$AE$23="Leve"),CONCATENATE("R3C",'Mapa final SI'!$S$23),"")</f>
        <v/>
      </c>
      <c r="L38" s="276" t="str">
        <f>IF(AND('Mapa final SI'!$AC$24="Baja",'Mapa final SI'!$AE$24="Leve"),CONCATENATE("R3C",'Mapa final SI'!$S$24),"")</f>
        <v/>
      </c>
      <c r="M38" s="276" t="str">
        <f>IF(AND('Mapa final SI'!$AC$25="Baja",'Mapa final SI'!$AE$25="Leve"),CONCATENATE("R3C",'Mapa final SI'!$S$25),"")</f>
        <v/>
      </c>
      <c r="N38" s="276" t="str">
        <f>IF(AND('Mapa final SI'!$AC$26="Baja",'Mapa final SI'!$AE$26="Leve"),CONCATENATE("R3C",'Mapa final SI'!$S$26),"")</f>
        <v/>
      </c>
      <c r="O38" s="277" t="str">
        <f>IF(AND('Mapa final SI'!$AC$27="Baja",'Mapa final SI'!$AE$27="Leve"),CONCATENATE("R3C",'Mapa final SI'!$S$27),"")</f>
        <v/>
      </c>
      <c r="P38" s="266" t="str">
        <f>IF(AND('Mapa final SI'!$AC$22="Baja",'Mapa final SI'!$AE$22="Menor"),CONCATENATE("R3C",'Mapa final SI'!$S$22),"")</f>
        <v/>
      </c>
      <c r="Q38" s="267" t="str">
        <f>IF(AND('Mapa final SI'!$AC$23="Baja",'Mapa final SI'!$AE$23="Menor"),CONCATENATE("R3C",'Mapa final SI'!$S$23),"")</f>
        <v/>
      </c>
      <c r="R38" s="267" t="str">
        <f>IF(AND('Mapa final SI'!$AC$24="Baja",'Mapa final SI'!$AE$24="Menor"),CONCATENATE("R3C",'Mapa final SI'!$S$24),"")</f>
        <v/>
      </c>
      <c r="S38" s="267" t="str">
        <f>IF(AND('Mapa final SI'!$AC$25="Baja",'Mapa final SI'!$AE$25="Menor"),CONCATENATE("R3C",'Mapa final SI'!$S$25),"")</f>
        <v/>
      </c>
      <c r="T38" s="267" t="str">
        <f>IF(AND('Mapa final SI'!$AC$26="Baja",'Mapa final SI'!$AE$26="Menor"),CONCATENATE("R3C",'Mapa final SI'!$S$26),"")</f>
        <v/>
      </c>
      <c r="U38" s="268" t="str">
        <f>IF(AND('Mapa final SI'!$AC$27="Baja",'Mapa final SI'!$AE$27="Menor"),CONCATENATE("R3C",'Mapa final SI'!$S$27),"")</f>
        <v/>
      </c>
      <c r="V38" s="266" t="str">
        <f>IF(AND('Mapa final SI'!$AC$22="Baja",'Mapa final SI'!$AE$22="Moderado"),CONCATENATE("R3C",'Mapa final SI'!$S$22),"")</f>
        <v>R3C1</v>
      </c>
      <c r="W38" s="267" t="str">
        <f>IF(AND('Mapa final SI'!$AC$23="Baja",'Mapa final SI'!$AE$23="Moderado"),CONCATENATE("R3C",'Mapa final SI'!$S$23),"")</f>
        <v/>
      </c>
      <c r="X38" s="267" t="str">
        <f>IF(AND('Mapa final SI'!$AC$24="Baja",'Mapa final SI'!$AE$24="Moderado"),CONCATENATE("R3C",'Mapa final SI'!$S$24),"")</f>
        <v/>
      </c>
      <c r="Y38" s="267" t="str">
        <f>IF(AND('Mapa final SI'!$AC$25="Baja",'Mapa final SI'!$AE$25="Moderado"),CONCATENATE("R3C",'Mapa final SI'!$S$25),"")</f>
        <v/>
      </c>
      <c r="Z38" s="267" t="str">
        <f>IF(AND('Mapa final SI'!$AC$26="Baja",'Mapa final SI'!$AE$26="Moderado"),CONCATENATE("R3C",'Mapa final SI'!$S$26),"")</f>
        <v/>
      </c>
      <c r="AA38" s="268" t="str">
        <f>IF(AND('Mapa final SI'!$AC$27="Baja",'Mapa final SI'!$AE$27="Moderado"),CONCATENATE("R3C",'Mapa final SI'!$S$27),"")</f>
        <v/>
      </c>
      <c r="AB38" s="251" t="str">
        <f>IF(AND('Mapa final SI'!$AC$22="Baja",'Mapa final SI'!$AE$22="Mayor"),CONCATENATE("R3C",'Mapa final SI'!$S$22),"")</f>
        <v/>
      </c>
      <c r="AC38" s="252" t="str">
        <f>IF(AND('Mapa final SI'!$AC$23="Baja",'Mapa final SI'!$AE$23="Mayor"),CONCATENATE("R3C",'Mapa final SI'!$S$23),"")</f>
        <v/>
      </c>
      <c r="AD38" s="252" t="str">
        <f>IF(AND('Mapa final SI'!$AC$24="Baja",'Mapa final SI'!$AE$24="Mayor"),CONCATENATE("R3C",'Mapa final SI'!$S$24),"")</f>
        <v/>
      </c>
      <c r="AE38" s="252" t="str">
        <f>IF(AND('Mapa final SI'!$AC$25="Baja",'Mapa final SI'!$AE$25="Mayor"),CONCATENATE("R3C",'Mapa final SI'!$S$25),"")</f>
        <v/>
      </c>
      <c r="AF38" s="252" t="str">
        <f>IF(AND('Mapa final SI'!$AC$26="Baja",'Mapa final SI'!$AE$26="Mayor"),CONCATENATE("R3C",'Mapa final SI'!$S$26),"")</f>
        <v/>
      </c>
      <c r="AG38" s="253" t="str">
        <f>IF(AND('Mapa final SI'!$AC$27="Baja",'Mapa final SI'!$AE$27="Mayor"),CONCATENATE("R3C",'Mapa final SI'!$S$27),"")</f>
        <v/>
      </c>
      <c r="AH38" s="254" t="str">
        <f>IF(AND('Mapa final SI'!$AC$22="Baja",'Mapa final SI'!$AE$22="Catastrófico"),CONCATENATE("R3C",'Mapa final SI'!$S$22),"")</f>
        <v/>
      </c>
      <c r="AI38" s="255" t="str">
        <f>IF(AND('Mapa final SI'!$AC$23="Baja",'Mapa final SI'!$AE$23="Catastrófico"),CONCATENATE("R3C",'Mapa final SI'!$S$23),"")</f>
        <v/>
      </c>
      <c r="AJ38" s="255" t="str">
        <f>IF(AND('Mapa final SI'!$AC$24="Baja",'Mapa final SI'!$AE$24="Catastrófico"),CONCATENATE("R3C",'Mapa final SI'!$S$24),"")</f>
        <v/>
      </c>
      <c r="AK38" s="255" t="str">
        <f>IF(AND('Mapa final SI'!$AC$25="Baja",'Mapa final SI'!$AE$25="Catastrófico"),CONCATENATE("R3C",'Mapa final SI'!$S$25),"")</f>
        <v/>
      </c>
      <c r="AL38" s="255" t="str">
        <f>IF(AND('Mapa final SI'!$AC$26="Baja",'Mapa final SI'!$AE$26="Catastrófico"),CONCATENATE("R3C",'Mapa final SI'!$S$26),"")</f>
        <v/>
      </c>
      <c r="AM38" s="256" t="str">
        <f>IF(AND('Mapa final SI'!$AC$27="Baja",'Mapa final SI'!$AE$27="Catastrófico"),CONCATENATE("R3C",'Mapa final SI'!$S$27),"")</f>
        <v/>
      </c>
      <c r="AN38" s="15"/>
      <c r="AO38" s="765"/>
      <c r="AP38" s="766"/>
      <c r="AQ38" s="766"/>
      <c r="AR38" s="766"/>
      <c r="AS38" s="766"/>
      <c r="AT38" s="767"/>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39"/>
      <c r="C39" s="639"/>
      <c r="D39" s="640"/>
      <c r="E39" s="728"/>
      <c r="F39" s="729"/>
      <c r="G39" s="729"/>
      <c r="H39" s="729"/>
      <c r="I39" s="729"/>
      <c r="J39" s="275" t="str">
        <f>IF(AND('Mapa final SI'!$AC$28="Baja",'Mapa final SI'!$AE$28="Leve"),CONCATENATE("R4C",'Mapa final SI'!$S$28),"")</f>
        <v/>
      </c>
      <c r="K39" s="276" t="str">
        <f>IF(AND('Mapa final SI'!$AC$29="Baja",'Mapa final SI'!$AE$29="Leve"),CONCATENATE("R4C",'Mapa final SI'!$S$29),"")</f>
        <v/>
      </c>
      <c r="L39" s="276" t="str">
        <f>IF(AND('Mapa final SI'!$AC$30="Baja",'Mapa final SI'!$AE$30="Leve"),CONCATENATE("R4C",'Mapa final SI'!$S$30),"")</f>
        <v/>
      </c>
      <c r="M39" s="276" t="str">
        <f>IF(AND('Mapa final SI'!$AC$31="Baja",'Mapa final SI'!$AE$31="Leve"),CONCATENATE("R4C",'Mapa final SI'!$S$31),"")</f>
        <v/>
      </c>
      <c r="N39" s="276" t="str">
        <f>IF(AND('Mapa final SI'!$AC$32="Baja",'Mapa final SI'!$AE$32="Leve"),CONCATENATE("R4C",'Mapa final SI'!$S$32),"")</f>
        <v/>
      </c>
      <c r="O39" s="277" t="str">
        <f>IF(AND('Mapa final SI'!$AC$33="Baja",'Mapa final SI'!$AE$33="Leve"),CONCATENATE("R4C",'Mapa final SI'!$S$33),"")</f>
        <v/>
      </c>
      <c r="P39" s="266" t="str">
        <f>IF(AND('Mapa final SI'!$AC$28="Baja",'Mapa final SI'!$AE$28="Menor"),CONCATENATE("R4C",'Mapa final SI'!$S$28),"")</f>
        <v/>
      </c>
      <c r="Q39" s="267" t="str">
        <f>IF(AND('Mapa final SI'!$AC$29="Baja",'Mapa final SI'!$AE$29="Menor"),CONCATENATE("R4C",'Mapa final SI'!$S$29),"")</f>
        <v/>
      </c>
      <c r="R39" s="267" t="str">
        <f>IF(AND('Mapa final SI'!$AC$30="Baja",'Mapa final SI'!$AE$30="Menor"),CONCATENATE("R4C",'Mapa final SI'!$S$30),"")</f>
        <v/>
      </c>
      <c r="S39" s="267" t="str">
        <f>IF(AND('Mapa final SI'!$AC$31="Baja",'Mapa final SI'!$AE$31="Menor"),CONCATENATE("R4C",'Mapa final SI'!$S$31),"")</f>
        <v/>
      </c>
      <c r="T39" s="267" t="str">
        <f>IF(AND('Mapa final SI'!$AC$32="Baja",'Mapa final SI'!$AE$32="Menor"),CONCATENATE("R4C",'Mapa final SI'!$S$32),"")</f>
        <v/>
      </c>
      <c r="U39" s="268" t="str">
        <f>IF(AND('Mapa final SI'!$AC$33="Baja",'Mapa final SI'!$AE$33="Menor"),CONCATENATE("R4C",'Mapa final SI'!$S$33),"")</f>
        <v/>
      </c>
      <c r="V39" s="266" t="str">
        <f>IF(AND('Mapa final SI'!$AC$28="Baja",'Mapa final SI'!$AE$28="Moderado"),CONCATENATE("R4C",'Mapa final SI'!$S$28),"")</f>
        <v/>
      </c>
      <c r="W39" s="267" t="str">
        <f>IF(AND('Mapa final SI'!$AC$29="Baja",'Mapa final SI'!$AE$29="Moderado"),CONCATENATE("R4C",'Mapa final SI'!$S$29),"")</f>
        <v/>
      </c>
      <c r="X39" s="267" t="str">
        <f>IF(AND('Mapa final SI'!$AC$30="Baja",'Mapa final SI'!$AE$30="Moderado"),CONCATENATE("R4C",'Mapa final SI'!$S$30),"")</f>
        <v/>
      </c>
      <c r="Y39" s="267" t="str">
        <f>IF(AND('Mapa final SI'!$AC$31="Baja",'Mapa final SI'!$AE$31="Moderado"),CONCATENATE("R4C",'Mapa final SI'!$S$31),"")</f>
        <v/>
      </c>
      <c r="Z39" s="267" t="str">
        <f>IF(AND('Mapa final SI'!$AC$32="Baja",'Mapa final SI'!$AE$32="Moderado"),CONCATENATE("R4C",'Mapa final SI'!$S$32),"")</f>
        <v/>
      </c>
      <c r="AA39" s="268" t="str">
        <f>IF(AND('Mapa final SI'!$AC$33="Baja",'Mapa final SI'!$AE$33="Moderado"),CONCATENATE("R4C",'Mapa final SI'!$S$33),"")</f>
        <v/>
      </c>
      <c r="AB39" s="251" t="str">
        <f>IF(AND('Mapa final SI'!$AC$28="Baja",'Mapa final SI'!$AE$28="Mayor"),CONCATENATE("R4C",'Mapa final SI'!$S$28),"")</f>
        <v/>
      </c>
      <c r="AC39" s="252" t="str">
        <f>IF(AND('Mapa final SI'!$AC$29="Baja",'Mapa final SI'!$AE$29="Mayor"),CONCATENATE("R4C",'Mapa final SI'!$S$29),"")</f>
        <v/>
      </c>
      <c r="AD39" s="252" t="str">
        <f>IF(AND('Mapa final SI'!$AC$30="Baja",'Mapa final SI'!$AE$30="Mayor"),CONCATENATE("R4C",'Mapa final SI'!$S$30),"")</f>
        <v/>
      </c>
      <c r="AE39" s="252" t="str">
        <f>IF(AND('Mapa final SI'!$AC$31="Baja",'Mapa final SI'!$AE$31="Mayor"),CONCATENATE("R4C",'Mapa final SI'!$S$31),"")</f>
        <v/>
      </c>
      <c r="AF39" s="252" t="str">
        <f>IF(AND('Mapa final SI'!$AC$32="Baja",'Mapa final SI'!$AE$32="Mayor"),CONCATENATE("R4C",'Mapa final SI'!$S$32),"")</f>
        <v/>
      </c>
      <c r="AG39" s="253" t="str">
        <f>IF(AND('Mapa final SI'!$AC$33="Baja",'Mapa final SI'!$AE$33="Mayor"),CONCATENATE("R4C",'Mapa final SI'!$S$33),"")</f>
        <v/>
      </c>
      <c r="AH39" s="254" t="str">
        <f>IF(AND('Mapa final SI'!$AC$28="Baja",'Mapa final SI'!$AE$28="Catastrófico"),CONCATENATE("R4C",'Mapa final SI'!$S$28),"")</f>
        <v/>
      </c>
      <c r="AI39" s="255" t="str">
        <f>IF(AND('Mapa final SI'!$AC$29="Baja",'Mapa final SI'!$AE$29="Catastrófico"),CONCATENATE("R4C",'Mapa final SI'!$S$29),"")</f>
        <v/>
      </c>
      <c r="AJ39" s="255" t="str">
        <f>IF(AND('Mapa final SI'!$AC$30="Baja",'Mapa final SI'!$AE$30="Catastrófico"),CONCATENATE("R4C",'Mapa final SI'!$S$30),"")</f>
        <v/>
      </c>
      <c r="AK39" s="255" t="str">
        <f>IF(AND('Mapa final SI'!$AC$31="Baja",'Mapa final SI'!$AE$31="Catastrófico"),CONCATENATE("R4C",'Mapa final SI'!$S$31),"")</f>
        <v/>
      </c>
      <c r="AL39" s="255" t="str">
        <f>IF(AND('Mapa final SI'!$AC$32="Baja",'Mapa final SI'!$AE$32="Catastrófico"),CONCATENATE("R4C",'Mapa final SI'!$S$32),"")</f>
        <v/>
      </c>
      <c r="AM39" s="256" t="str">
        <f>IF(AND('Mapa final SI'!$AC$33="Baja",'Mapa final SI'!$AE$33="Catastrófico"),CONCATENATE("R4C",'Mapa final SI'!$S$33),"")</f>
        <v/>
      </c>
      <c r="AN39" s="15"/>
      <c r="AO39" s="765"/>
      <c r="AP39" s="766"/>
      <c r="AQ39" s="766"/>
      <c r="AR39" s="766"/>
      <c r="AS39" s="766"/>
      <c r="AT39" s="767"/>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39"/>
      <c r="C40" s="639"/>
      <c r="D40" s="640"/>
      <c r="E40" s="728"/>
      <c r="F40" s="729"/>
      <c r="G40" s="729"/>
      <c r="H40" s="729"/>
      <c r="I40" s="729"/>
      <c r="J40" s="275" t="str">
        <f>IF(AND('Mapa final SI'!$AC$34="Baja",'Mapa final SI'!$AE$34="Leve"),CONCATENATE("R5C",'Mapa final SI'!$S$34),"")</f>
        <v/>
      </c>
      <c r="K40" s="276" t="str">
        <f>IF(AND('Mapa final SI'!$AC$35="Baja",'Mapa final SI'!$AE$35="Leve"),CONCATENATE("R5C",'Mapa final SI'!$S$35),"")</f>
        <v/>
      </c>
      <c r="L40" s="276" t="str">
        <f>IF(AND('Mapa final SI'!$AC$36="Baja",'Mapa final SI'!$AE$36="Leve"),CONCATENATE("R5C",'Mapa final SI'!$S$36),"")</f>
        <v/>
      </c>
      <c r="M40" s="276" t="str">
        <f>IF(AND('Mapa final SI'!$AC$37="Baja",'Mapa final SI'!$AE$37="Leve"),CONCATENATE("R5C",'Mapa final SI'!$S$37),"")</f>
        <v/>
      </c>
      <c r="N40" s="276" t="str">
        <f>IF(AND('Mapa final SI'!$AC$38="Baja",'Mapa final SI'!$AE$38="Leve"),CONCATENATE("R5C",'Mapa final SI'!$S$38),"")</f>
        <v/>
      </c>
      <c r="O40" s="277" t="str">
        <f>IF(AND('Mapa final SI'!$AC$39="Baja",'Mapa final SI'!$AE$39="Leve"),CONCATENATE("R5C",'Mapa final SI'!$S$39),"")</f>
        <v/>
      </c>
      <c r="P40" s="266" t="str">
        <f>IF(AND('Mapa final SI'!$AC$34="Baja",'Mapa final SI'!$AE$34="Menor"),CONCATENATE("R5C",'Mapa final SI'!$S$34),"")</f>
        <v/>
      </c>
      <c r="Q40" s="267" t="str">
        <f>IF(AND('Mapa final SI'!$AC$35="Baja",'Mapa final SI'!$AE$35="Menor"),CONCATENATE("R5C",'Mapa final SI'!$S$35),"")</f>
        <v/>
      </c>
      <c r="R40" s="267" t="str">
        <f>IF(AND('Mapa final SI'!$AC$36="Baja",'Mapa final SI'!$AE$36="Menor"),CONCATENATE("R5C",'Mapa final SI'!$S$36),"")</f>
        <v/>
      </c>
      <c r="S40" s="267" t="str">
        <f>IF(AND('Mapa final SI'!$AC$37="Baja",'Mapa final SI'!$AE$37="Menor"),CONCATENATE("R5C",'Mapa final SI'!$S$37),"")</f>
        <v/>
      </c>
      <c r="T40" s="267" t="str">
        <f>IF(AND('Mapa final SI'!$AC$38="Baja",'Mapa final SI'!$AE$38="Menor"),CONCATENATE("R5C",'Mapa final SI'!$S$38),"")</f>
        <v/>
      </c>
      <c r="U40" s="268" t="str">
        <f>IF(AND('Mapa final SI'!$AC$39="Baja",'Mapa final SI'!$AE$39="Menor"),CONCATENATE("R5C",'Mapa final SI'!$S$39),"")</f>
        <v/>
      </c>
      <c r="V40" s="266" t="str">
        <f>IF(AND('Mapa final SI'!$AC$34="Baja",'Mapa final SI'!$AE$34="Moderado"),CONCATENATE("R5C",'Mapa final SI'!$S$34),"")</f>
        <v/>
      </c>
      <c r="W40" s="267" t="str">
        <f>IF(AND('Mapa final SI'!$AC$35="Baja",'Mapa final SI'!$AE$35="Moderado"),CONCATENATE("R5C",'Mapa final SI'!$S$35),"")</f>
        <v/>
      </c>
      <c r="X40" s="267" t="str">
        <f>IF(AND('Mapa final SI'!$AC$36="Baja",'Mapa final SI'!$AE$36="Moderado"),CONCATENATE("R5C",'Mapa final SI'!$S$36),"")</f>
        <v/>
      </c>
      <c r="Y40" s="267" t="str">
        <f>IF(AND('Mapa final SI'!$AC$37="Baja",'Mapa final SI'!$AE$37="Moderado"),CONCATENATE("R5C",'Mapa final SI'!$S$37),"")</f>
        <v/>
      </c>
      <c r="Z40" s="267" t="str">
        <f>IF(AND('Mapa final SI'!$AC$38="Baja",'Mapa final SI'!$AE$38="Moderado"),CONCATENATE("R5C",'Mapa final SI'!$S$38),"")</f>
        <v/>
      </c>
      <c r="AA40" s="268" t="str">
        <f>IF(AND('Mapa final SI'!$AC$39="Baja",'Mapa final SI'!$AE$39="Moderado"),CONCATENATE("R5C",'Mapa final SI'!$S$39),"")</f>
        <v/>
      </c>
      <c r="AB40" s="251" t="str">
        <f>IF(AND('Mapa final SI'!$AC$34="Baja",'Mapa final SI'!$AE$34="Mayor"),CONCATENATE("R5C",'Mapa final SI'!$S$34),"")</f>
        <v/>
      </c>
      <c r="AC40" s="252" t="str">
        <f>IF(AND('Mapa final SI'!$AC$35="Baja",'Mapa final SI'!$AE$35="Mayor"),CONCATENATE("R5C",'Mapa final SI'!$S$35),"")</f>
        <v/>
      </c>
      <c r="AD40" s="252" t="str">
        <f>IF(AND('Mapa final SI'!$AC$36="Baja",'Mapa final SI'!$AE$36="Mayor"),CONCATENATE("R5C",'Mapa final SI'!$S$36),"")</f>
        <v/>
      </c>
      <c r="AE40" s="252" t="str">
        <f>IF(AND('Mapa final SI'!$AC$37="Baja",'Mapa final SI'!$AE$37="Mayor"),CONCATENATE("R5C",'Mapa final SI'!$S$37),"")</f>
        <v/>
      </c>
      <c r="AF40" s="252" t="str">
        <f>IF(AND('Mapa final SI'!$AC$38="Baja",'Mapa final SI'!$AE$38="Mayor"),CONCATENATE("R5C",'Mapa final SI'!$S$38),"")</f>
        <v/>
      </c>
      <c r="AG40" s="253" t="str">
        <f>IF(AND('Mapa final SI'!$AC$39="Baja",'Mapa final SI'!$AE$39="Mayor"),CONCATENATE("R5C",'Mapa final SI'!$S$39),"")</f>
        <v/>
      </c>
      <c r="AH40" s="254" t="str">
        <f>IF(AND('Mapa final SI'!$AC$34="Baja",'Mapa final SI'!$AE$34="Catastrófico"),CONCATENATE("R5C",'Mapa final SI'!$S$34),"")</f>
        <v/>
      </c>
      <c r="AI40" s="255" t="str">
        <f>IF(AND('Mapa final SI'!$AC$35="Baja",'Mapa final SI'!$AE$35="Catastrófico"),CONCATENATE("R5C",'Mapa final SI'!$S$35),"")</f>
        <v/>
      </c>
      <c r="AJ40" s="255" t="str">
        <f>IF(AND('Mapa final SI'!$AC$36="Baja",'Mapa final SI'!$AE$36="Catastrófico"),CONCATENATE("R5C",'Mapa final SI'!$S$36),"")</f>
        <v/>
      </c>
      <c r="AK40" s="255" t="str">
        <f>IF(AND('Mapa final SI'!$AC$37="Baja",'Mapa final SI'!$AE$37="Catastrófico"),CONCATENATE("R5C",'Mapa final SI'!$S$37),"")</f>
        <v/>
      </c>
      <c r="AL40" s="255" t="str">
        <f>IF(AND('Mapa final SI'!$AC$38="Baja",'Mapa final SI'!$AE$38="Catastrófico"),CONCATENATE("R5C",'Mapa final SI'!$S$38),"")</f>
        <v/>
      </c>
      <c r="AM40" s="256" t="str">
        <f>IF(AND('Mapa final SI'!$AC$39="Baja",'Mapa final SI'!$AE$39="Catastrófico"),CONCATENATE("R5C",'Mapa final SI'!$S$39),"")</f>
        <v/>
      </c>
      <c r="AN40" s="15"/>
      <c r="AO40" s="765"/>
      <c r="AP40" s="766"/>
      <c r="AQ40" s="766"/>
      <c r="AR40" s="766"/>
      <c r="AS40" s="766"/>
      <c r="AT40" s="767"/>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39"/>
      <c r="C41" s="639"/>
      <c r="D41" s="640"/>
      <c r="E41" s="728"/>
      <c r="F41" s="729"/>
      <c r="G41" s="729"/>
      <c r="H41" s="729"/>
      <c r="I41" s="729"/>
      <c r="J41" s="275" t="str">
        <f>IF(AND('Mapa final SI'!$AC$40="Baja",'Mapa final SI'!$AE$40="Leve"),CONCATENATE("R6C",'Mapa final SI'!$S$40),"")</f>
        <v/>
      </c>
      <c r="K41" s="276" t="str">
        <f>IF(AND('Mapa final SI'!$AC$41="Baja",'Mapa final SI'!$AE$41="Leve"),CONCATENATE("R6C",'Mapa final SI'!$S$41),"")</f>
        <v/>
      </c>
      <c r="L41" s="276" t="str">
        <f>IF(AND('Mapa final SI'!$AC$42="Baja",'Mapa final SI'!$AE$42="Leve"),CONCATENATE("R6C",'Mapa final SI'!$S$42),"")</f>
        <v/>
      </c>
      <c r="M41" s="276" t="str">
        <f>IF(AND('Mapa final SI'!$AC$43="Baja",'Mapa final SI'!$AE$43="Leve"),CONCATENATE("R6C",'Mapa final SI'!$S$43),"")</f>
        <v/>
      </c>
      <c r="N41" s="276" t="str">
        <f>IF(AND('Mapa final SI'!$AC$44="Baja",'Mapa final SI'!$AE$44="Leve"),CONCATENATE("R6C",'Mapa final SI'!$S$44),"")</f>
        <v/>
      </c>
      <c r="O41" s="277" t="str">
        <f>IF(AND('Mapa final SI'!$AC$45="Baja",'Mapa final SI'!$AE$45="Leve"),CONCATENATE("R6C",'Mapa final SI'!$S$45),"")</f>
        <v/>
      </c>
      <c r="P41" s="266" t="str">
        <f>IF(AND('Mapa final SI'!$AC$40="Baja",'Mapa final SI'!$AE$40="Menor"),CONCATENATE("R6C",'Mapa final SI'!$S$40),"")</f>
        <v/>
      </c>
      <c r="Q41" s="267" t="str">
        <f>IF(AND('Mapa final SI'!$AC$41="Baja",'Mapa final SI'!$AE$41="Menor"),CONCATENATE("R6C",'Mapa final SI'!$S$41),"")</f>
        <v/>
      </c>
      <c r="R41" s="267" t="str">
        <f>IF(AND('Mapa final SI'!$AC$42="Baja",'Mapa final SI'!$AE$42="Menor"),CONCATENATE("R6C",'Mapa final SI'!$S$42),"")</f>
        <v/>
      </c>
      <c r="S41" s="267" t="str">
        <f>IF(AND('Mapa final SI'!$AC$43="Baja",'Mapa final SI'!$AE$43="Menor"),CONCATENATE("R6C",'Mapa final SI'!$S$43),"")</f>
        <v/>
      </c>
      <c r="T41" s="267" t="str">
        <f>IF(AND('Mapa final SI'!$AC$44="Baja",'Mapa final SI'!$AE$44="Menor"),CONCATENATE("R6C",'Mapa final SI'!$S$44),"")</f>
        <v/>
      </c>
      <c r="U41" s="268" t="str">
        <f>IF(AND('Mapa final SI'!$AC$45="Baja",'Mapa final SI'!$AE$45="Menor"),CONCATENATE("R6C",'Mapa final SI'!$S$45),"")</f>
        <v/>
      </c>
      <c r="V41" s="266" t="str">
        <f>IF(AND('Mapa final SI'!$AC$40="Baja",'Mapa final SI'!$AE$40="Moderado"),CONCATENATE("R6C",'Mapa final SI'!$S$40),"")</f>
        <v/>
      </c>
      <c r="W41" s="267" t="str">
        <f>IF(AND('Mapa final SI'!$AC$41="Baja",'Mapa final SI'!$AE$41="Moderado"),CONCATENATE("R6C",'Mapa final SI'!$S$41),"")</f>
        <v/>
      </c>
      <c r="X41" s="267" t="str">
        <f>IF(AND('Mapa final SI'!$AC$42="Baja",'Mapa final SI'!$AE$42="Moderado"),CONCATENATE("R6C",'Mapa final SI'!$S$42),"")</f>
        <v/>
      </c>
      <c r="Y41" s="267" t="str">
        <f>IF(AND('Mapa final SI'!$AC$43="Baja",'Mapa final SI'!$AE$43="Moderado"),CONCATENATE("R6C",'Mapa final SI'!$S$43),"")</f>
        <v/>
      </c>
      <c r="Z41" s="267" t="str">
        <f>IF(AND('Mapa final SI'!$AC$44="Baja",'Mapa final SI'!$AE$44="Moderado"),CONCATENATE("R6C",'Mapa final SI'!$S$44),"")</f>
        <v/>
      </c>
      <c r="AA41" s="268" t="str">
        <f>IF(AND('Mapa final SI'!$AC$45="Baja",'Mapa final SI'!$AE$45="Moderado"),CONCATENATE("R6C",'Mapa final SI'!$S$45),"")</f>
        <v/>
      </c>
      <c r="AB41" s="251" t="str">
        <f>IF(AND('Mapa final SI'!$AC$40="Baja",'Mapa final SI'!$AE$40="Mayor"),CONCATENATE("R6C",'Mapa final SI'!$S$40),"")</f>
        <v/>
      </c>
      <c r="AC41" s="252" t="str">
        <f>IF(AND('Mapa final SI'!$AC$41="Baja",'Mapa final SI'!$AE$41="Mayor"),CONCATENATE("R6C",'Mapa final SI'!$S$41),"")</f>
        <v/>
      </c>
      <c r="AD41" s="252" t="str">
        <f>IF(AND('Mapa final SI'!$AC$42="Baja",'Mapa final SI'!$AE$42="Mayor"),CONCATENATE("R6C",'Mapa final SI'!$S$42),"")</f>
        <v/>
      </c>
      <c r="AE41" s="252" t="str">
        <f>IF(AND('Mapa final SI'!$AC$43="Baja",'Mapa final SI'!$AE$43="Mayor"),CONCATENATE("R6C",'Mapa final SI'!$S$43),"")</f>
        <v/>
      </c>
      <c r="AF41" s="252" t="str">
        <f>IF(AND('Mapa final SI'!$AC$44="Baja",'Mapa final SI'!$AE$44="Mayor"),CONCATENATE("R6C",'Mapa final SI'!$S$44),"")</f>
        <v/>
      </c>
      <c r="AG41" s="253" t="str">
        <f>IF(AND('Mapa final SI'!$AC$45="Baja",'Mapa final SI'!$AE$45="Mayor"),CONCATENATE("R6C",'Mapa final SI'!$S$45),"")</f>
        <v/>
      </c>
      <c r="AH41" s="254" t="str">
        <f>IF(AND('Mapa final SI'!$AC$40="Baja",'Mapa final SI'!$AE$40="Catastrófico"),CONCATENATE("R6C",'Mapa final SI'!$S$40),"")</f>
        <v/>
      </c>
      <c r="AI41" s="255" t="str">
        <f>IF(AND('Mapa final SI'!$AC$41="Baja",'Mapa final SI'!$AE$41="Catastrófico"),CONCATENATE("R6C",'Mapa final SI'!$S$41),"")</f>
        <v/>
      </c>
      <c r="AJ41" s="255" t="str">
        <f>IF(AND('Mapa final SI'!$AC$42="Baja",'Mapa final SI'!$AE$42="Catastrófico"),CONCATENATE("R6C",'Mapa final SI'!$S$42),"")</f>
        <v/>
      </c>
      <c r="AK41" s="255" t="str">
        <f>IF(AND('Mapa final SI'!$AC$43="Baja",'Mapa final SI'!$AE$43="Catastrófico"),CONCATENATE("R6C",'Mapa final SI'!$S$43),"")</f>
        <v/>
      </c>
      <c r="AL41" s="255" t="str">
        <f>IF(AND('Mapa final SI'!$AC$44="Baja",'Mapa final SI'!$AE$44="Catastrófico"),CONCATENATE("R6C",'Mapa final SI'!$S$44),"")</f>
        <v/>
      </c>
      <c r="AM41" s="256" t="str">
        <f>IF(AND('Mapa final SI'!$AC$45="Baja",'Mapa final SI'!$AE$45="Catastrófico"),CONCATENATE("R6C",'Mapa final SI'!$S$45),"")</f>
        <v/>
      </c>
      <c r="AN41" s="15"/>
      <c r="AO41" s="765"/>
      <c r="AP41" s="766"/>
      <c r="AQ41" s="766"/>
      <c r="AR41" s="766"/>
      <c r="AS41" s="766"/>
      <c r="AT41" s="767"/>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39"/>
      <c r="C42" s="639"/>
      <c r="D42" s="640"/>
      <c r="E42" s="728"/>
      <c r="F42" s="729"/>
      <c r="G42" s="729"/>
      <c r="H42" s="729"/>
      <c r="I42" s="729"/>
      <c r="J42" s="275" t="str">
        <f>IF(AND('Mapa final SI'!$AC$46="Baja",'Mapa final SI'!$AE$46="Leve"),CONCATENATE("R7C",'Mapa final SI'!$S$46),"")</f>
        <v/>
      </c>
      <c r="K42" s="276" t="str">
        <f>IF(AND('Mapa final SI'!$AC$47="Baja",'Mapa final SI'!$AE$47="Leve"),CONCATENATE("R7C",'Mapa final SI'!$S$47),"")</f>
        <v/>
      </c>
      <c r="L42" s="276" t="str">
        <f>IF(AND('Mapa final SI'!$AC$48="Baja",'Mapa final SI'!$AE$48="Leve"),CONCATENATE("R7C",'Mapa final SI'!$S$48),"")</f>
        <v/>
      </c>
      <c r="M42" s="276" t="str">
        <f>IF(AND('Mapa final SI'!$AC$49="Baja",'Mapa final SI'!$AE$49="Leve"),CONCATENATE("R7C",'Mapa final SI'!$S$49),"")</f>
        <v/>
      </c>
      <c r="N42" s="276" t="str">
        <f>IF(AND('Mapa final SI'!$AC$50="Baja",'Mapa final SI'!$AE$50="Leve"),CONCATENATE("R7C",'Mapa final SI'!$S$50),"")</f>
        <v/>
      </c>
      <c r="O42" s="277" t="str">
        <f>IF(AND('Mapa final SI'!$AC$51="Baja",'Mapa final SI'!$AE$51="Leve"),CONCATENATE("R7C",'Mapa final SI'!$S$51),"")</f>
        <v/>
      </c>
      <c r="P42" s="266" t="str">
        <f>IF(AND('Mapa final SI'!$AC$46="Baja",'Mapa final SI'!$AE$46="Menor"),CONCATENATE("R7C",'Mapa final SI'!$S$46),"")</f>
        <v/>
      </c>
      <c r="Q42" s="267" t="str">
        <f>IF(AND('Mapa final SI'!$AC$47="Baja",'Mapa final SI'!$AE$47="Menor"),CONCATENATE("R7C",'Mapa final SI'!$S$47),"")</f>
        <v/>
      </c>
      <c r="R42" s="267" t="str">
        <f>IF(AND('Mapa final SI'!$AC$48="Baja",'Mapa final SI'!$AE$48="Menor"),CONCATENATE("R7C",'Mapa final SI'!$S$48),"")</f>
        <v/>
      </c>
      <c r="S42" s="267" t="str">
        <f>IF(AND('Mapa final SI'!$AC$49="Baja",'Mapa final SI'!$AE$49="Menor"),CONCATENATE("R7C",'Mapa final SI'!$S$49),"")</f>
        <v/>
      </c>
      <c r="T42" s="267" t="str">
        <f>IF(AND('Mapa final SI'!$AC$50="Baja",'Mapa final SI'!$AE$50="Menor"),CONCATENATE("R7C",'Mapa final SI'!$S$50),"")</f>
        <v/>
      </c>
      <c r="U42" s="268" t="str">
        <f>IF(AND('Mapa final SI'!$AC$51="Baja",'Mapa final SI'!$AE$51="Menor"),CONCATENATE("R7C",'Mapa final SI'!$S$51),"")</f>
        <v/>
      </c>
      <c r="V42" s="266" t="str">
        <f>IF(AND('Mapa final SI'!$AC$46="Baja",'Mapa final SI'!$AE$46="Moderado"),CONCATENATE("R7C",'Mapa final SI'!$S$46),"")</f>
        <v/>
      </c>
      <c r="W42" s="267" t="str">
        <f>IF(AND('Mapa final SI'!$AC$47="Baja",'Mapa final SI'!$AE$47="Moderado"),CONCATENATE("R7C",'Mapa final SI'!$S$47),"")</f>
        <v/>
      </c>
      <c r="X42" s="267" t="str">
        <f>IF(AND('Mapa final SI'!$AC$48="Baja",'Mapa final SI'!$AE$48="Moderado"),CONCATENATE("R7C",'Mapa final SI'!$S$48),"")</f>
        <v/>
      </c>
      <c r="Y42" s="267" t="str">
        <f>IF(AND('Mapa final SI'!$AC$49="Baja",'Mapa final SI'!$AE$49="Moderado"),CONCATENATE("R7C",'Mapa final SI'!$S$49),"")</f>
        <v/>
      </c>
      <c r="Z42" s="267" t="str">
        <f>IF(AND('Mapa final SI'!$AC$50="Baja",'Mapa final SI'!$AE$50="Moderado"),CONCATENATE("R7C",'Mapa final SI'!$S$50),"")</f>
        <v/>
      </c>
      <c r="AA42" s="268" t="str">
        <f>IF(AND('Mapa final SI'!$AC$51="Baja",'Mapa final SI'!$AE$51="Moderado"),CONCATENATE("R7C",'Mapa final SI'!$S$51),"")</f>
        <v/>
      </c>
      <c r="AB42" s="251" t="str">
        <f>IF(AND('Mapa final SI'!$AC$46="Baja",'Mapa final SI'!$AE$46="Mayor"),CONCATENATE("R7C",'Mapa final SI'!$S$46),"")</f>
        <v/>
      </c>
      <c r="AC42" s="252" t="str">
        <f>IF(AND('Mapa final SI'!$AC$47="Baja",'Mapa final SI'!$AE$47="Mayor"),CONCATENATE("R7C",'Mapa final SI'!$S$47),"")</f>
        <v/>
      </c>
      <c r="AD42" s="252" t="str">
        <f>IF(AND('Mapa final SI'!$AC$48="Baja",'Mapa final SI'!$AE$48="Mayor"),CONCATENATE("R7C",'Mapa final SI'!$S$48),"")</f>
        <v/>
      </c>
      <c r="AE42" s="252" t="str">
        <f>IF(AND('Mapa final SI'!$AC$49="Baja",'Mapa final SI'!$AE$49="Mayor"),CONCATENATE("R7C",'Mapa final SI'!$S$49),"")</f>
        <v/>
      </c>
      <c r="AF42" s="252" t="str">
        <f>IF(AND('Mapa final SI'!$AC$50="Baja",'Mapa final SI'!$AE$50="Mayor"),CONCATENATE("R7C",'Mapa final SI'!$S$50),"")</f>
        <v/>
      </c>
      <c r="AG42" s="253" t="str">
        <f>IF(AND('Mapa final SI'!$AC$51="Baja",'Mapa final SI'!$AE$51="Mayor"),CONCATENATE("R7C",'Mapa final SI'!$S$51),"")</f>
        <v/>
      </c>
      <c r="AH42" s="254" t="str">
        <f>IF(AND('Mapa final SI'!$AC$46="Baja",'Mapa final SI'!$AE$46="Catastrófico"),CONCATENATE("R7C",'Mapa final SI'!$S$46),"")</f>
        <v/>
      </c>
      <c r="AI42" s="255" t="str">
        <f>IF(AND('Mapa final SI'!$AC$47="Baja",'Mapa final SI'!$AE$47="Catastrófico"),CONCATENATE("R7C",'Mapa final SI'!$S$47),"")</f>
        <v/>
      </c>
      <c r="AJ42" s="255" t="str">
        <f>IF(AND('Mapa final SI'!$AC$48="Baja",'Mapa final SI'!$AE$48="Catastrófico"),CONCATENATE("R7C",'Mapa final SI'!$S$48),"")</f>
        <v/>
      </c>
      <c r="AK42" s="255" t="str">
        <f>IF(AND('Mapa final SI'!$AC$49="Baja",'Mapa final SI'!$AE$49="Catastrófico"),CONCATENATE("R7C",'Mapa final SI'!$S$49),"")</f>
        <v/>
      </c>
      <c r="AL42" s="255" t="str">
        <f>IF(AND('Mapa final SI'!$AC$50="Baja",'Mapa final SI'!$AE$50="Catastrófico"),CONCATENATE("R7C",'Mapa final SI'!$S$50),"")</f>
        <v/>
      </c>
      <c r="AM42" s="256" t="str">
        <f>IF(AND('Mapa final SI'!$AC$51="Baja",'Mapa final SI'!$AE$51="Catastrófico"),CONCATENATE("R7C",'Mapa final SI'!$S$51),"")</f>
        <v/>
      </c>
      <c r="AN42" s="15"/>
      <c r="AO42" s="765"/>
      <c r="AP42" s="766"/>
      <c r="AQ42" s="766"/>
      <c r="AR42" s="766"/>
      <c r="AS42" s="766"/>
      <c r="AT42" s="767"/>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39"/>
      <c r="C43" s="639"/>
      <c r="D43" s="640"/>
      <c r="E43" s="728"/>
      <c r="F43" s="729"/>
      <c r="G43" s="729"/>
      <c r="H43" s="729"/>
      <c r="I43" s="729"/>
      <c r="J43" s="275" t="str">
        <f>IF(AND('Mapa final SI'!$AC$52="Baja",'Mapa final SI'!$AE$52="Leve"),CONCATENATE("R8C",'Mapa final SI'!$S$52),"")</f>
        <v/>
      </c>
      <c r="K43" s="276" t="str">
        <f>IF(AND('Mapa final SI'!$AC$53="Baja",'Mapa final SI'!$AE$53="Leve"),CONCATENATE("R8C",'Mapa final SI'!$S$53),"")</f>
        <v/>
      </c>
      <c r="L43" s="276" t="str">
        <f>IF(AND('Mapa final SI'!$AC$54="Baja",'Mapa final SI'!$AE$54="Leve"),CONCATENATE("R8C",'Mapa final SI'!$S$54),"")</f>
        <v/>
      </c>
      <c r="M43" s="276" t="str">
        <f>IF(AND('Mapa final SI'!$AC$55="Baja",'Mapa final SI'!$AE$55="Leve"),CONCATENATE("R8C",'Mapa final SI'!$S$55),"")</f>
        <v/>
      </c>
      <c r="N43" s="276" t="str">
        <f>IF(AND('Mapa final SI'!$AC$56="Baja",'Mapa final SI'!$AE$56="Leve"),CONCATENATE("R8C",'Mapa final SI'!$S$56),"")</f>
        <v/>
      </c>
      <c r="O43" s="277" t="str">
        <f>IF(AND('Mapa final SI'!$AC$57="Baja",'Mapa final SI'!$AE$57="Leve"),CONCATENATE("R8C",'Mapa final SI'!$S$57),"")</f>
        <v/>
      </c>
      <c r="P43" s="266" t="str">
        <f>IF(AND('Mapa final SI'!$AC$52="Baja",'Mapa final SI'!$AE$52="Menor"),CONCATENATE("R8C",'Mapa final SI'!$S$52),"")</f>
        <v/>
      </c>
      <c r="Q43" s="267" t="str">
        <f>IF(AND('Mapa final SI'!$AC$53="Baja",'Mapa final SI'!$AE$53="Menor"),CONCATENATE("R8C",'Mapa final SI'!$S$53),"")</f>
        <v/>
      </c>
      <c r="R43" s="267" t="str">
        <f>IF(AND('Mapa final SI'!$AC$54="Baja",'Mapa final SI'!$AE$54="Menor"),CONCATENATE("R8C",'Mapa final SI'!$S$54),"")</f>
        <v/>
      </c>
      <c r="S43" s="267" t="str">
        <f>IF(AND('Mapa final SI'!$AC$55="Baja",'Mapa final SI'!$AE$55="Menor"),CONCATENATE("R8C",'Mapa final SI'!$S$55),"")</f>
        <v/>
      </c>
      <c r="T43" s="267" t="str">
        <f>IF(AND('Mapa final SI'!$AC$56="Baja",'Mapa final SI'!$AE$56="Menor"),CONCATENATE("R8C",'Mapa final SI'!$S$56),"")</f>
        <v/>
      </c>
      <c r="U43" s="268" t="str">
        <f>IF(AND('Mapa final SI'!$AC$57="Baja",'Mapa final SI'!$AE$57="Menor"),CONCATENATE("R8C",'Mapa final SI'!$S$57),"")</f>
        <v/>
      </c>
      <c r="V43" s="266" t="str">
        <f>IF(AND('Mapa final SI'!$AC$52="Baja",'Mapa final SI'!$AE$52="Moderado"),CONCATENATE("R8C",'Mapa final SI'!$S$52),"")</f>
        <v/>
      </c>
      <c r="W43" s="267" t="str">
        <f>IF(AND('Mapa final SI'!$AC$53="Baja",'Mapa final SI'!$AE$53="Moderado"),CONCATENATE("R8C",'Mapa final SI'!$S$53),"")</f>
        <v/>
      </c>
      <c r="X43" s="267" t="str">
        <f>IF(AND('Mapa final SI'!$AC$54="Baja",'Mapa final SI'!$AE$54="Moderado"),CONCATENATE("R8C",'Mapa final SI'!$S$54),"")</f>
        <v/>
      </c>
      <c r="Y43" s="267" t="str">
        <f>IF(AND('Mapa final SI'!$AC$55="Baja",'Mapa final SI'!$AE$55="Moderado"),CONCATENATE("R8C",'Mapa final SI'!$S$55),"")</f>
        <v/>
      </c>
      <c r="Z43" s="267" t="str">
        <f>IF(AND('Mapa final SI'!$AC$56="Baja",'Mapa final SI'!$AE$56="Moderado"),CONCATENATE("R8C",'Mapa final SI'!$S$56),"")</f>
        <v/>
      </c>
      <c r="AA43" s="268" t="str">
        <f>IF(AND('Mapa final SI'!$AC$57="Baja",'Mapa final SI'!$AE$57="Moderado"),CONCATENATE("R8C",'Mapa final SI'!$S$57),"")</f>
        <v/>
      </c>
      <c r="AB43" s="251" t="str">
        <f>IF(AND('Mapa final SI'!$AC$52="Baja",'Mapa final SI'!$AE$52="Mayor"),CONCATENATE("R8C",'Mapa final SI'!$S$52),"")</f>
        <v/>
      </c>
      <c r="AC43" s="252" t="str">
        <f>IF(AND('Mapa final SI'!$AC$53="Baja",'Mapa final SI'!$AE$53="Mayor"),CONCATENATE("R8C",'Mapa final SI'!$S$53),"")</f>
        <v/>
      </c>
      <c r="AD43" s="252" t="str">
        <f>IF(AND('Mapa final SI'!$AC$54="Baja",'Mapa final SI'!$AE$54="Mayor"),CONCATENATE("R8C",'Mapa final SI'!$S$54),"")</f>
        <v/>
      </c>
      <c r="AE43" s="252" t="str">
        <f>IF(AND('Mapa final SI'!$AC$55="Baja",'Mapa final SI'!$AE$55="Mayor"),CONCATENATE("R8C",'Mapa final SI'!$S$55),"")</f>
        <v/>
      </c>
      <c r="AF43" s="252" t="str">
        <f>IF(AND('Mapa final SI'!$AC$56="Baja",'Mapa final SI'!$AE$56="Mayor"),CONCATENATE("R8C",'Mapa final SI'!$S$56),"")</f>
        <v/>
      </c>
      <c r="AG43" s="253" t="str">
        <f>IF(AND('Mapa final SI'!$AC$57="Baja",'Mapa final SI'!$AE$57="Mayor"),CONCATENATE("R8C",'Mapa final SI'!$S$57),"")</f>
        <v/>
      </c>
      <c r="AH43" s="254" t="str">
        <f>IF(AND('Mapa final SI'!$AC$52="Baja",'Mapa final SI'!$AE$52="Catastrófico"),CONCATENATE("R8C",'Mapa final SI'!$S$52),"")</f>
        <v/>
      </c>
      <c r="AI43" s="255" t="str">
        <f>IF(AND('Mapa final SI'!$AC$53="Baja",'Mapa final SI'!$AE$53="Catastrófico"),CONCATENATE("R8C",'Mapa final SI'!$S$53),"")</f>
        <v/>
      </c>
      <c r="AJ43" s="255" t="str">
        <f>IF(AND('Mapa final SI'!$AC$54="Baja",'Mapa final SI'!$AE$54="Catastrófico"),CONCATENATE("R8C",'Mapa final SI'!$S$54),"")</f>
        <v/>
      </c>
      <c r="AK43" s="255" t="str">
        <f>IF(AND('Mapa final SI'!$AC$55="Baja",'Mapa final SI'!$AE$55="Catastrófico"),CONCATENATE("R8C",'Mapa final SI'!$S$55),"")</f>
        <v/>
      </c>
      <c r="AL43" s="255" t="str">
        <f>IF(AND('Mapa final SI'!$AC$56="Baja",'Mapa final SI'!$AE$56="Catastrófico"),CONCATENATE("R8C",'Mapa final SI'!$S$56),"")</f>
        <v/>
      </c>
      <c r="AM43" s="256" t="str">
        <f>IF(AND('Mapa final SI'!$AC$57="Baja",'Mapa final SI'!$AE$57="Catastrófico"),CONCATENATE("R8C",'Mapa final SI'!$S$57),"")</f>
        <v/>
      </c>
      <c r="AN43" s="15"/>
      <c r="AO43" s="765"/>
      <c r="AP43" s="766"/>
      <c r="AQ43" s="766"/>
      <c r="AR43" s="766"/>
      <c r="AS43" s="766"/>
      <c r="AT43" s="767"/>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39"/>
      <c r="C44" s="639"/>
      <c r="D44" s="640"/>
      <c r="E44" s="728"/>
      <c r="F44" s="729"/>
      <c r="G44" s="729"/>
      <c r="H44" s="729"/>
      <c r="I44" s="729"/>
      <c r="J44" s="275" t="str">
        <f>IF(AND('Mapa final SI'!$AC$58="Baja",'Mapa final SI'!$AE$58="Leve"),CONCATENATE("R9C",'Mapa final SI'!$S$58),"")</f>
        <v/>
      </c>
      <c r="K44" s="276" t="str">
        <f>IF(AND('Mapa final SI'!$AC$59="Baja",'Mapa final SI'!$AE$59="Leve"),CONCATENATE("R9C",'Mapa final SI'!$S$59),"")</f>
        <v/>
      </c>
      <c r="L44" s="276" t="str">
        <f>IF(AND('Mapa final SI'!$AC$60="Baja",'Mapa final SI'!$AE$60="Leve"),CONCATENATE("R9C",'Mapa final SI'!$S$60),"")</f>
        <v/>
      </c>
      <c r="M44" s="276" t="str">
        <f>IF(AND('Mapa final SI'!$AC$61="Baja",'Mapa final SI'!$AE$61="Leve"),CONCATENATE("R9C",'Mapa final SI'!$S$61),"")</f>
        <v/>
      </c>
      <c r="N44" s="276" t="str">
        <f>IF(AND('Mapa final SI'!$AC$62="Baja",'Mapa final SI'!$AE$62="Leve"),CONCATENATE("R9C",'Mapa final SI'!$S$62),"")</f>
        <v/>
      </c>
      <c r="O44" s="277" t="str">
        <f>IF(AND('Mapa final SI'!$AC$63="Baja",'Mapa final SI'!$AE$63="Leve"),CONCATENATE("R9C",'Mapa final SI'!$S$63),"")</f>
        <v/>
      </c>
      <c r="P44" s="266" t="str">
        <f>IF(AND('Mapa final SI'!$AC$58="Baja",'Mapa final SI'!$AE$58="Menor"),CONCATENATE("R9C",'Mapa final SI'!$S$58),"")</f>
        <v/>
      </c>
      <c r="Q44" s="267" t="str">
        <f>IF(AND('Mapa final SI'!$AC$59="Baja",'Mapa final SI'!$AE$59="Menor"),CONCATENATE("R9C",'Mapa final SI'!$S$59),"")</f>
        <v/>
      </c>
      <c r="R44" s="267" t="str">
        <f>IF(AND('Mapa final SI'!$AC$60="Baja",'Mapa final SI'!$AE$60="Menor"),CONCATENATE("R9C",'Mapa final SI'!$S$60),"")</f>
        <v/>
      </c>
      <c r="S44" s="267" t="str">
        <f>IF(AND('Mapa final SI'!$AC$61="Baja",'Mapa final SI'!$AE$61="Menor"),CONCATENATE("R9C",'Mapa final SI'!$S$61),"")</f>
        <v/>
      </c>
      <c r="T44" s="267" t="str">
        <f>IF(AND('Mapa final SI'!$AC$62="Baja",'Mapa final SI'!$AE$62="Menor"),CONCATENATE("R9C",'Mapa final SI'!$S$62),"")</f>
        <v/>
      </c>
      <c r="U44" s="268" t="str">
        <f>IF(AND('Mapa final SI'!$AC$63="Baja",'Mapa final SI'!$AE$63="Menor"),CONCATENATE("R9C",'Mapa final SI'!$S$63),"")</f>
        <v/>
      </c>
      <c r="V44" s="266" t="str">
        <f>IF(AND('Mapa final SI'!$AC$58="Baja",'Mapa final SI'!$AE$58="Moderado"),CONCATENATE("R9C",'Mapa final SI'!$S$58),"")</f>
        <v/>
      </c>
      <c r="W44" s="267" t="str">
        <f>IF(AND('Mapa final SI'!$AC$59="Baja",'Mapa final SI'!$AE$59="Moderado"),CONCATENATE("R9C",'Mapa final SI'!$S$59),"")</f>
        <v/>
      </c>
      <c r="X44" s="267" t="str">
        <f>IF(AND('Mapa final SI'!$AC$60="Baja",'Mapa final SI'!$AE$60="Moderado"),CONCATENATE("R9C",'Mapa final SI'!$S$60),"")</f>
        <v/>
      </c>
      <c r="Y44" s="267" t="str">
        <f>IF(AND('Mapa final SI'!$AC$61="Baja",'Mapa final SI'!$AE$61="Moderado"),CONCATENATE("R9C",'Mapa final SI'!$S$61),"")</f>
        <v/>
      </c>
      <c r="Z44" s="267" t="str">
        <f>IF(AND('Mapa final SI'!$AC$62="Baja",'Mapa final SI'!$AE$62="Moderado"),CONCATENATE("R9C",'Mapa final SI'!$S$62),"")</f>
        <v/>
      </c>
      <c r="AA44" s="268" t="str">
        <f>IF(AND('Mapa final SI'!$AC$63="Baja",'Mapa final SI'!$AE$63="Moderado"),CONCATENATE("R9C",'Mapa final SI'!$S$63),"")</f>
        <v/>
      </c>
      <c r="AB44" s="251" t="str">
        <f>IF(AND('Mapa final SI'!$AC$58="Baja",'Mapa final SI'!$AE$58="Mayor"),CONCATENATE("R9C",'Mapa final SI'!$S$58),"")</f>
        <v/>
      </c>
      <c r="AC44" s="252" t="str">
        <f>IF(AND('Mapa final SI'!$AC$59="Baja",'Mapa final SI'!$AE$59="Mayor"),CONCATENATE("R9C",'Mapa final SI'!$S$59),"")</f>
        <v/>
      </c>
      <c r="AD44" s="252" t="str">
        <f>IF(AND('Mapa final SI'!$AC$60="Baja",'Mapa final SI'!$AE$60="Mayor"),CONCATENATE("R9C",'Mapa final SI'!$S$60),"")</f>
        <v/>
      </c>
      <c r="AE44" s="252" t="str">
        <f>IF(AND('Mapa final SI'!$AC$61="Baja",'Mapa final SI'!$AE$61="Mayor"),CONCATENATE("R9C",'Mapa final SI'!$S$61),"")</f>
        <v/>
      </c>
      <c r="AF44" s="252" t="str">
        <f>IF(AND('Mapa final SI'!$AC$62="Baja",'Mapa final SI'!$AE$62="Mayor"),CONCATENATE("R9C",'Mapa final SI'!$S$62),"")</f>
        <v/>
      </c>
      <c r="AG44" s="253" t="str">
        <f>IF(AND('Mapa final SI'!$AC$63="Baja",'Mapa final SI'!$AE$63="Mayor"),CONCATENATE("R9C",'Mapa final SI'!$S$63),"")</f>
        <v/>
      </c>
      <c r="AH44" s="254" t="str">
        <f>IF(AND('Mapa final SI'!$AC$58="Baja",'Mapa final SI'!$AE$58="Catastrófico"),CONCATENATE("R9C",'Mapa final SI'!$S$58),"")</f>
        <v/>
      </c>
      <c r="AI44" s="255" t="str">
        <f>IF(AND('Mapa final SI'!$AC$59="Baja",'Mapa final SI'!$AE$59="Catastrófico"),CONCATENATE("R9C",'Mapa final SI'!$S$59),"")</f>
        <v/>
      </c>
      <c r="AJ44" s="255" t="str">
        <f>IF(AND('Mapa final SI'!$AC$60="Baja",'Mapa final SI'!$AE$60="Catastrófico"),CONCATENATE("R9C",'Mapa final SI'!$S$60),"")</f>
        <v/>
      </c>
      <c r="AK44" s="255" t="str">
        <f>IF(AND('Mapa final SI'!$AC$61="Baja",'Mapa final SI'!$AE$61="Catastrófico"),CONCATENATE("R9C",'Mapa final SI'!$S$61),"")</f>
        <v/>
      </c>
      <c r="AL44" s="255" t="str">
        <f>IF(AND('Mapa final SI'!$AC$62="Baja",'Mapa final SI'!$AE$62="Catastrófico"),CONCATENATE("R9C",'Mapa final SI'!$S$62),"")</f>
        <v/>
      </c>
      <c r="AM44" s="256" t="str">
        <f>IF(AND('Mapa final SI'!$AC$63="Baja",'Mapa final SI'!$AE$63="Catastrófico"),CONCATENATE("R9C",'Mapa final SI'!$S$63),"")</f>
        <v/>
      </c>
      <c r="AN44" s="15"/>
      <c r="AO44" s="765"/>
      <c r="AP44" s="766"/>
      <c r="AQ44" s="766"/>
      <c r="AR44" s="766"/>
      <c r="AS44" s="766"/>
      <c r="AT44" s="767"/>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39"/>
      <c r="C45" s="639"/>
      <c r="D45" s="640"/>
      <c r="E45" s="731"/>
      <c r="F45" s="732"/>
      <c r="G45" s="732"/>
      <c r="H45" s="732"/>
      <c r="I45" s="732"/>
      <c r="J45" s="278" t="str">
        <f>IF(AND('Mapa final SI'!$AC$64="Baja",'Mapa final SI'!$AE$64="Leve"),CONCATENATE("R10C",'Mapa final SI'!$S$64),"")</f>
        <v/>
      </c>
      <c r="K45" s="279" t="str">
        <f>IF(AND('Mapa final SI'!$AC$65="Baja",'Mapa final SI'!$AE$65="Leve"),CONCATENATE("R10C",'Mapa final SI'!$S$65),"")</f>
        <v/>
      </c>
      <c r="L45" s="279" t="str">
        <f>IF(AND('Mapa final SI'!$AC$66="Baja",'Mapa final SI'!$AE$66="Leve"),CONCATENATE("R10C",'Mapa final SI'!$S$66),"")</f>
        <v/>
      </c>
      <c r="M45" s="279" t="str">
        <f>IF(AND('Mapa final SI'!$AC$67="Baja",'Mapa final SI'!$AE$67="Leve"),CONCATENATE("R10C",'Mapa final SI'!$S$67),"")</f>
        <v/>
      </c>
      <c r="N45" s="279" t="str">
        <f>IF(AND('Mapa final SI'!$AC$68="Baja",'Mapa final SI'!$AE$68="Leve"),CONCATENATE("R10C",'Mapa final SI'!$S$68),"")</f>
        <v/>
      </c>
      <c r="O45" s="280" t="str">
        <f>IF(AND('Mapa final SI'!$AC$69="Baja",'Mapa final SI'!$AE$69="Leve"),CONCATENATE("R10C",'Mapa final SI'!$S$69),"")</f>
        <v/>
      </c>
      <c r="P45" s="266" t="str">
        <f>IF(AND('Mapa final SI'!$AC$64="Baja",'Mapa final SI'!$AE$64="Menor"),CONCATENATE("R10C",'Mapa final SI'!$S$64),"")</f>
        <v/>
      </c>
      <c r="Q45" s="267" t="str">
        <f>IF(AND('Mapa final SI'!$AC$65="Baja",'Mapa final SI'!$AE$65="Menor"),CONCATENATE("R10C",'Mapa final SI'!$S$65),"")</f>
        <v/>
      </c>
      <c r="R45" s="267" t="str">
        <f>IF(AND('Mapa final SI'!$AC$66="Baja",'Mapa final SI'!$AE$66="Menor"),CONCATENATE("R10C",'Mapa final SI'!$S$66),"")</f>
        <v/>
      </c>
      <c r="S45" s="267" t="str">
        <f>IF(AND('Mapa final SI'!$AC$67="Baja",'Mapa final SI'!$AE$67="Menor"),CONCATENATE("R10C",'Mapa final SI'!$S$67),"")</f>
        <v/>
      </c>
      <c r="T45" s="267" t="str">
        <f>IF(AND('Mapa final SI'!$AC$68="Baja",'Mapa final SI'!$AE$68="Menor"),CONCATENATE("R10C",'Mapa final SI'!$S$68),"")</f>
        <v/>
      </c>
      <c r="U45" s="268" t="str">
        <f>IF(AND('Mapa final SI'!$AC$69="Baja",'Mapa final SI'!$AE$69="Menor"),CONCATENATE("R10C",'Mapa final SI'!$S$69),"")</f>
        <v/>
      </c>
      <c r="V45" s="269" t="str">
        <f>IF(AND('Mapa final SI'!$AC$64="Baja",'Mapa final SI'!$AE$64="Moderado"),CONCATENATE("R10C",'Mapa final SI'!$S$64),"")</f>
        <v/>
      </c>
      <c r="W45" s="270" t="str">
        <f>IF(AND('Mapa final SI'!$AC$65="Baja",'Mapa final SI'!$AE$65="Moderado"),CONCATENATE("R10C",'Mapa final SI'!$S$65),"")</f>
        <v/>
      </c>
      <c r="X45" s="270" t="str">
        <f>IF(AND('Mapa final SI'!$AC$66="Baja",'Mapa final SI'!$AE$66="Moderado"),CONCATENATE("R10C",'Mapa final SI'!$S$66),"")</f>
        <v/>
      </c>
      <c r="Y45" s="270" t="str">
        <f>IF(AND('Mapa final SI'!$AC$67="Baja",'Mapa final SI'!$AE$67="Moderado"),CONCATENATE("R10C",'Mapa final SI'!$S$67),"")</f>
        <v/>
      </c>
      <c r="Z45" s="270" t="str">
        <f>IF(AND('Mapa final SI'!$AC$68="Baja",'Mapa final SI'!$AE$68="Moderado"),CONCATENATE("R10C",'Mapa final SI'!$S$68),"")</f>
        <v/>
      </c>
      <c r="AA45" s="271" t="str">
        <f>IF(AND('Mapa final SI'!$AC$69="Baja",'Mapa final SI'!$AE$69="Moderado"),CONCATENATE("R10C",'Mapa final SI'!$S$69),"")</f>
        <v/>
      </c>
      <c r="AB45" s="257" t="str">
        <f>IF(AND('Mapa final SI'!$AC$64="Baja",'Mapa final SI'!$AE$64="Mayor"),CONCATENATE("R10C",'Mapa final SI'!$S$64),"")</f>
        <v/>
      </c>
      <c r="AC45" s="258" t="str">
        <f>IF(AND('Mapa final SI'!$AC$65="Baja",'Mapa final SI'!$AE$65="Mayor"),CONCATENATE("R10C",'Mapa final SI'!$S$65),"")</f>
        <v/>
      </c>
      <c r="AD45" s="258" t="str">
        <f>IF(AND('Mapa final SI'!$AC$66="Baja",'Mapa final SI'!$AE$66="Mayor"),CONCATENATE("R10C",'Mapa final SI'!$S$66),"")</f>
        <v/>
      </c>
      <c r="AE45" s="258" t="str">
        <f>IF(AND('Mapa final SI'!$AC$67="Baja",'Mapa final SI'!$AE$67="Mayor"),CONCATENATE("R10C",'Mapa final SI'!$S$67),"")</f>
        <v/>
      </c>
      <c r="AF45" s="258" t="str">
        <f>IF(AND('Mapa final SI'!$AC$68="Baja",'Mapa final SI'!$AE$68="Mayor"),CONCATENATE("R10C",'Mapa final SI'!$S$68),"")</f>
        <v/>
      </c>
      <c r="AG45" s="259" t="str">
        <f>IF(AND('Mapa final SI'!$AC$69="Baja",'Mapa final SI'!$AE$69="Mayor"),CONCATENATE("R10C",'Mapa final SI'!$S$69),"")</f>
        <v/>
      </c>
      <c r="AH45" s="260" t="str">
        <f>IF(AND('Mapa final SI'!$AC$64="Baja",'Mapa final SI'!$AE$64="Catastrófico"),CONCATENATE("R10C",'Mapa final SI'!$S$64),"")</f>
        <v/>
      </c>
      <c r="AI45" s="261" t="str">
        <f>IF(AND('Mapa final SI'!$AC$65="Baja",'Mapa final SI'!$AE$65="Catastrófico"),CONCATENATE("R10C",'Mapa final SI'!$S$65),"")</f>
        <v/>
      </c>
      <c r="AJ45" s="261" t="str">
        <f>IF(AND('Mapa final SI'!$AC$66="Baja",'Mapa final SI'!$AE$66="Catastrófico"),CONCATENATE("R10C",'Mapa final SI'!$S$66),"")</f>
        <v/>
      </c>
      <c r="AK45" s="261" t="str">
        <f>IF(AND('Mapa final SI'!$AC$67="Baja",'Mapa final SI'!$AE$67="Catastrófico"),CONCATENATE("R10C",'Mapa final SI'!$S$67),"")</f>
        <v/>
      </c>
      <c r="AL45" s="261" t="str">
        <f>IF(AND('Mapa final SI'!$AC$68="Baja",'Mapa final SI'!$AE$68="Catastrófico"),CONCATENATE("R10C",'Mapa final SI'!$S$68),"")</f>
        <v/>
      </c>
      <c r="AM45" s="262" t="str">
        <f>IF(AND('Mapa final SI'!$AC$69="Baja",'Mapa final SI'!$AE$69="Catastrófico"),CONCATENATE("R10C",'Mapa final SI'!$S$69),"")</f>
        <v/>
      </c>
      <c r="AN45" s="15"/>
      <c r="AO45" s="768"/>
      <c r="AP45" s="769"/>
      <c r="AQ45" s="769"/>
      <c r="AR45" s="769"/>
      <c r="AS45" s="769"/>
      <c r="AT45" s="770"/>
    </row>
    <row r="46" spans="1:80" ht="46.5" customHeight="1" x14ac:dyDescent="0.35">
      <c r="A46" s="15"/>
      <c r="B46" s="639"/>
      <c r="C46" s="639"/>
      <c r="D46" s="640"/>
      <c r="E46" s="725" t="s">
        <v>1061</v>
      </c>
      <c r="F46" s="726"/>
      <c r="G46" s="726"/>
      <c r="H46" s="726"/>
      <c r="I46" s="727"/>
      <c r="J46" s="272" t="str">
        <f>IF(AND('Mapa final SI'!$AC$10="Muy Baja",'Mapa final SI'!$AE$10="Leve"),CONCATENATE("R1C",'Mapa final SI'!$S$10),"")</f>
        <v/>
      </c>
      <c r="K46" s="273" t="str">
        <f>IF(AND('Mapa final SI'!$AC$11="Muy Baja",'Mapa final SI'!$AE$11="Leve"),CONCATENATE("R1C",'Mapa final SI'!$S$11),"")</f>
        <v/>
      </c>
      <c r="L46" s="273" t="str">
        <f>IF(AND('Mapa final SI'!$AC$12="Muy Baja",'Mapa final SI'!$AE$12="Leve"),CONCATENATE("R1C",'Mapa final SI'!$S$12),"")</f>
        <v/>
      </c>
      <c r="M46" s="273" t="str">
        <f>IF(AND('Mapa final SI'!$AC$13="Muy Baja",'Mapa final SI'!$AE$13="Leve"),CONCATENATE("R1C",'Mapa final SI'!$S$13),"")</f>
        <v/>
      </c>
      <c r="N46" s="273" t="str">
        <f>IF(AND('Mapa final SI'!$AC$14="Muy Baja",'Mapa final SI'!$AE$14="Leve"),CONCATENATE("R1C",'Mapa final SI'!$S$14),"")</f>
        <v/>
      </c>
      <c r="O46" s="274" t="str">
        <f>IF(AND('Mapa final SI'!$AC$15="Muy Baja",'Mapa final SI'!$AE$15="Leve"),CONCATENATE("R1C",'Mapa final SI'!$S$15),"")</f>
        <v/>
      </c>
      <c r="P46" s="272" t="str">
        <f>IF(AND('Mapa final SI'!$AC$10="Muy Baja",'Mapa final SI'!$AE$10="Menor"),CONCATENATE("R1C",'Mapa final SI'!$S$10),"")</f>
        <v/>
      </c>
      <c r="Q46" s="273" t="str">
        <f>IF(AND('Mapa final SI'!$AC$11="Muy Baja",'Mapa final SI'!$AE$11="Menor"),CONCATENATE("R1C",'Mapa final SI'!$S$11),"")</f>
        <v/>
      </c>
      <c r="R46" s="273" t="str">
        <f>IF(AND('Mapa final SI'!$AC$12="Muy Baja",'Mapa final SI'!$AE$12="Menor"),CONCATENATE("R1C",'Mapa final SI'!$S$12),"")</f>
        <v/>
      </c>
      <c r="S46" s="273" t="str">
        <f>IF(AND('Mapa final SI'!$AC$13="Muy Baja",'Mapa final SI'!$AE$13="Menor"),CONCATENATE("R1C",'Mapa final SI'!$S$13),"")</f>
        <v/>
      </c>
      <c r="T46" s="273" t="str">
        <f>IF(AND('Mapa final SI'!$AC$14="Muy Baja",'Mapa final SI'!$AE$14="Menor"),CONCATENATE("R1C",'Mapa final SI'!$S$14),"")</f>
        <v/>
      </c>
      <c r="U46" s="274" t="str">
        <f>IF(AND('Mapa final SI'!$AC$15="Muy Baja",'Mapa final SI'!$AE$15="Menor"),CONCATENATE("R1C",'Mapa final SI'!$S$15),"")</f>
        <v/>
      </c>
      <c r="V46" s="263" t="str">
        <f>IF(AND('Mapa final SI'!$AC$10="Muy Baja",'Mapa final SI'!$AE$10="Moderado"),CONCATENATE("R1C",'Mapa final SI'!$S$10),"")</f>
        <v/>
      </c>
      <c r="W46" s="281" t="str">
        <f>IF(AND('Mapa final SI'!$AC$11="Muy Baja",'Mapa final SI'!$AE$11="Moderado"),CONCATENATE("R1C",'Mapa final SI'!$S$11),"")</f>
        <v/>
      </c>
      <c r="X46" s="264" t="str">
        <f>IF(AND('Mapa final SI'!$AC$12="Muy Baja",'Mapa final SI'!$AE$12="Moderado"),CONCATENATE("R1C",'Mapa final SI'!$S$12),"")</f>
        <v/>
      </c>
      <c r="Y46" s="264" t="str">
        <f>IF(AND('Mapa final SI'!$AC$13="Muy Baja",'Mapa final SI'!$AE$13="Moderado"),CONCATENATE("R1C",'Mapa final SI'!$S$13),"")</f>
        <v/>
      </c>
      <c r="Z46" s="264" t="str">
        <f>IF(AND('Mapa final SI'!$AC$14="Muy Baja",'Mapa final SI'!$AE$14="Moderado"),CONCATENATE("R1C",'Mapa final SI'!$S$14),"")</f>
        <v/>
      </c>
      <c r="AA46" s="265" t="str">
        <f>IF(AND('Mapa final SI'!$AC$15="Muy Baja",'Mapa final SI'!$AE$15="Moderado"),CONCATENATE("R1C",'Mapa final SI'!$S$15),"")</f>
        <v/>
      </c>
      <c r="AB46" s="245" t="str">
        <f>IF(AND('Mapa final SI'!$AC$10="Muy Baja",'Mapa final SI'!$AE$10="Mayor"),CONCATENATE("R1C",'Mapa final SI'!$S$10),"")</f>
        <v/>
      </c>
      <c r="AC46" s="246" t="str">
        <f>IF(AND('Mapa final SI'!$AC$11="Muy Baja",'Mapa final SI'!$AE$11="Mayor"),CONCATENATE("R1C",'Mapa final SI'!$S$11),"")</f>
        <v/>
      </c>
      <c r="AD46" s="246" t="str">
        <f>IF(AND('Mapa final SI'!$AC$12="Muy Baja",'Mapa final SI'!$AE$12="Mayor"),CONCATENATE("R1C",'Mapa final SI'!$S$12),"")</f>
        <v/>
      </c>
      <c r="AE46" s="246" t="str">
        <f>IF(AND('Mapa final SI'!$AC$13="Muy Baja",'Mapa final SI'!$AE$13="Mayor"),CONCATENATE("R1C",'Mapa final SI'!$S$13),"")</f>
        <v/>
      </c>
      <c r="AF46" s="246" t="str">
        <f>IF(AND('Mapa final SI'!$AC$14="Muy Baja",'Mapa final SI'!$AE$14="Mayor"),CONCATENATE("R1C",'Mapa final SI'!$S$14),"")</f>
        <v/>
      </c>
      <c r="AG46" s="247" t="str">
        <f>IF(AND('Mapa final SI'!$AC$15="Muy Baja",'Mapa final SI'!$AE$15="Mayor"),CONCATENATE("R1C",'Mapa final SI'!$S$15),"")</f>
        <v/>
      </c>
      <c r="AH46" s="248" t="str">
        <f>IF(AND('Mapa final SI'!$AC$10="Muy Baja",'Mapa final SI'!$AE$10="Catastrófico"),CONCATENATE("R1C",'Mapa final SI'!$S$10),"")</f>
        <v/>
      </c>
      <c r="AI46" s="249" t="str">
        <f>IF(AND('Mapa final SI'!$AC$11="Muy Baja",'Mapa final SI'!$AE$11="Catastrófico"),CONCATENATE("R1C",'Mapa final SI'!$S$11),"")</f>
        <v/>
      </c>
      <c r="AJ46" s="249" t="str">
        <f>IF(AND('Mapa final SI'!$AC$12="Muy Baja",'Mapa final SI'!$AE$12="Catastrófico"),CONCATENATE("R1C",'Mapa final SI'!$S$12),"")</f>
        <v/>
      </c>
      <c r="AK46" s="249" t="str">
        <f>IF(AND('Mapa final SI'!$AC$13="Muy Baja",'Mapa final SI'!$AE$13="Catastrófico"),CONCATENATE("R1C",'Mapa final SI'!$S$13),"")</f>
        <v/>
      </c>
      <c r="AL46" s="249" t="str">
        <f>IF(AND('Mapa final SI'!$AC$14="Muy Baja",'Mapa final SI'!$AE$14="Catastrófico"),CONCATENATE("R1C",'Mapa final SI'!$S$14),"")</f>
        <v/>
      </c>
      <c r="AM46" s="250"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39"/>
      <c r="C47" s="639"/>
      <c r="D47" s="640"/>
      <c r="E47" s="743"/>
      <c r="F47" s="729"/>
      <c r="G47" s="729"/>
      <c r="H47" s="729"/>
      <c r="I47" s="730"/>
      <c r="J47" s="275" t="str">
        <f>IF(AND('Mapa final SI'!$AC$16="Muy Baja",'Mapa final SI'!$AE$16="Leve"),CONCATENATE("R2C",'Mapa final SI'!$S$16),"")</f>
        <v/>
      </c>
      <c r="K47" s="276" t="str">
        <f>IF(AND('Mapa final SI'!$AC$17="Muy Baja",'Mapa final SI'!$AE$17="Leve"),CONCATENATE("R2C",'Mapa final SI'!$S$17),"")</f>
        <v/>
      </c>
      <c r="L47" s="276" t="str">
        <f>IF(AND('Mapa final SI'!$AC$18="Muy Baja",'Mapa final SI'!$AE$18="Leve"),CONCATENATE("R2C",'Mapa final SI'!$S$18),"")</f>
        <v/>
      </c>
      <c r="M47" s="276" t="str">
        <f>IF(AND('Mapa final SI'!$AC$19="Muy Baja",'Mapa final SI'!$AE$19="Leve"),CONCATENATE("R2C",'Mapa final SI'!$S$19),"")</f>
        <v/>
      </c>
      <c r="N47" s="276" t="str">
        <f>IF(AND('Mapa final SI'!$AC$20="Muy Baja",'Mapa final SI'!$AE$20="Leve"),CONCATENATE("R2C",'Mapa final SI'!$S$20),"")</f>
        <v/>
      </c>
      <c r="O47" s="277" t="str">
        <f>IF(AND('Mapa final SI'!$AC$21="Muy Baja",'Mapa final SI'!$AE$21="Leve"),CONCATENATE("R2C",'Mapa final SI'!$S$21),"")</f>
        <v/>
      </c>
      <c r="P47" s="275" t="str">
        <f>IF(AND('Mapa final SI'!$AC$16="Muy Baja",'Mapa final SI'!$AE$16="Menor"),CONCATENATE("R2C",'Mapa final SI'!$S$16),"")</f>
        <v/>
      </c>
      <c r="Q47" s="276" t="str">
        <f>IF(AND('Mapa final SI'!$AC$17="Muy Baja",'Mapa final SI'!$AE$17="Menor"),CONCATENATE("R2C",'Mapa final SI'!$S$17),"")</f>
        <v/>
      </c>
      <c r="R47" s="276" t="str">
        <f>IF(AND('Mapa final SI'!$AC$18="Muy Baja",'Mapa final SI'!$AE$18="Menor"),CONCATENATE("R2C",'Mapa final SI'!$S$18),"")</f>
        <v/>
      </c>
      <c r="S47" s="276" t="str">
        <f>IF(AND('Mapa final SI'!$AC$19="Muy Baja",'Mapa final SI'!$AE$19="Menor"),CONCATENATE("R2C",'Mapa final SI'!$S$19),"")</f>
        <v/>
      </c>
      <c r="T47" s="276" t="str">
        <f>IF(AND('Mapa final SI'!$AC$20="Muy Baja",'Mapa final SI'!$AE$20="Menor"),CONCATENATE("R2C",'Mapa final SI'!$S$20),"")</f>
        <v/>
      </c>
      <c r="U47" s="277" t="str">
        <f>IF(AND('Mapa final SI'!$AC$21="Muy Baja",'Mapa final SI'!$AE$21="Menor"),CONCATENATE("R2C",'Mapa final SI'!$S$21),"")</f>
        <v/>
      </c>
      <c r="V47" s="266" t="str">
        <f>IF(AND('Mapa final SI'!$AC$16="Muy Baja",'Mapa final SI'!$AE$16="Moderado"),CONCATENATE("R2C",'Mapa final SI'!$S$16),"")</f>
        <v/>
      </c>
      <c r="W47" s="267" t="str">
        <f>IF(AND('Mapa final SI'!$AC$17="Muy Baja",'Mapa final SI'!$AE$17="Moderado"),CONCATENATE("R2C",'Mapa final SI'!$S$17),"")</f>
        <v>R2C2</v>
      </c>
      <c r="X47" s="267" t="str">
        <f>IF(AND('Mapa final SI'!$AC$18="Muy Baja",'Mapa final SI'!$AE$18="Moderado"),CONCATENATE("R2C",'Mapa final SI'!$S$18),"")</f>
        <v/>
      </c>
      <c r="Y47" s="267" t="str">
        <f>IF(AND('Mapa final SI'!$AC$19="Muy Baja",'Mapa final SI'!$AE$19="Moderado"),CONCATENATE("R2C",'Mapa final SI'!$S$19),"")</f>
        <v/>
      </c>
      <c r="Z47" s="267" t="str">
        <f>IF(AND('Mapa final SI'!$AC$20="Muy Baja",'Mapa final SI'!$AE$20="Moderado"),CONCATENATE("R2C",'Mapa final SI'!$S$20),"")</f>
        <v/>
      </c>
      <c r="AA47" s="268" t="str">
        <f>IF(AND('Mapa final SI'!$AC$21="Muy Baja",'Mapa final SI'!$AE$21="Moderado"),CONCATENATE("R2C",'Mapa final SI'!$S$21),"")</f>
        <v/>
      </c>
      <c r="AB47" s="251" t="str">
        <f>IF(AND('Mapa final SI'!$AC$16="Muy Baja",'Mapa final SI'!$AE$16="Mayor"),CONCATENATE("R2C",'Mapa final SI'!$S$16),"")</f>
        <v/>
      </c>
      <c r="AC47" s="252" t="str">
        <f>IF(AND('Mapa final SI'!$AC$17="Muy Baja",'Mapa final SI'!$AE$17="Mayor"),CONCATENATE("R2C",'Mapa final SI'!$S$17),"")</f>
        <v/>
      </c>
      <c r="AD47" s="252" t="str">
        <f>IF(AND('Mapa final SI'!$AC$18="Muy Baja",'Mapa final SI'!$AE$18="Mayor"),CONCATENATE("R2C",'Mapa final SI'!$S$18),"")</f>
        <v/>
      </c>
      <c r="AE47" s="252" t="str">
        <f>IF(AND('Mapa final SI'!$AC$19="Muy Baja",'Mapa final SI'!$AE$19="Mayor"),CONCATENATE("R2C",'Mapa final SI'!$S$19),"")</f>
        <v/>
      </c>
      <c r="AF47" s="252" t="str">
        <f>IF(AND('Mapa final SI'!$AC$20="Muy Baja",'Mapa final SI'!$AE$20="Mayor"),CONCATENATE("R2C",'Mapa final SI'!$S$20),"")</f>
        <v/>
      </c>
      <c r="AG47" s="253" t="str">
        <f>IF(AND('Mapa final SI'!$AC$21="Muy Baja",'Mapa final SI'!$AE$21="Mayor"),CONCATENATE("R2C",'Mapa final SI'!$S$21),"")</f>
        <v/>
      </c>
      <c r="AH47" s="254" t="str">
        <f>IF(AND('Mapa final SI'!$AC$16="Muy Baja",'Mapa final SI'!$AE$16="Catastrófico"),CONCATENATE("R2C",'Mapa final SI'!$S$16),"")</f>
        <v/>
      </c>
      <c r="AI47" s="255" t="str">
        <f>IF(AND('Mapa final SI'!$AC$17="Muy Baja",'Mapa final SI'!$AE$17="Catastrófico"),CONCATENATE("R2C",'Mapa final SI'!$S$17),"")</f>
        <v/>
      </c>
      <c r="AJ47" s="255" t="str">
        <f>IF(AND('Mapa final SI'!$AC$18="Muy Baja",'Mapa final SI'!$AE$18="Catastrófico"),CONCATENATE("R2C",'Mapa final SI'!$S$18),"")</f>
        <v/>
      </c>
      <c r="AK47" s="255" t="str">
        <f>IF(AND('Mapa final SI'!$AC$19="Muy Baja",'Mapa final SI'!$AE$19="Catastrófico"),CONCATENATE("R2C",'Mapa final SI'!$S$19),"")</f>
        <v/>
      </c>
      <c r="AL47" s="255" t="str">
        <f>IF(AND('Mapa final SI'!$AC$20="Muy Baja",'Mapa final SI'!$AE$20="Catastrófico"),CONCATENATE("R2C",'Mapa final SI'!$S$20),"")</f>
        <v/>
      </c>
      <c r="AM47" s="256"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39"/>
      <c r="C48" s="639"/>
      <c r="D48" s="640"/>
      <c r="E48" s="743"/>
      <c r="F48" s="729"/>
      <c r="G48" s="729"/>
      <c r="H48" s="729"/>
      <c r="I48" s="730"/>
      <c r="J48" s="275" t="str">
        <f>IF(AND('Mapa final SI'!$AC$22="Muy Baja",'Mapa final SI'!$AE$22="Leve"),CONCATENATE("R3C",'Mapa final SI'!$S$22),"")</f>
        <v/>
      </c>
      <c r="K48" s="276" t="str">
        <f>IF(AND('Mapa final SI'!$AC$23="Muy Baja",'Mapa final SI'!$AE$23="Leve"),CONCATENATE("R3C",'Mapa final SI'!$S$23),"")</f>
        <v/>
      </c>
      <c r="L48" s="276" t="str">
        <f>IF(AND('Mapa final SI'!$AC$24="Muy Baja",'Mapa final SI'!$AE$24="Leve"),CONCATENATE("R3C",'Mapa final SI'!$S$24),"")</f>
        <v/>
      </c>
      <c r="M48" s="276" t="str">
        <f>IF(AND('Mapa final SI'!$AC$25="Muy Baja",'Mapa final SI'!$AE$25="Leve"),CONCATENATE("R3C",'Mapa final SI'!$S$25),"")</f>
        <v/>
      </c>
      <c r="N48" s="276" t="str">
        <f>IF(AND('Mapa final SI'!$AC$26="Muy Baja",'Mapa final SI'!$AE$26="Leve"),CONCATENATE("R3C",'Mapa final SI'!$S$26),"")</f>
        <v/>
      </c>
      <c r="O48" s="277" t="str">
        <f>IF(AND('Mapa final SI'!$AC$27="Muy Baja",'Mapa final SI'!$AE$27="Leve"),CONCATENATE("R3C",'Mapa final SI'!$S$27),"")</f>
        <v/>
      </c>
      <c r="P48" s="275" t="str">
        <f>IF(AND('Mapa final SI'!$AC$22="Muy Baja",'Mapa final SI'!$AE$22="Menor"),CONCATENATE("R3C",'Mapa final SI'!$S$22),"")</f>
        <v/>
      </c>
      <c r="Q48" s="276" t="str">
        <f>IF(AND('Mapa final SI'!$AC$23="Muy Baja",'Mapa final SI'!$AE$23="Menor"),CONCATENATE("R3C",'Mapa final SI'!$S$23),"")</f>
        <v/>
      </c>
      <c r="R48" s="276" t="str">
        <f>IF(AND('Mapa final SI'!$AC$24="Muy Baja",'Mapa final SI'!$AE$24="Menor"),CONCATENATE("R3C",'Mapa final SI'!$S$24),"")</f>
        <v/>
      </c>
      <c r="S48" s="276" t="str">
        <f>IF(AND('Mapa final SI'!$AC$25="Muy Baja",'Mapa final SI'!$AE$25="Menor"),CONCATENATE("R3C",'Mapa final SI'!$S$25),"")</f>
        <v/>
      </c>
      <c r="T48" s="276" t="str">
        <f>IF(AND('Mapa final SI'!$AC$26="Muy Baja",'Mapa final SI'!$AE$26="Menor"),CONCATENATE("R3C",'Mapa final SI'!$S$26),"")</f>
        <v/>
      </c>
      <c r="U48" s="277" t="str">
        <f>IF(AND('Mapa final SI'!$AC$27="Muy Baja",'Mapa final SI'!$AE$27="Menor"),CONCATENATE("R3C",'Mapa final SI'!$S$27),"")</f>
        <v/>
      </c>
      <c r="V48" s="266" t="str">
        <f>IF(AND('Mapa final SI'!$AC$22="Muy Baja",'Mapa final SI'!$AE$22="Moderado"),CONCATENATE("R3C",'Mapa final SI'!$S$22),"")</f>
        <v/>
      </c>
      <c r="W48" s="267" t="str">
        <f>IF(AND('Mapa final SI'!$AC$23="Muy Baja",'Mapa final SI'!$AE$23="Moderado"),CONCATENATE("R3C",'Mapa final SI'!$S$23),"")</f>
        <v>R3C2</v>
      </c>
      <c r="X48" s="267" t="str">
        <f>IF(AND('Mapa final SI'!$AC$24="Muy Baja",'Mapa final SI'!$AE$24="Moderado"),CONCATENATE("R3C",'Mapa final SI'!$S$24),"")</f>
        <v>R3C3</v>
      </c>
      <c r="Y48" s="267" t="str">
        <f>IF(AND('Mapa final SI'!$AC$25="Muy Baja",'Mapa final SI'!$AE$25="Moderado"),CONCATENATE("R3C",'Mapa final SI'!$S$25),"")</f>
        <v>R3C4</v>
      </c>
      <c r="Z48" s="267" t="str">
        <f>IF(AND('Mapa final SI'!$AC$26="Muy Baja",'Mapa final SI'!$AE$26="Moderado"),CONCATENATE("R3C",'Mapa final SI'!$S$26),"")</f>
        <v>R3C5</v>
      </c>
      <c r="AA48" s="268" t="str">
        <f>IF(AND('Mapa final SI'!$AC$27="Muy Baja",'Mapa final SI'!$AE$27="Moderado"),CONCATENATE("R3C",'Mapa final SI'!$S$27),"")</f>
        <v/>
      </c>
      <c r="AB48" s="251" t="str">
        <f>IF(AND('Mapa final SI'!$AC$22="Muy Baja",'Mapa final SI'!$AE$22="Mayor"),CONCATENATE("R3C",'Mapa final SI'!$S$22),"")</f>
        <v/>
      </c>
      <c r="AC48" s="252" t="str">
        <f>IF(AND('Mapa final SI'!$AC$23="Muy Baja",'Mapa final SI'!$AE$23="Mayor"),CONCATENATE("R3C",'Mapa final SI'!$S$23),"")</f>
        <v/>
      </c>
      <c r="AD48" s="252" t="str">
        <f>IF(AND('Mapa final SI'!$AC$24="Muy Baja",'Mapa final SI'!$AE$24="Mayor"),CONCATENATE("R3C",'Mapa final SI'!$S$24),"")</f>
        <v/>
      </c>
      <c r="AE48" s="252" t="str">
        <f>IF(AND('Mapa final SI'!$AC$25="Muy Baja",'Mapa final SI'!$AE$25="Mayor"),CONCATENATE("R3C",'Mapa final SI'!$S$25),"")</f>
        <v/>
      </c>
      <c r="AF48" s="252" t="str">
        <f>IF(AND('Mapa final SI'!$AC$26="Muy Baja",'Mapa final SI'!$AE$26="Mayor"),CONCATENATE("R3C",'Mapa final SI'!$S$26),"")</f>
        <v/>
      </c>
      <c r="AG48" s="253" t="str">
        <f>IF(AND('Mapa final SI'!$AC$27="Muy Baja",'Mapa final SI'!$AE$27="Mayor"),CONCATENATE("R3C",'Mapa final SI'!$S$27),"")</f>
        <v/>
      </c>
      <c r="AH48" s="254" t="str">
        <f>IF(AND('Mapa final SI'!$AC$22="Muy Baja",'Mapa final SI'!$AE$22="Catastrófico"),CONCATENATE("R3C",'Mapa final SI'!$S$22),"")</f>
        <v/>
      </c>
      <c r="AI48" s="255" t="str">
        <f>IF(AND('Mapa final SI'!$AC$23="Muy Baja",'Mapa final SI'!$AE$23="Catastrófico"),CONCATENATE("R3C",'Mapa final SI'!$S$23),"")</f>
        <v/>
      </c>
      <c r="AJ48" s="255" t="str">
        <f>IF(AND('Mapa final SI'!$AC$24="Muy Baja",'Mapa final SI'!$AE$24="Catastrófico"),CONCATENATE("R3C",'Mapa final SI'!$S$24),"")</f>
        <v/>
      </c>
      <c r="AK48" s="255" t="str">
        <f>IF(AND('Mapa final SI'!$AC$25="Muy Baja",'Mapa final SI'!$AE$25="Catastrófico"),CONCATENATE("R3C",'Mapa final SI'!$S$25),"")</f>
        <v/>
      </c>
      <c r="AL48" s="255" t="str">
        <f>IF(AND('Mapa final SI'!$AC$26="Muy Baja",'Mapa final SI'!$AE$26="Catastrófico"),CONCATENATE("R3C",'Mapa final SI'!$S$26),"")</f>
        <v/>
      </c>
      <c r="AM48" s="256"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39"/>
      <c r="C49" s="639"/>
      <c r="D49" s="640"/>
      <c r="E49" s="728"/>
      <c r="F49" s="729"/>
      <c r="G49" s="729"/>
      <c r="H49" s="729"/>
      <c r="I49" s="730"/>
      <c r="J49" s="275" t="str">
        <f>IF(AND('Mapa final SI'!$AC$28="Muy Baja",'Mapa final SI'!$AE$28="Leve"),CONCATENATE("R4C",'Mapa final SI'!$S$28),"")</f>
        <v/>
      </c>
      <c r="K49" s="276" t="str">
        <f>IF(AND('Mapa final SI'!$AC$29="Muy Baja",'Mapa final SI'!$AE$29="Leve"),CONCATENATE("R4C",'Mapa final SI'!$S$29),"")</f>
        <v/>
      </c>
      <c r="L49" s="276" t="str">
        <f>IF(AND('Mapa final SI'!$AC$30="Muy Baja",'Mapa final SI'!$AE$30="Leve"),CONCATENATE("R4C",'Mapa final SI'!$S$30),"")</f>
        <v/>
      </c>
      <c r="M49" s="276" t="str">
        <f>IF(AND('Mapa final SI'!$AC$31="Muy Baja",'Mapa final SI'!$AE$31="Leve"),CONCATENATE("R4C",'Mapa final SI'!$S$31),"")</f>
        <v/>
      </c>
      <c r="N49" s="276" t="str">
        <f>IF(AND('Mapa final SI'!$AC$32="Muy Baja",'Mapa final SI'!$AE$32="Leve"),CONCATENATE("R4C",'Mapa final SI'!$S$32),"")</f>
        <v/>
      </c>
      <c r="O49" s="277" t="str">
        <f>IF(AND('Mapa final SI'!$AC$33="Muy Baja",'Mapa final SI'!$AE$33="Leve"),CONCATENATE("R4C",'Mapa final SI'!$S$33),"")</f>
        <v/>
      </c>
      <c r="P49" s="275" t="str">
        <f>IF(AND('Mapa final SI'!$AC$28="Muy Baja",'Mapa final SI'!$AE$28="Menor"),CONCATENATE("R4C",'Mapa final SI'!$S$28),"")</f>
        <v/>
      </c>
      <c r="Q49" s="276" t="str">
        <f>IF(AND('Mapa final SI'!$AC$29="Muy Baja",'Mapa final SI'!$AE$29="Menor"),CONCATENATE("R4C",'Mapa final SI'!$S$29),"")</f>
        <v/>
      </c>
      <c r="R49" s="276" t="str">
        <f>IF(AND('Mapa final SI'!$AC$30="Muy Baja",'Mapa final SI'!$AE$30="Menor"),CONCATENATE("R4C",'Mapa final SI'!$S$30),"")</f>
        <v/>
      </c>
      <c r="S49" s="276" t="str">
        <f>IF(AND('Mapa final SI'!$AC$31="Muy Baja",'Mapa final SI'!$AE$31="Menor"),CONCATENATE("R4C",'Mapa final SI'!$S$31),"")</f>
        <v/>
      </c>
      <c r="T49" s="276" t="str">
        <f>IF(AND('Mapa final SI'!$AC$32="Muy Baja",'Mapa final SI'!$AE$32="Menor"),CONCATENATE("R4C",'Mapa final SI'!$S$32),"")</f>
        <v/>
      </c>
      <c r="U49" s="277" t="str">
        <f>IF(AND('Mapa final SI'!$AC$33="Muy Baja",'Mapa final SI'!$AE$33="Menor"),CONCATENATE("R4C",'Mapa final SI'!$S$33),"")</f>
        <v/>
      </c>
      <c r="V49" s="266" t="str">
        <f>IF(AND('Mapa final SI'!$AC$28="Muy Baja",'Mapa final SI'!$AE$28="Moderado"),CONCATENATE("R4C",'Mapa final SI'!$S$28),"")</f>
        <v/>
      </c>
      <c r="W49" s="267" t="str">
        <f>IF(AND('Mapa final SI'!$AC$29="Muy Baja",'Mapa final SI'!$AE$29="Moderado"),CONCATENATE("R4C",'Mapa final SI'!$S$29),"")</f>
        <v/>
      </c>
      <c r="X49" s="267" t="str">
        <f>IF(AND('Mapa final SI'!$AC$30="Muy Baja",'Mapa final SI'!$AE$30="Moderado"),CONCATENATE("R4C",'Mapa final SI'!$S$30),"")</f>
        <v/>
      </c>
      <c r="Y49" s="267" t="str">
        <f>IF(AND('Mapa final SI'!$AC$31="Muy Baja",'Mapa final SI'!$AE$31="Moderado"),CONCATENATE("R4C",'Mapa final SI'!$S$31),"")</f>
        <v/>
      </c>
      <c r="Z49" s="267" t="str">
        <f>IF(AND('Mapa final SI'!$AC$32="Muy Baja",'Mapa final SI'!$AE$32="Moderado"),CONCATENATE("R4C",'Mapa final SI'!$S$32),"")</f>
        <v/>
      </c>
      <c r="AA49" s="268" t="str">
        <f>IF(AND('Mapa final SI'!$AC$33="Muy Baja",'Mapa final SI'!$AE$33="Moderado"),CONCATENATE("R4C",'Mapa final SI'!$S$33),"")</f>
        <v/>
      </c>
      <c r="AB49" s="251" t="str">
        <f>IF(AND('Mapa final SI'!$AC$28="Muy Baja",'Mapa final SI'!$AE$28="Mayor"),CONCATENATE("R4C",'Mapa final SI'!$S$28),"")</f>
        <v/>
      </c>
      <c r="AC49" s="252" t="str">
        <f>IF(AND('Mapa final SI'!$AC$29="Muy Baja",'Mapa final SI'!$AE$29="Mayor"),CONCATENATE("R4C",'Mapa final SI'!$S$29),"")</f>
        <v/>
      </c>
      <c r="AD49" s="252" t="str">
        <f>IF(AND('Mapa final SI'!$AC$30="Muy Baja",'Mapa final SI'!$AE$30="Mayor"),CONCATENATE("R4C",'Mapa final SI'!$S$30),"")</f>
        <v/>
      </c>
      <c r="AE49" s="252" t="str">
        <f>IF(AND('Mapa final SI'!$AC$31="Muy Baja",'Mapa final SI'!$AE$31="Mayor"),CONCATENATE("R4C",'Mapa final SI'!$S$31),"")</f>
        <v/>
      </c>
      <c r="AF49" s="252" t="str">
        <f>IF(AND('Mapa final SI'!$AC$32="Muy Baja",'Mapa final SI'!$AE$32="Mayor"),CONCATENATE("R4C",'Mapa final SI'!$S$32),"")</f>
        <v/>
      </c>
      <c r="AG49" s="253" t="str">
        <f>IF(AND('Mapa final SI'!$AC$33="Muy Baja",'Mapa final SI'!$AE$33="Mayor"),CONCATENATE("R4C",'Mapa final SI'!$S$33),"")</f>
        <v/>
      </c>
      <c r="AH49" s="254" t="str">
        <f>IF(AND('Mapa final SI'!$AC$28="Muy Baja",'Mapa final SI'!$AE$28="Catastrófico"),CONCATENATE("R4C",'Mapa final SI'!$S$28),"")</f>
        <v/>
      </c>
      <c r="AI49" s="255" t="str">
        <f>IF(AND('Mapa final SI'!$AC$29="Muy Baja",'Mapa final SI'!$AE$29="Catastrófico"),CONCATENATE("R4C",'Mapa final SI'!$S$29),"")</f>
        <v/>
      </c>
      <c r="AJ49" s="255" t="str">
        <f>IF(AND('Mapa final SI'!$AC$30="Muy Baja",'Mapa final SI'!$AE$30="Catastrófico"),CONCATENATE("R4C",'Mapa final SI'!$S$30),"")</f>
        <v/>
      </c>
      <c r="AK49" s="255" t="str">
        <f>IF(AND('Mapa final SI'!$AC$31="Muy Baja",'Mapa final SI'!$AE$31="Catastrófico"),CONCATENATE("R4C",'Mapa final SI'!$S$31),"")</f>
        <v/>
      </c>
      <c r="AL49" s="255" t="str">
        <f>IF(AND('Mapa final SI'!$AC$32="Muy Baja",'Mapa final SI'!$AE$32="Catastrófico"),CONCATENATE("R4C",'Mapa final SI'!$S$32),"")</f>
        <v/>
      </c>
      <c r="AM49" s="256"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39"/>
      <c r="C50" s="639"/>
      <c r="D50" s="640"/>
      <c r="E50" s="728"/>
      <c r="F50" s="729"/>
      <c r="G50" s="729"/>
      <c r="H50" s="729"/>
      <c r="I50" s="730"/>
      <c r="J50" s="275" t="str">
        <f>IF(AND('Mapa final SI'!$AC$34="Muy Baja",'Mapa final SI'!$AE$34="Leve"),CONCATENATE("R5C",'Mapa final SI'!$S$34),"")</f>
        <v/>
      </c>
      <c r="K50" s="276" t="str">
        <f>IF(AND('Mapa final SI'!$AC$35="Muy Baja",'Mapa final SI'!$AE$35="Leve"),CONCATENATE("R5C",'Mapa final SI'!$S$35),"")</f>
        <v/>
      </c>
      <c r="L50" s="276" t="str">
        <f>IF(AND('Mapa final SI'!$AC$36="Muy Baja",'Mapa final SI'!$AE$36="Leve"),CONCATENATE("R5C",'Mapa final SI'!$S$36),"")</f>
        <v/>
      </c>
      <c r="M50" s="276" t="str">
        <f>IF(AND('Mapa final SI'!$AC$37="Muy Baja",'Mapa final SI'!$AE$37="Leve"),CONCATENATE("R5C",'Mapa final SI'!$S$37),"")</f>
        <v/>
      </c>
      <c r="N50" s="276" t="str">
        <f>IF(AND('Mapa final SI'!$AC$38="Muy Baja",'Mapa final SI'!$AE$38="Leve"),CONCATENATE("R5C",'Mapa final SI'!$S$38),"")</f>
        <v/>
      </c>
      <c r="O50" s="277" t="str">
        <f>IF(AND('Mapa final SI'!$AC$39="Muy Baja",'Mapa final SI'!$AE$39="Leve"),CONCATENATE("R5C",'Mapa final SI'!$S$39),"")</f>
        <v/>
      </c>
      <c r="P50" s="275" t="str">
        <f>IF(AND('Mapa final SI'!$AC$34="Muy Baja",'Mapa final SI'!$AE$34="Menor"),CONCATENATE("R5C",'Mapa final SI'!$S$34),"")</f>
        <v/>
      </c>
      <c r="Q50" s="276" t="str">
        <f>IF(AND('Mapa final SI'!$AC$35="Muy Baja",'Mapa final SI'!$AE$35="Menor"),CONCATENATE("R5C",'Mapa final SI'!$S$35),"")</f>
        <v/>
      </c>
      <c r="R50" s="276" t="str">
        <f>IF(AND('Mapa final SI'!$AC$36="Muy Baja",'Mapa final SI'!$AE$36="Menor"),CONCATENATE("R5C",'Mapa final SI'!$S$36),"")</f>
        <v/>
      </c>
      <c r="S50" s="276" t="str">
        <f>IF(AND('Mapa final SI'!$AC$37="Muy Baja",'Mapa final SI'!$AE$37="Menor"),CONCATENATE("R5C",'Mapa final SI'!$S$37),"")</f>
        <v/>
      </c>
      <c r="T50" s="276" t="str">
        <f>IF(AND('Mapa final SI'!$AC$38="Muy Baja",'Mapa final SI'!$AE$38="Menor"),CONCATENATE("R5C",'Mapa final SI'!$S$38),"")</f>
        <v/>
      </c>
      <c r="U50" s="277" t="str">
        <f>IF(AND('Mapa final SI'!$AC$39="Muy Baja",'Mapa final SI'!$AE$39="Menor"),CONCATENATE("R5C",'Mapa final SI'!$S$39),"")</f>
        <v/>
      </c>
      <c r="V50" s="266" t="str">
        <f>IF(AND('Mapa final SI'!$AC$34="Muy Baja",'Mapa final SI'!$AE$34="Moderado"),CONCATENATE("R5C",'Mapa final SI'!$S$34),"")</f>
        <v/>
      </c>
      <c r="W50" s="267" t="str">
        <f>IF(AND('Mapa final SI'!$AC$35="Muy Baja",'Mapa final SI'!$AE$35="Moderado"),CONCATENATE("R5C",'Mapa final SI'!$S$35),"")</f>
        <v/>
      </c>
      <c r="X50" s="267" t="str">
        <f>IF(AND('Mapa final SI'!$AC$36="Muy Baja",'Mapa final SI'!$AE$36="Moderado"),CONCATENATE("R5C",'Mapa final SI'!$S$36),"")</f>
        <v/>
      </c>
      <c r="Y50" s="267" t="str">
        <f>IF(AND('Mapa final SI'!$AC$37="Muy Baja",'Mapa final SI'!$AE$37="Moderado"),CONCATENATE("R5C",'Mapa final SI'!$S$37),"")</f>
        <v/>
      </c>
      <c r="Z50" s="267" t="str">
        <f>IF(AND('Mapa final SI'!$AC$38="Muy Baja",'Mapa final SI'!$AE$38="Moderado"),CONCATENATE("R5C",'Mapa final SI'!$S$38),"")</f>
        <v/>
      </c>
      <c r="AA50" s="268" t="str">
        <f>IF(AND('Mapa final SI'!$AC$39="Muy Baja",'Mapa final SI'!$AE$39="Moderado"),CONCATENATE("R5C",'Mapa final SI'!$S$39),"")</f>
        <v/>
      </c>
      <c r="AB50" s="251" t="str">
        <f>IF(AND('Mapa final SI'!$AC$34="Muy Baja",'Mapa final SI'!$AE$34="Mayor"),CONCATENATE("R5C",'Mapa final SI'!$S$34),"")</f>
        <v/>
      </c>
      <c r="AC50" s="252" t="str">
        <f>IF(AND('Mapa final SI'!$AC$35="Muy Baja",'Mapa final SI'!$AE$35="Mayor"),CONCATENATE("R5C",'Mapa final SI'!$S$35),"")</f>
        <v/>
      </c>
      <c r="AD50" s="252" t="str">
        <f>IF(AND('Mapa final SI'!$AC$36="Muy Baja",'Mapa final SI'!$AE$36="Mayor"),CONCATENATE("R5C",'Mapa final SI'!$S$36),"")</f>
        <v/>
      </c>
      <c r="AE50" s="252" t="str">
        <f>IF(AND('Mapa final SI'!$AC$37="Muy Baja",'Mapa final SI'!$AE$37="Mayor"),CONCATENATE("R5C",'Mapa final SI'!$S$37),"")</f>
        <v/>
      </c>
      <c r="AF50" s="252" t="str">
        <f>IF(AND('Mapa final SI'!$AC$38="Muy Baja",'Mapa final SI'!$AE$38="Mayor"),CONCATENATE("R5C",'Mapa final SI'!$S$38),"")</f>
        <v/>
      </c>
      <c r="AG50" s="253" t="str">
        <f>IF(AND('Mapa final SI'!$AC$39="Muy Baja",'Mapa final SI'!$AE$39="Mayor"),CONCATENATE("R5C",'Mapa final SI'!$S$39),"")</f>
        <v/>
      </c>
      <c r="AH50" s="254" t="str">
        <f>IF(AND('Mapa final SI'!$AC$34="Muy Baja",'Mapa final SI'!$AE$34="Catastrófico"),CONCATENATE("R5C",'Mapa final SI'!$S$34),"")</f>
        <v/>
      </c>
      <c r="AI50" s="255" t="str">
        <f>IF(AND('Mapa final SI'!$AC$35="Muy Baja",'Mapa final SI'!$AE$35="Catastrófico"),CONCATENATE("R5C",'Mapa final SI'!$S$35),"")</f>
        <v/>
      </c>
      <c r="AJ50" s="255" t="str">
        <f>IF(AND('Mapa final SI'!$AC$36="Muy Baja",'Mapa final SI'!$AE$36="Catastrófico"),CONCATENATE("R5C",'Mapa final SI'!$S$36),"")</f>
        <v/>
      </c>
      <c r="AK50" s="255" t="str">
        <f>IF(AND('Mapa final SI'!$AC$37="Muy Baja",'Mapa final SI'!$AE$37="Catastrófico"),CONCATENATE("R5C",'Mapa final SI'!$S$37),"")</f>
        <v/>
      </c>
      <c r="AL50" s="255" t="str">
        <f>IF(AND('Mapa final SI'!$AC$38="Muy Baja",'Mapa final SI'!$AE$38="Catastrófico"),CONCATENATE("R5C",'Mapa final SI'!$S$38),"")</f>
        <v/>
      </c>
      <c r="AM50" s="256"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39"/>
      <c r="C51" s="639"/>
      <c r="D51" s="640"/>
      <c r="E51" s="728"/>
      <c r="F51" s="729"/>
      <c r="G51" s="729"/>
      <c r="H51" s="729"/>
      <c r="I51" s="730"/>
      <c r="J51" s="275" t="str">
        <f>IF(AND('Mapa final SI'!$AC$40="Muy Baja",'Mapa final SI'!$AE$40="Leve"),CONCATENATE("R6C",'Mapa final SI'!$S$40),"")</f>
        <v/>
      </c>
      <c r="K51" s="276" t="str">
        <f>IF(AND('Mapa final SI'!$AC$41="Muy Baja",'Mapa final SI'!$AE$41="Leve"),CONCATENATE("R6C",'Mapa final SI'!$S$41),"")</f>
        <v/>
      </c>
      <c r="L51" s="276" t="str">
        <f>IF(AND('Mapa final SI'!$AC$42="Muy Baja",'Mapa final SI'!$AE$42="Leve"),CONCATENATE("R6C",'Mapa final SI'!$S$42),"")</f>
        <v/>
      </c>
      <c r="M51" s="276" t="str">
        <f>IF(AND('Mapa final SI'!$AC$43="Muy Baja",'Mapa final SI'!$AE$43="Leve"),CONCATENATE("R6C",'Mapa final SI'!$S$43),"")</f>
        <v/>
      </c>
      <c r="N51" s="276" t="str">
        <f>IF(AND('Mapa final SI'!$AC$44="Muy Baja",'Mapa final SI'!$AE$44="Leve"),CONCATENATE("R6C",'Mapa final SI'!$S$44),"")</f>
        <v/>
      </c>
      <c r="O51" s="277" t="str">
        <f>IF(AND('Mapa final SI'!$AC$45="Muy Baja",'Mapa final SI'!$AE$45="Leve"),CONCATENATE("R6C",'Mapa final SI'!$S$45),"")</f>
        <v/>
      </c>
      <c r="P51" s="275" t="str">
        <f>IF(AND('Mapa final SI'!$AC$40="Muy Baja",'Mapa final SI'!$AE$40="Menor"),CONCATENATE("R6C",'Mapa final SI'!$S$40),"")</f>
        <v/>
      </c>
      <c r="Q51" s="276" t="str">
        <f>IF(AND('Mapa final SI'!$AC$41="Muy Baja",'Mapa final SI'!$AE$41="Menor"),CONCATENATE("R6C",'Mapa final SI'!$S$41),"")</f>
        <v/>
      </c>
      <c r="R51" s="276" t="str">
        <f>IF(AND('Mapa final SI'!$AC$42="Muy Baja",'Mapa final SI'!$AE$42="Menor"),CONCATENATE("R6C",'Mapa final SI'!$S$42),"")</f>
        <v/>
      </c>
      <c r="S51" s="276" t="str">
        <f>IF(AND('Mapa final SI'!$AC$43="Muy Baja",'Mapa final SI'!$AE$43="Menor"),CONCATENATE("R6C",'Mapa final SI'!$S$43),"")</f>
        <v/>
      </c>
      <c r="T51" s="276" t="str">
        <f>IF(AND('Mapa final SI'!$AC$44="Muy Baja",'Mapa final SI'!$AE$44="Menor"),CONCATENATE("R6C",'Mapa final SI'!$S$44),"")</f>
        <v/>
      </c>
      <c r="U51" s="277" t="str">
        <f>IF(AND('Mapa final SI'!$AC$45="Muy Baja",'Mapa final SI'!$AE$45="Menor"),CONCATENATE("R6C",'Mapa final SI'!$S$45),"")</f>
        <v/>
      </c>
      <c r="V51" s="266" t="str">
        <f>IF(AND('Mapa final SI'!$AC$40="Muy Baja",'Mapa final SI'!$AE$40="Moderado"),CONCATENATE("R6C",'Mapa final SI'!$S$40),"")</f>
        <v/>
      </c>
      <c r="W51" s="267" t="str">
        <f>IF(AND('Mapa final SI'!$AC$41="Muy Baja",'Mapa final SI'!$AE$41="Moderado"),CONCATENATE("R6C",'Mapa final SI'!$S$41),"")</f>
        <v/>
      </c>
      <c r="X51" s="267" t="str">
        <f>IF(AND('Mapa final SI'!$AC$42="Muy Baja",'Mapa final SI'!$AE$42="Moderado"),CONCATENATE("R6C",'Mapa final SI'!$S$42),"")</f>
        <v/>
      </c>
      <c r="Y51" s="267" t="str">
        <f>IF(AND('Mapa final SI'!$AC$43="Muy Baja",'Mapa final SI'!$AE$43="Moderado"),CONCATENATE("R6C",'Mapa final SI'!$S$43),"")</f>
        <v/>
      </c>
      <c r="Z51" s="267" t="str">
        <f>IF(AND('Mapa final SI'!$AC$44="Muy Baja",'Mapa final SI'!$AE$44="Moderado"),CONCATENATE("R6C",'Mapa final SI'!$S$44),"")</f>
        <v/>
      </c>
      <c r="AA51" s="268" t="str">
        <f>IF(AND('Mapa final SI'!$AC$45="Muy Baja",'Mapa final SI'!$AE$45="Moderado"),CONCATENATE("R6C",'Mapa final SI'!$S$45),"")</f>
        <v/>
      </c>
      <c r="AB51" s="251" t="str">
        <f>IF(AND('Mapa final SI'!$AC$40="Muy Baja",'Mapa final SI'!$AE$40="Mayor"),CONCATENATE("R6C",'Mapa final SI'!$S$40),"")</f>
        <v/>
      </c>
      <c r="AC51" s="252" t="str">
        <f>IF(AND('Mapa final SI'!$AC$41="Muy Baja",'Mapa final SI'!$AE$41="Mayor"),CONCATENATE("R6C",'Mapa final SI'!$S$41),"")</f>
        <v/>
      </c>
      <c r="AD51" s="252" t="str">
        <f>IF(AND('Mapa final SI'!$AC$42="Muy Baja",'Mapa final SI'!$AE$42="Mayor"),CONCATENATE("R6C",'Mapa final SI'!$S$42),"")</f>
        <v/>
      </c>
      <c r="AE51" s="252" t="str">
        <f>IF(AND('Mapa final SI'!$AC$43="Muy Baja",'Mapa final SI'!$AE$43="Mayor"),CONCATENATE("R6C",'Mapa final SI'!$S$43),"")</f>
        <v/>
      </c>
      <c r="AF51" s="252" t="str">
        <f>IF(AND('Mapa final SI'!$AC$44="Muy Baja",'Mapa final SI'!$AE$44="Mayor"),CONCATENATE("R6C",'Mapa final SI'!$S$44),"")</f>
        <v/>
      </c>
      <c r="AG51" s="253" t="str">
        <f>IF(AND('Mapa final SI'!$AC$45="Muy Baja",'Mapa final SI'!$AE$45="Mayor"),CONCATENATE("R6C",'Mapa final SI'!$S$45),"")</f>
        <v/>
      </c>
      <c r="AH51" s="254" t="str">
        <f>IF(AND('Mapa final SI'!$AC$40="Muy Baja",'Mapa final SI'!$AE$40="Catastrófico"),CONCATENATE("R6C",'Mapa final SI'!$S$40),"")</f>
        <v/>
      </c>
      <c r="AI51" s="255" t="str">
        <f>IF(AND('Mapa final SI'!$AC$41="Muy Baja",'Mapa final SI'!$AE$41="Catastrófico"),CONCATENATE("R6C",'Mapa final SI'!$S$41),"")</f>
        <v/>
      </c>
      <c r="AJ51" s="255" t="str">
        <f>IF(AND('Mapa final SI'!$AC$42="Muy Baja",'Mapa final SI'!$AE$42="Catastrófico"),CONCATENATE("R6C",'Mapa final SI'!$S$42),"")</f>
        <v/>
      </c>
      <c r="AK51" s="255" t="str">
        <f>IF(AND('Mapa final SI'!$AC$43="Muy Baja",'Mapa final SI'!$AE$43="Catastrófico"),CONCATENATE("R6C",'Mapa final SI'!$S$43),"")</f>
        <v/>
      </c>
      <c r="AL51" s="255" t="str">
        <f>IF(AND('Mapa final SI'!$AC$44="Muy Baja",'Mapa final SI'!$AE$44="Catastrófico"),CONCATENATE("R6C",'Mapa final SI'!$S$44),"")</f>
        <v/>
      </c>
      <c r="AM51" s="256"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39"/>
      <c r="C52" s="639"/>
      <c r="D52" s="640"/>
      <c r="E52" s="728"/>
      <c r="F52" s="729"/>
      <c r="G52" s="729"/>
      <c r="H52" s="729"/>
      <c r="I52" s="730"/>
      <c r="J52" s="275" t="str">
        <f>IF(AND('Mapa final SI'!$AC$46="Muy Baja",'Mapa final SI'!$AE$46="Leve"),CONCATENATE("R7C",'Mapa final SI'!$S$46),"")</f>
        <v/>
      </c>
      <c r="K52" s="276" t="str">
        <f>IF(AND('Mapa final SI'!$AC$47="Muy Baja",'Mapa final SI'!$AE$47="Leve"),CONCATENATE("R7C",'Mapa final SI'!$S$47),"")</f>
        <v/>
      </c>
      <c r="L52" s="276" t="str">
        <f>IF(AND('Mapa final SI'!$AC$48="Muy Baja",'Mapa final SI'!$AE$48="Leve"),CONCATENATE("R7C",'Mapa final SI'!$S$48),"")</f>
        <v/>
      </c>
      <c r="M52" s="276" t="str">
        <f>IF(AND('Mapa final SI'!$AC$49="Muy Baja",'Mapa final SI'!$AE$49="Leve"),CONCATENATE("R7C",'Mapa final SI'!$S$49),"")</f>
        <v/>
      </c>
      <c r="N52" s="276" t="str">
        <f>IF(AND('Mapa final SI'!$AC$50="Muy Baja",'Mapa final SI'!$AE$50="Leve"),CONCATENATE("R7C",'Mapa final SI'!$S$50),"")</f>
        <v/>
      </c>
      <c r="O52" s="277" t="str">
        <f>IF(AND('Mapa final SI'!$AC$51="Muy Baja",'Mapa final SI'!$AE$51="Leve"),CONCATENATE("R7C",'Mapa final SI'!$S$51),"")</f>
        <v/>
      </c>
      <c r="P52" s="275" t="str">
        <f>IF(AND('Mapa final SI'!$AC$46="Muy Baja",'Mapa final SI'!$AE$46="Menor"),CONCATENATE("R7C",'Mapa final SI'!$S$46),"")</f>
        <v/>
      </c>
      <c r="Q52" s="276" t="str">
        <f>IF(AND('Mapa final SI'!$AC$47="Muy Baja",'Mapa final SI'!$AE$47="Menor"),CONCATENATE("R7C",'Mapa final SI'!$S$47),"")</f>
        <v/>
      </c>
      <c r="R52" s="276" t="str">
        <f>IF(AND('Mapa final SI'!$AC$48="Muy Baja",'Mapa final SI'!$AE$48="Menor"),CONCATENATE("R7C",'Mapa final SI'!$S$48),"")</f>
        <v/>
      </c>
      <c r="S52" s="276" t="str">
        <f>IF(AND('Mapa final SI'!$AC$49="Muy Baja",'Mapa final SI'!$AE$49="Menor"),CONCATENATE("R7C",'Mapa final SI'!$S$49),"")</f>
        <v/>
      </c>
      <c r="T52" s="276" t="str">
        <f>IF(AND('Mapa final SI'!$AC$50="Muy Baja",'Mapa final SI'!$AE$50="Menor"),CONCATENATE("R7C",'Mapa final SI'!$S$50),"")</f>
        <v/>
      </c>
      <c r="U52" s="277" t="str">
        <f>IF(AND('Mapa final SI'!$AC$51="Muy Baja",'Mapa final SI'!$AE$51="Menor"),CONCATENATE("R7C",'Mapa final SI'!$S$51),"")</f>
        <v/>
      </c>
      <c r="V52" s="266" t="str">
        <f>IF(AND('Mapa final SI'!$AC$46="Muy Baja",'Mapa final SI'!$AE$46="Moderado"),CONCATENATE("R7C",'Mapa final SI'!$S$46),"")</f>
        <v/>
      </c>
      <c r="W52" s="267" t="str">
        <f>IF(AND('Mapa final SI'!$AC$47="Muy Baja",'Mapa final SI'!$AE$47="Moderado"),CONCATENATE("R7C",'Mapa final SI'!$S$47),"")</f>
        <v/>
      </c>
      <c r="X52" s="267" t="str">
        <f>IF(AND('Mapa final SI'!$AC$48="Muy Baja",'Mapa final SI'!$AE$48="Moderado"),CONCATENATE("R7C",'Mapa final SI'!$S$48),"")</f>
        <v/>
      </c>
      <c r="Y52" s="267" t="str">
        <f>IF(AND('Mapa final SI'!$AC$49="Muy Baja",'Mapa final SI'!$AE$49="Moderado"),CONCATENATE("R7C",'Mapa final SI'!$S$49),"")</f>
        <v/>
      </c>
      <c r="Z52" s="267" t="str">
        <f>IF(AND('Mapa final SI'!$AC$50="Muy Baja",'Mapa final SI'!$AE$50="Moderado"),CONCATENATE("R7C",'Mapa final SI'!$S$50),"")</f>
        <v/>
      </c>
      <c r="AA52" s="268" t="str">
        <f>IF(AND('Mapa final SI'!$AC$51="Muy Baja",'Mapa final SI'!$AE$51="Moderado"),CONCATENATE("R7C",'Mapa final SI'!$S$51),"")</f>
        <v/>
      </c>
      <c r="AB52" s="251" t="str">
        <f>IF(AND('Mapa final SI'!$AC$46="Muy Baja",'Mapa final SI'!$AE$46="Mayor"),CONCATENATE("R7C",'Mapa final SI'!$S$46),"")</f>
        <v/>
      </c>
      <c r="AC52" s="252" t="str">
        <f>IF(AND('Mapa final SI'!$AC$47="Muy Baja",'Mapa final SI'!$AE$47="Mayor"),CONCATENATE("R7C",'Mapa final SI'!$S$47),"")</f>
        <v/>
      </c>
      <c r="AD52" s="252" t="str">
        <f>IF(AND('Mapa final SI'!$AC$48="Muy Baja",'Mapa final SI'!$AE$48="Mayor"),CONCATENATE("R7C",'Mapa final SI'!$S$48),"")</f>
        <v/>
      </c>
      <c r="AE52" s="252" t="str">
        <f>IF(AND('Mapa final SI'!$AC$49="Muy Baja",'Mapa final SI'!$AE$49="Mayor"),CONCATENATE("R7C",'Mapa final SI'!$S$49),"")</f>
        <v/>
      </c>
      <c r="AF52" s="252" t="str">
        <f>IF(AND('Mapa final SI'!$AC$50="Muy Baja",'Mapa final SI'!$AE$50="Mayor"),CONCATENATE("R7C",'Mapa final SI'!$S$50),"")</f>
        <v/>
      </c>
      <c r="AG52" s="253" t="str">
        <f>IF(AND('Mapa final SI'!$AC$51="Muy Baja",'Mapa final SI'!$AE$51="Mayor"),CONCATENATE("R7C",'Mapa final SI'!$S$51),"")</f>
        <v/>
      </c>
      <c r="AH52" s="254" t="str">
        <f>IF(AND('Mapa final SI'!$AC$46="Muy Baja",'Mapa final SI'!$AE$46="Catastrófico"),CONCATENATE("R7C",'Mapa final SI'!$S$46),"")</f>
        <v/>
      </c>
      <c r="AI52" s="255" t="str">
        <f>IF(AND('Mapa final SI'!$AC$47="Muy Baja",'Mapa final SI'!$AE$47="Catastrófico"),CONCATENATE("R7C",'Mapa final SI'!$S$47),"")</f>
        <v/>
      </c>
      <c r="AJ52" s="255" t="str">
        <f>IF(AND('Mapa final SI'!$AC$48="Muy Baja",'Mapa final SI'!$AE$48="Catastrófico"),CONCATENATE("R7C",'Mapa final SI'!$S$48),"")</f>
        <v/>
      </c>
      <c r="AK52" s="255" t="str">
        <f>IF(AND('Mapa final SI'!$AC$49="Muy Baja",'Mapa final SI'!$AE$49="Catastrófico"),CONCATENATE("R7C",'Mapa final SI'!$S$49),"")</f>
        <v/>
      </c>
      <c r="AL52" s="255" t="str">
        <f>IF(AND('Mapa final SI'!$AC$50="Muy Baja",'Mapa final SI'!$AE$50="Catastrófico"),CONCATENATE("R7C",'Mapa final SI'!$S$50),"")</f>
        <v/>
      </c>
      <c r="AM52" s="256"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39"/>
      <c r="C53" s="639"/>
      <c r="D53" s="640"/>
      <c r="E53" s="728"/>
      <c r="F53" s="729"/>
      <c r="G53" s="729"/>
      <c r="H53" s="729"/>
      <c r="I53" s="730"/>
      <c r="J53" s="275" t="str">
        <f>IF(AND('Mapa final SI'!$AC$52="Muy Baja",'Mapa final SI'!$AE$52="Leve"),CONCATENATE("R8C",'Mapa final SI'!$S$52),"")</f>
        <v/>
      </c>
      <c r="K53" s="276" t="str">
        <f>IF(AND('Mapa final SI'!$AC$53="Muy Baja",'Mapa final SI'!$AE$53="Leve"),CONCATENATE("R8C",'Mapa final SI'!$S$53),"")</f>
        <v/>
      </c>
      <c r="L53" s="276" t="str">
        <f>IF(AND('Mapa final SI'!$AC$54="Muy Baja",'Mapa final SI'!$AE$54="Leve"),CONCATENATE("R8C",'Mapa final SI'!$S$54),"")</f>
        <v/>
      </c>
      <c r="M53" s="276" t="str">
        <f>IF(AND('Mapa final SI'!$AC$55="Muy Baja",'Mapa final SI'!$AE$55="Leve"),CONCATENATE("R8C",'Mapa final SI'!$S$55),"")</f>
        <v/>
      </c>
      <c r="N53" s="276" t="str">
        <f>IF(AND('Mapa final SI'!$AC$56="Muy Baja",'Mapa final SI'!$AE$56="Leve"),CONCATENATE("R8C",'Mapa final SI'!$S$56),"")</f>
        <v/>
      </c>
      <c r="O53" s="277" t="str">
        <f>IF(AND('Mapa final SI'!$AC$57="Muy Baja",'Mapa final SI'!$AE$57="Leve"),CONCATENATE("R8C",'Mapa final SI'!$S$57),"")</f>
        <v/>
      </c>
      <c r="P53" s="275" t="str">
        <f>IF(AND('Mapa final SI'!$AC$52="Muy Baja",'Mapa final SI'!$AE$52="Menor"),CONCATENATE("R8C",'Mapa final SI'!$S$52),"")</f>
        <v/>
      </c>
      <c r="Q53" s="276" t="str">
        <f>IF(AND('Mapa final SI'!$AC$53="Muy Baja",'Mapa final SI'!$AE$53="Menor"),CONCATENATE("R8C",'Mapa final SI'!$S$53),"")</f>
        <v/>
      </c>
      <c r="R53" s="276" t="str">
        <f>IF(AND('Mapa final SI'!$AC$54="Muy Baja",'Mapa final SI'!$AE$54="Menor"),CONCATENATE("R8C",'Mapa final SI'!$S$54),"")</f>
        <v/>
      </c>
      <c r="S53" s="276" t="str">
        <f>IF(AND('Mapa final SI'!$AC$55="Muy Baja",'Mapa final SI'!$AE$55="Menor"),CONCATENATE("R8C",'Mapa final SI'!$S$55),"")</f>
        <v/>
      </c>
      <c r="T53" s="276" t="str">
        <f>IF(AND('Mapa final SI'!$AC$56="Muy Baja",'Mapa final SI'!$AE$56="Menor"),CONCATENATE("R8C",'Mapa final SI'!$S$56),"")</f>
        <v/>
      </c>
      <c r="U53" s="277" t="str">
        <f>IF(AND('Mapa final SI'!$AC$57="Muy Baja",'Mapa final SI'!$AE$57="Menor"),CONCATENATE("R8C",'Mapa final SI'!$S$57),"")</f>
        <v/>
      </c>
      <c r="V53" s="266" t="str">
        <f>IF(AND('Mapa final SI'!$AC$52="Muy Baja",'Mapa final SI'!$AE$52="Moderado"),CONCATENATE("R8C",'Mapa final SI'!$S$52),"")</f>
        <v/>
      </c>
      <c r="W53" s="267" t="str">
        <f>IF(AND('Mapa final SI'!$AC$53="Muy Baja",'Mapa final SI'!$AE$53="Moderado"),CONCATENATE("R8C",'Mapa final SI'!$S$53),"")</f>
        <v/>
      </c>
      <c r="X53" s="267" t="str">
        <f>IF(AND('Mapa final SI'!$AC$54="Muy Baja",'Mapa final SI'!$AE$54="Moderado"),CONCATENATE("R8C",'Mapa final SI'!$S$54),"")</f>
        <v/>
      </c>
      <c r="Y53" s="267" t="str">
        <f>IF(AND('Mapa final SI'!$AC$55="Muy Baja",'Mapa final SI'!$AE$55="Moderado"),CONCATENATE("R8C",'Mapa final SI'!$S$55),"")</f>
        <v/>
      </c>
      <c r="Z53" s="267" t="str">
        <f>IF(AND('Mapa final SI'!$AC$56="Muy Baja",'Mapa final SI'!$AE$56="Moderado"),CONCATENATE("R8C",'Mapa final SI'!$S$56),"")</f>
        <v/>
      </c>
      <c r="AA53" s="268" t="str">
        <f>IF(AND('Mapa final SI'!$AC$57="Muy Baja",'Mapa final SI'!$AE$57="Moderado"),CONCATENATE("R8C",'Mapa final SI'!$S$57),"")</f>
        <v/>
      </c>
      <c r="AB53" s="251" t="str">
        <f>IF(AND('Mapa final SI'!$AC$52="Muy Baja",'Mapa final SI'!$AE$52="Mayor"),CONCATENATE("R8C",'Mapa final SI'!$S$52),"")</f>
        <v/>
      </c>
      <c r="AC53" s="252" t="str">
        <f>IF(AND('Mapa final SI'!$AC$53="Muy Baja",'Mapa final SI'!$AE$53="Mayor"),CONCATENATE("R8C",'Mapa final SI'!$S$53),"")</f>
        <v/>
      </c>
      <c r="AD53" s="252" t="str">
        <f>IF(AND('Mapa final SI'!$AC$54="Muy Baja",'Mapa final SI'!$AE$54="Mayor"),CONCATENATE("R8C",'Mapa final SI'!$S$54),"")</f>
        <v/>
      </c>
      <c r="AE53" s="252" t="str">
        <f>IF(AND('Mapa final SI'!$AC$55="Muy Baja",'Mapa final SI'!$AE$55="Mayor"),CONCATENATE("R8C",'Mapa final SI'!$S$55),"")</f>
        <v/>
      </c>
      <c r="AF53" s="252" t="str">
        <f>IF(AND('Mapa final SI'!$AC$56="Muy Baja",'Mapa final SI'!$AE$56="Mayor"),CONCATENATE("R8C",'Mapa final SI'!$S$56),"")</f>
        <v/>
      </c>
      <c r="AG53" s="253" t="str">
        <f>IF(AND('Mapa final SI'!$AC$57="Muy Baja",'Mapa final SI'!$AE$57="Mayor"),CONCATENATE("R8C",'Mapa final SI'!$S$57),"")</f>
        <v/>
      </c>
      <c r="AH53" s="254" t="str">
        <f>IF(AND('Mapa final SI'!$AC$52="Muy Baja",'Mapa final SI'!$AE$52="Catastrófico"),CONCATENATE("R8C",'Mapa final SI'!$S$52),"")</f>
        <v/>
      </c>
      <c r="AI53" s="255" t="str">
        <f>IF(AND('Mapa final SI'!$AC$53="Muy Baja",'Mapa final SI'!$AE$53="Catastrófico"),CONCATENATE("R8C",'Mapa final SI'!$S$53),"")</f>
        <v/>
      </c>
      <c r="AJ53" s="255" t="str">
        <f>IF(AND('Mapa final SI'!$AC$54="Muy Baja",'Mapa final SI'!$AE$54="Catastrófico"),CONCATENATE("R8C",'Mapa final SI'!$S$54),"")</f>
        <v/>
      </c>
      <c r="AK53" s="255" t="str">
        <f>IF(AND('Mapa final SI'!$AC$55="Muy Baja",'Mapa final SI'!$AE$55="Catastrófico"),CONCATENATE("R8C",'Mapa final SI'!$S$55),"")</f>
        <v/>
      </c>
      <c r="AL53" s="255" t="str">
        <f>IF(AND('Mapa final SI'!$AC$56="Muy Baja",'Mapa final SI'!$AE$56="Catastrófico"),CONCATENATE("R8C",'Mapa final SI'!$S$56),"")</f>
        <v/>
      </c>
      <c r="AM53" s="256"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39"/>
      <c r="C54" s="639"/>
      <c r="D54" s="640"/>
      <c r="E54" s="728"/>
      <c r="F54" s="729"/>
      <c r="G54" s="729"/>
      <c r="H54" s="729"/>
      <c r="I54" s="730"/>
      <c r="J54" s="275" t="str">
        <f>IF(AND('Mapa final SI'!$AC$58="Muy Baja",'Mapa final SI'!$AE$58="Leve"),CONCATENATE("R9C",'Mapa final SI'!$S$58),"")</f>
        <v/>
      </c>
      <c r="K54" s="276" t="str">
        <f>IF(AND('Mapa final SI'!$AC$59="Muy Baja",'Mapa final SI'!$AE$59="Leve"),CONCATENATE("R9C",'Mapa final SI'!$S$59),"")</f>
        <v/>
      </c>
      <c r="L54" s="276" t="str">
        <f>IF(AND('Mapa final SI'!$AC$60="Muy Baja",'Mapa final SI'!$AE$60="Leve"),CONCATENATE("R9C",'Mapa final SI'!$S$60),"")</f>
        <v/>
      </c>
      <c r="M54" s="276" t="str">
        <f>IF(AND('Mapa final SI'!$AC$61="Muy Baja",'Mapa final SI'!$AE$61="Leve"),CONCATENATE("R9C",'Mapa final SI'!$S$61),"")</f>
        <v/>
      </c>
      <c r="N54" s="276" t="str">
        <f>IF(AND('Mapa final SI'!$AC$62="Muy Baja",'Mapa final SI'!$AE$62="Leve"),CONCATENATE("R9C",'Mapa final SI'!$S$62),"")</f>
        <v/>
      </c>
      <c r="O54" s="277" t="str">
        <f>IF(AND('Mapa final SI'!$AC$63="Muy Baja",'Mapa final SI'!$AE$63="Leve"),CONCATENATE("R9C",'Mapa final SI'!$S$63),"")</f>
        <v/>
      </c>
      <c r="P54" s="275" t="str">
        <f>IF(AND('Mapa final SI'!$AC$58="Muy Baja",'Mapa final SI'!$AE$58="Menor"),CONCATENATE("R9C",'Mapa final SI'!$S$58),"")</f>
        <v/>
      </c>
      <c r="Q54" s="276" t="str">
        <f>IF(AND('Mapa final SI'!$AC$59="Muy Baja",'Mapa final SI'!$AE$59="Menor"),CONCATENATE("R9C",'Mapa final SI'!$S$59),"")</f>
        <v/>
      </c>
      <c r="R54" s="276" t="str">
        <f>IF(AND('Mapa final SI'!$AC$60="Muy Baja",'Mapa final SI'!$AE$60="Menor"),CONCATENATE("R9C",'Mapa final SI'!$S$60),"")</f>
        <v/>
      </c>
      <c r="S54" s="276" t="str">
        <f>IF(AND('Mapa final SI'!$AC$61="Muy Baja",'Mapa final SI'!$AE$61="Menor"),CONCATENATE("R9C",'Mapa final SI'!$S$61),"")</f>
        <v/>
      </c>
      <c r="T54" s="276" t="str">
        <f>IF(AND('Mapa final SI'!$AC$62="Muy Baja",'Mapa final SI'!$AE$62="Menor"),CONCATENATE("R9C",'Mapa final SI'!$S$62),"")</f>
        <v/>
      </c>
      <c r="U54" s="277" t="str">
        <f>IF(AND('Mapa final SI'!$AC$63="Muy Baja",'Mapa final SI'!$AE$63="Menor"),CONCATENATE("R9C",'Mapa final SI'!$S$63),"")</f>
        <v/>
      </c>
      <c r="V54" s="266" t="str">
        <f>IF(AND('Mapa final SI'!$AC$58="Muy Baja",'Mapa final SI'!$AE$58="Moderado"),CONCATENATE("R9C",'Mapa final SI'!$S$58),"")</f>
        <v/>
      </c>
      <c r="W54" s="267" t="str">
        <f>IF(AND('Mapa final SI'!$AC$59="Muy Baja",'Mapa final SI'!$AE$59="Moderado"),CONCATENATE("R9C",'Mapa final SI'!$S$59),"")</f>
        <v/>
      </c>
      <c r="X54" s="267" t="str">
        <f>IF(AND('Mapa final SI'!$AC$60="Muy Baja",'Mapa final SI'!$AE$60="Moderado"),CONCATENATE("R9C",'Mapa final SI'!$S$60),"")</f>
        <v/>
      </c>
      <c r="Y54" s="267" t="str">
        <f>IF(AND('Mapa final SI'!$AC$61="Muy Baja",'Mapa final SI'!$AE$61="Moderado"),CONCATENATE("R9C",'Mapa final SI'!$S$61),"")</f>
        <v/>
      </c>
      <c r="Z54" s="267" t="str">
        <f>IF(AND('Mapa final SI'!$AC$62="Muy Baja",'Mapa final SI'!$AE$62="Moderado"),CONCATENATE("R9C",'Mapa final SI'!$S$62),"")</f>
        <v/>
      </c>
      <c r="AA54" s="268" t="str">
        <f>IF(AND('Mapa final SI'!$AC$63="Muy Baja",'Mapa final SI'!$AE$63="Moderado"),CONCATENATE("R9C",'Mapa final SI'!$S$63),"")</f>
        <v/>
      </c>
      <c r="AB54" s="251" t="str">
        <f>IF(AND('Mapa final SI'!$AC$58="Muy Baja",'Mapa final SI'!$AE$58="Mayor"),CONCATENATE("R9C",'Mapa final SI'!$S$58),"")</f>
        <v/>
      </c>
      <c r="AC54" s="252" t="str">
        <f>IF(AND('Mapa final SI'!$AC$59="Muy Baja",'Mapa final SI'!$AE$59="Mayor"),CONCATENATE("R9C",'Mapa final SI'!$S$59),"")</f>
        <v/>
      </c>
      <c r="AD54" s="252" t="str">
        <f>IF(AND('Mapa final SI'!$AC$60="Muy Baja",'Mapa final SI'!$AE$60="Mayor"),CONCATENATE("R9C",'Mapa final SI'!$S$60),"")</f>
        <v/>
      </c>
      <c r="AE54" s="252" t="str">
        <f>IF(AND('Mapa final SI'!$AC$61="Muy Baja",'Mapa final SI'!$AE$61="Mayor"),CONCATENATE("R9C",'Mapa final SI'!$S$61),"")</f>
        <v/>
      </c>
      <c r="AF54" s="252" t="str">
        <f>IF(AND('Mapa final SI'!$AC$62="Muy Baja",'Mapa final SI'!$AE$62="Mayor"),CONCATENATE("R9C",'Mapa final SI'!$S$62),"")</f>
        <v/>
      </c>
      <c r="AG54" s="253" t="str">
        <f>IF(AND('Mapa final SI'!$AC$63="Muy Baja",'Mapa final SI'!$AE$63="Mayor"),CONCATENATE("R9C",'Mapa final SI'!$S$63),"")</f>
        <v/>
      </c>
      <c r="AH54" s="254" t="str">
        <f>IF(AND('Mapa final SI'!$AC$58="Muy Baja",'Mapa final SI'!$AE$58="Catastrófico"),CONCATENATE("R9C",'Mapa final SI'!$S$58),"")</f>
        <v/>
      </c>
      <c r="AI54" s="255" t="str">
        <f>IF(AND('Mapa final SI'!$AC$59="Muy Baja",'Mapa final SI'!$AE$59="Catastrófico"),CONCATENATE("R9C",'Mapa final SI'!$S$59),"")</f>
        <v/>
      </c>
      <c r="AJ54" s="255" t="str">
        <f>IF(AND('Mapa final SI'!$AC$60="Muy Baja",'Mapa final SI'!$AE$60="Catastrófico"),CONCATENATE("R9C",'Mapa final SI'!$S$60),"")</f>
        <v/>
      </c>
      <c r="AK54" s="255" t="str">
        <f>IF(AND('Mapa final SI'!$AC$61="Muy Baja",'Mapa final SI'!$AE$61="Catastrófico"),CONCATENATE("R9C",'Mapa final SI'!$S$61),"")</f>
        <v/>
      </c>
      <c r="AL54" s="255" t="str">
        <f>IF(AND('Mapa final SI'!$AC$62="Muy Baja",'Mapa final SI'!$AE$62="Catastrófico"),CONCATENATE("R9C",'Mapa final SI'!$S$62),"")</f>
        <v/>
      </c>
      <c r="AM54" s="256"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39"/>
      <c r="C55" s="639"/>
      <c r="D55" s="640"/>
      <c r="E55" s="731"/>
      <c r="F55" s="732"/>
      <c r="G55" s="732"/>
      <c r="H55" s="732"/>
      <c r="I55" s="733"/>
      <c r="J55" s="278" t="str">
        <f>IF(AND('Mapa final SI'!$AC$64="Muy Baja",'Mapa final SI'!$AE$64="Leve"),CONCATENATE("R10C",'Mapa final SI'!$S$64),"")</f>
        <v/>
      </c>
      <c r="K55" s="279" t="str">
        <f>IF(AND('Mapa final SI'!$AC$65="Muy Baja",'Mapa final SI'!$AE$65="Leve"),CONCATENATE("R10C",'Mapa final SI'!$S$65),"")</f>
        <v/>
      </c>
      <c r="L55" s="279" t="str">
        <f>IF(AND('Mapa final SI'!$AC$66="Muy Baja",'Mapa final SI'!$AE$66="Leve"),CONCATENATE("R10C",'Mapa final SI'!$S$66),"")</f>
        <v/>
      </c>
      <c r="M55" s="279" t="str">
        <f>IF(AND('Mapa final SI'!$AC$67="Muy Baja",'Mapa final SI'!$AE$67="Leve"),CONCATENATE("R10C",'Mapa final SI'!$S$67),"")</f>
        <v/>
      </c>
      <c r="N55" s="279" t="str">
        <f>IF(AND('Mapa final SI'!$AC$68="Muy Baja",'Mapa final SI'!$AE$68="Leve"),CONCATENATE("R10C",'Mapa final SI'!$S$68),"")</f>
        <v/>
      </c>
      <c r="O55" s="280" t="str">
        <f>IF(AND('Mapa final SI'!$AC$69="Muy Baja",'Mapa final SI'!$AE$69="Leve"),CONCATENATE("R10C",'Mapa final SI'!$S$69),"")</f>
        <v/>
      </c>
      <c r="P55" s="278" t="str">
        <f>IF(AND('Mapa final SI'!$AC$64="Muy Baja",'Mapa final SI'!$AE$64="Menor"),CONCATENATE("R10C",'Mapa final SI'!$S$64),"")</f>
        <v/>
      </c>
      <c r="Q55" s="279" t="str">
        <f>IF(AND('Mapa final SI'!$AC$65="Muy Baja",'Mapa final SI'!$AE$65="Menor"),CONCATENATE("R10C",'Mapa final SI'!$S$65),"")</f>
        <v/>
      </c>
      <c r="R55" s="279" t="str">
        <f>IF(AND('Mapa final SI'!$AC$66="Muy Baja",'Mapa final SI'!$AE$66="Menor"),CONCATENATE("R10C",'Mapa final SI'!$S$66),"")</f>
        <v/>
      </c>
      <c r="S55" s="279" t="str">
        <f>IF(AND('Mapa final SI'!$AC$67="Muy Baja",'Mapa final SI'!$AE$67="Menor"),CONCATENATE("R10C",'Mapa final SI'!$S$67),"")</f>
        <v/>
      </c>
      <c r="T55" s="279" t="str">
        <f>IF(AND('Mapa final SI'!$AC$68="Muy Baja",'Mapa final SI'!$AE$68="Menor"),CONCATENATE("R10C",'Mapa final SI'!$S$68),"")</f>
        <v/>
      </c>
      <c r="U55" s="280" t="str">
        <f>IF(AND('Mapa final SI'!$AC$69="Muy Baja",'Mapa final SI'!$AE$69="Menor"),CONCATENATE("R10C",'Mapa final SI'!$S$69),"")</f>
        <v/>
      </c>
      <c r="V55" s="269" t="str">
        <f>IF(AND('Mapa final SI'!$AC$64="Muy Baja",'Mapa final SI'!$AE$64="Moderado"),CONCATENATE("R10C",'Mapa final SI'!$S$64),"")</f>
        <v/>
      </c>
      <c r="W55" s="270" t="str">
        <f>IF(AND('Mapa final SI'!$AC$65="Muy Baja",'Mapa final SI'!$AE$65="Moderado"),CONCATENATE("R10C",'Mapa final SI'!$S$65),"")</f>
        <v/>
      </c>
      <c r="X55" s="270" t="str">
        <f>IF(AND('Mapa final SI'!$AC$66="Muy Baja",'Mapa final SI'!$AE$66="Moderado"),CONCATENATE("R10C",'Mapa final SI'!$S$66),"")</f>
        <v/>
      </c>
      <c r="Y55" s="270" t="str">
        <f>IF(AND('Mapa final SI'!$AC$67="Muy Baja",'Mapa final SI'!$AE$67="Moderado"),CONCATENATE("R10C",'Mapa final SI'!$S$67),"")</f>
        <v/>
      </c>
      <c r="Z55" s="270" t="str">
        <f>IF(AND('Mapa final SI'!$AC$68="Muy Baja",'Mapa final SI'!$AE$68="Moderado"),CONCATENATE("R10C",'Mapa final SI'!$S$68),"")</f>
        <v/>
      </c>
      <c r="AA55" s="271" t="str">
        <f>IF(AND('Mapa final SI'!$AC$69="Muy Baja",'Mapa final SI'!$AE$69="Moderado"),CONCATENATE("R10C",'Mapa final SI'!$S$69),"")</f>
        <v/>
      </c>
      <c r="AB55" s="257" t="str">
        <f>IF(AND('Mapa final SI'!$AC$64="Muy Baja",'Mapa final SI'!$AE$64="Mayor"),CONCATENATE("R10C",'Mapa final SI'!$S$64),"")</f>
        <v/>
      </c>
      <c r="AC55" s="258" t="str">
        <f>IF(AND('Mapa final SI'!$AC$65="Muy Baja",'Mapa final SI'!$AE$65="Mayor"),CONCATENATE("R10C",'Mapa final SI'!$S$65),"")</f>
        <v/>
      </c>
      <c r="AD55" s="258" t="str">
        <f>IF(AND('Mapa final SI'!$AC$66="Muy Baja",'Mapa final SI'!$AE$66="Mayor"),CONCATENATE("R10C",'Mapa final SI'!$S$66),"")</f>
        <v/>
      </c>
      <c r="AE55" s="258" t="str">
        <f>IF(AND('Mapa final SI'!$AC$67="Muy Baja",'Mapa final SI'!$AE$67="Mayor"),CONCATENATE("R10C",'Mapa final SI'!$S$67),"")</f>
        <v/>
      </c>
      <c r="AF55" s="258" t="str">
        <f>IF(AND('Mapa final SI'!$AC$68="Muy Baja",'Mapa final SI'!$AE$68="Mayor"),CONCATENATE("R10C",'Mapa final SI'!$S$68),"")</f>
        <v/>
      </c>
      <c r="AG55" s="259" t="str">
        <f>IF(AND('Mapa final SI'!$AC$69="Muy Baja",'Mapa final SI'!$AE$69="Mayor"),CONCATENATE("R10C",'Mapa final SI'!$S$69),"")</f>
        <v/>
      </c>
      <c r="AH55" s="260" t="str">
        <f>IF(AND('Mapa final SI'!$AC$64="Muy Baja",'Mapa final SI'!$AE$64="Catastrófico"),CONCATENATE("R10C",'Mapa final SI'!$S$64),"")</f>
        <v/>
      </c>
      <c r="AI55" s="261" t="str">
        <f>IF(AND('Mapa final SI'!$AC$65="Muy Baja",'Mapa final SI'!$AE$65="Catastrófico"),CONCATENATE("R10C",'Mapa final SI'!$S$65),"")</f>
        <v/>
      </c>
      <c r="AJ55" s="261" t="str">
        <f>IF(AND('Mapa final SI'!$AC$66="Muy Baja",'Mapa final SI'!$AE$66="Catastrófico"),CONCATENATE("R10C",'Mapa final SI'!$S$66),"")</f>
        <v/>
      </c>
      <c r="AK55" s="261" t="str">
        <f>IF(AND('Mapa final SI'!$AC$67="Muy Baja",'Mapa final SI'!$AE$67="Catastrófico"),CONCATENATE("R10C",'Mapa final SI'!$S$67),"")</f>
        <v/>
      </c>
      <c r="AL55" s="261" t="str">
        <f>IF(AND('Mapa final SI'!$AC$68="Muy Baja",'Mapa final SI'!$AE$68="Catastrófico"),CONCATENATE("R10C",'Mapa final SI'!$S$68),"")</f>
        <v/>
      </c>
      <c r="AM55" s="262"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25" t="s">
        <v>1062</v>
      </c>
      <c r="K56" s="726"/>
      <c r="L56" s="726"/>
      <c r="M56" s="726"/>
      <c r="N56" s="726"/>
      <c r="O56" s="727"/>
      <c r="P56" s="725" t="s">
        <v>1063</v>
      </c>
      <c r="Q56" s="726"/>
      <c r="R56" s="726"/>
      <c r="S56" s="726"/>
      <c r="T56" s="726"/>
      <c r="U56" s="727"/>
      <c r="V56" s="725" t="s">
        <v>1064</v>
      </c>
      <c r="W56" s="726"/>
      <c r="X56" s="726"/>
      <c r="Y56" s="726"/>
      <c r="Z56" s="726"/>
      <c r="AA56" s="727"/>
      <c r="AB56" s="725" t="s">
        <v>1065</v>
      </c>
      <c r="AC56" s="771"/>
      <c r="AD56" s="726"/>
      <c r="AE56" s="726"/>
      <c r="AF56" s="726"/>
      <c r="AG56" s="727"/>
      <c r="AH56" s="725" t="s">
        <v>1066</v>
      </c>
      <c r="AI56" s="726"/>
      <c r="AJ56" s="726"/>
      <c r="AK56" s="726"/>
      <c r="AL56" s="726"/>
      <c r="AM56" s="727"/>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28"/>
      <c r="K57" s="729"/>
      <c r="L57" s="729"/>
      <c r="M57" s="729"/>
      <c r="N57" s="729"/>
      <c r="O57" s="730"/>
      <c r="P57" s="728"/>
      <c r="Q57" s="729"/>
      <c r="R57" s="729"/>
      <c r="S57" s="729"/>
      <c r="T57" s="729"/>
      <c r="U57" s="730"/>
      <c r="V57" s="728"/>
      <c r="W57" s="729"/>
      <c r="X57" s="729"/>
      <c r="Y57" s="729"/>
      <c r="Z57" s="729"/>
      <c r="AA57" s="730"/>
      <c r="AB57" s="728"/>
      <c r="AC57" s="729"/>
      <c r="AD57" s="729"/>
      <c r="AE57" s="729"/>
      <c r="AF57" s="729"/>
      <c r="AG57" s="730"/>
      <c r="AH57" s="728"/>
      <c r="AI57" s="729"/>
      <c r="AJ57" s="729"/>
      <c r="AK57" s="729"/>
      <c r="AL57" s="729"/>
      <c r="AM57" s="730"/>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28"/>
      <c r="K58" s="729"/>
      <c r="L58" s="729"/>
      <c r="M58" s="729"/>
      <c r="N58" s="729"/>
      <c r="O58" s="730"/>
      <c r="P58" s="728"/>
      <c r="Q58" s="729"/>
      <c r="R58" s="729"/>
      <c r="S58" s="729"/>
      <c r="T58" s="729"/>
      <c r="U58" s="730"/>
      <c r="V58" s="728"/>
      <c r="W58" s="729"/>
      <c r="X58" s="729"/>
      <c r="Y58" s="729"/>
      <c r="Z58" s="729"/>
      <c r="AA58" s="730"/>
      <c r="AB58" s="728"/>
      <c r="AC58" s="729"/>
      <c r="AD58" s="729"/>
      <c r="AE58" s="729"/>
      <c r="AF58" s="729"/>
      <c r="AG58" s="730"/>
      <c r="AH58" s="728"/>
      <c r="AI58" s="729"/>
      <c r="AJ58" s="729"/>
      <c r="AK58" s="729"/>
      <c r="AL58" s="729"/>
      <c r="AM58" s="730"/>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28"/>
      <c r="K59" s="729"/>
      <c r="L59" s="729"/>
      <c r="M59" s="729"/>
      <c r="N59" s="729"/>
      <c r="O59" s="730"/>
      <c r="P59" s="728"/>
      <c r="Q59" s="729"/>
      <c r="R59" s="729"/>
      <c r="S59" s="729"/>
      <c r="T59" s="729"/>
      <c r="U59" s="730"/>
      <c r="V59" s="728"/>
      <c r="W59" s="729"/>
      <c r="X59" s="729"/>
      <c r="Y59" s="729"/>
      <c r="Z59" s="729"/>
      <c r="AA59" s="730"/>
      <c r="AB59" s="728"/>
      <c r="AC59" s="729"/>
      <c r="AD59" s="729"/>
      <c r="AE59" s="729"/>
      <c r="AF59" s="729"/>
      <c r="AG59" s="730"/>
      <c r="AH59" s="728"/>
      <c r="AI59" s="729"/>
      <c r="AJ59" s="729"/>
      <c r="AK59" s="729"/>
      <c r="AL59" s="729"/>
      <c r="AM59" s="730"/>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28"/>
      <c r="K60" s="729"/>
      <c r="L60" s="729"/>
      <c r="M60" s="729"/>
      <c r="N60" s="729"/>
      <c r="O60" s="730"/>
      <c r="P60" s="728"/>
      <c r="Q60" s="729"/>
      <c r="R60" s="729"/>
      <c r="S60" s="729"/>
      <c r="T60" s="729"/>
      <c r="U60" s="730"/>
      <c r="V60" s="728"/>
      <c r="W60" s="729"/>
      <c r="X60" s="729"/>
      <c r="Y60" s="729"/>
      <c r="Z60" s="729"/>
      <c r="AA60" s="730"/>
      <c r="AB60" s="728"/>
      <c r="AC60" s="729"/>
      <c r="AD60" s="729"/>
      <c r="AE60" s="729"/>
      <c r="AF60" s="729"/>
      <c r="AG60" s="730"/>
      <c r="AH60" s="728"/>
      <c r="AI60" s="729"/>
      <c r="AJ60" s="729"/>
      <c r="AK60" s="729"/>
      <c r="AL60" s="729"/>
      <c r="AM60" s="730"/>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31"/>
      <c r="K61" s="732"/>
      <c r="L61" s="732"/>
      <c r="M61" s="732"/>
      <c r="N61" s="732"/>
      <c r="O61" s="733"/>
      <c r="P61" s="731"/>
      <c r="Q61" s="732"/>
      <c r="R61" s="732"/>
      <c r="S61" s="732"/>
      <c r="T61" s="732"/>
      <c r="U61" s="733"/>
      <c r="V61" s="731"/>
      <c r="W61" s="732"/>
      <c r="X61" s="732"/>
      <c r="Y61" s="732"/>
      <c r="Z61" s="732"/>
      <c r="AA61" s="733"/>
      <c r="AB61" s="731"/>
      <c r="AC61" s="732"/>
      <c r="AD61" s="732"/>
      <c r="AE61" s="732"/>
      <c r="AF61" s="732"/>
      <c r="AG61" s="733"/>
      <c r="AH61" s="731"/>
      <c r="AI61" s="732"/>
      <c r="AJ61" s="732"/>
      <c r="AK61" s="732"/>
      <c r="AL61" s="732"/>
      <c r="AM61" s="733"/>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4"/>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15"/>
      <c r="AV63" s="15"/>
      <c r="AW63" s="15"/>
      <c r="AX63" s="15"/>
      <c r="AY63" s="15"/>
      <c r="AZ63" s="15"/>
      <c r="BA63" s="15"/>
      <c r="BB63" s="15"/>
      <c r="BC63" s="15"/>
      <c r="BD63" s="15"/>
      <c r="BE63" s="15"/>
      <c r="BF63" s="15"/>
      <c r="BG63" s="15"/>
      <c r="BH63" s="15"/>
    </row>
    <row r="64" spans="1:80" ht="15" customHeight="1" x14ac:dyDescent="0.25">
      <c r="A64" s="15"/>
      <c r="B64" s="244"/>
      <c r="C64" s="244"/>
      <c r="D64" s="244"/>
      <c r="E64" s="244"/>
      <c r="F64" s="244"/>
      <c r="G64" s="244"/>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fQoPQbRZUziV3gd2Ha6dlbrqisoMG9tzZbIWNBhqF6y5Q5fzW3HIMlanbSNCBq7R14iFu+iiEo+MBDp7U07Neg==" saltValue="6hGzZetRk3iYCoZ/hHzg+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50" zoomScaleNormal="50" workbookViewId="0">
      <pane xSplit="4" ySplit="6" topLeftCell="E7" activePane="bottomRight" state="frozen"/>
      <selection pane="topRight" activeCell="E1" sqref="E1"/>
      <selection pane="bottomLeft" activeCell="A7" sqref="A7"/>
      <selection pane="bottomRight" activeCell="M19" sqref="M19"/>
    </sheetView>
  </sheetViews>
  <sheetFormatPr baseColWidth="10" defaultColWidth="11.42578125" defaultRowHeight="15" x14ac:dyDescent="0.25"/>
  <cols>
    <col min="1" max="1" width="4.140625" style="116" customWidth="1"/>
    <col min="2" max="2" width="21.28515625" style="43" customWidth="1"/>
    <col min="3" max="3" width="34.28515625" style="43" customWidth="1"/>
    <col min="4" max="4" width="30.85546875" style="43" customWidth="1"/>
    <col min="5" max="5" width="25.5703125" style="43" customWidth="1"/>
    <col min="6" max="12" width="8.5703125" style="428" customWidth="1"/>
    <col min="13" max="13" width="89.42578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47"/>
      <c r="C1" s="151"/>
      <c r="D1" s="788" t="s">
        <v>469</v>
      </c>
      <c r="E1" s="775" t="s">
        <v>1231</v>
      </c>
      <c r="F1" s="790"/>
      <c r="G1" s="790"/>
      <c r="H1" s="790"/>
      <c r="I1" s="790"/>
      <c r="J1" s="790"/>
      <c r="K1" s="790"/>
      <c r="L1" s="790"/>
      <c r="M1" s="790"/>
      <c r="N1" s="790"/>
      <c r="O1" s="790"/>
      <c r="P1" s="156" t="s">
        <v>963</v>
      </c>
      <c r="Q1" s="155">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2" t="s">
        <v>13</v>
      </c>
      <c r="CL1" s="773"/>
    </row>
    <row r="2" spans="1:90" ht="24" customHeight="1" thickBot="1" x14ac:dyDescent="0.3">
      <c r="A2" s="115"/>
      <c r="B2" s="146"/>
      <c r="C2" s="152"/>
      <c r="D2" s="789"/>
      <c r="E2" s="775"/>
      <c r="F2" s="790"/>
      <c r="G2" s="790"/>
      <c r="H2" s="790"/>
      <c r="I2" s="790"/>
      <c r="J2" s="790"/>
      <c r="K2" s="790"/>
      <c r="L2" s="790"/>
      <c r="M2" s="790"/>
      <c r="N2" s="790"/>
      <c r="O2" s="790"/>
      <c r="P2" s="156" t="s">
        <v>964</v>
      </c>
      <c r="Q2" s="156" t="s">
        <v>1238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2" t="s">
        <v>12</v>
      </c>
      <c r="CL2" s="773"/>
    </row>
    <row r="3" spans="1:90" s="110" customFormat="1" ht="36.75" customHeight="1" thickBot="1" x14ac:dyDescent="0.3">
      <c r="A3" s="115"/>
      <c r="B3" s="146"/>
      <c r="C3" s="153"/>
      <c r="D3" s="158" t="s">
        <v>962</v>
      </c>
      <c r="E3" s="774" t="s">
        <v>1233</v>
      </c>
      <c r="F3" s="774"/>
      <c r="G3" s="774"/>
      <c r="H3" s="774"/>
      <c r="I3" s="774"/>
      <c r="J3" s="774"/>
      <c r="K3" s="774"/>
      <c r="L3" s="774"/>
      <c r="M3" s="774"/>
      <c r="N3" s="774"/>
      <c r="O3" s="775"/>
      <c r="P3" s="156" t="s">
        <v>965</v>
      </c>
      <c r="Q3" s="157">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6" t="s">
        <v>156</v>
      </c>
      <c r="CL3" s="777"/>
    </row>
    <row r="4" spans="1:90" ht="27" customHeight="1" x14ac:dyDescent="0.25">
      <c r="A4" s="115"/>
      <c r="B4" s="401"/>
      <c r="C4" s="402"/>
      <c r="D4" s="403"/>
      <c r="E4" s="406" t="s">
        <v>961</v>
      </c>
      <c r="F4" s="426"/>
      <c r="G4" s="426"/>
      <c r="H4" s="426"/>
      <c r="I4" s="426"/>
      <c r="J4" s="426"/>
      <c r="K4" s="426"/>
      <c r="L4" s="426"/>
      <c r="M4" s="406"/>
      <c r="N4" s="406"/>
      <c r="O4" s="406"/>
      <c r="P4" s="404"/>
      <c r="Q4" s="405"/>
    </row>
    <row r="5" spans="1:90" customFormat="1" ht="41.25" customHeight="1" thickBot="1" x14ac:dyDescent="0.3">
      <c r="A5" s="116"/>
      <c r="B5" s="392" t="s">
        <v>473</v>
      </c>
      <c r="C5" s="199" t="str">
        <f>IF('Mapa final SI'!E4="","",'Mapa final SI'!E4)</f>
        <v>Gestión del Conocimiento e Innovación</v>
      </c>
      <c r="D5" s="393"/>
      <c r="F5" s="14"/>
      <c r="G5" s="14"/>
      <c r="H5" s="14"/>
      <c r="I5" s="14"/>
      <c r="J5" s="14"/>
      <c r="K5" s="14"/>
      <c r="L5" s="14"/>
      <c r="Q5" s="394"/>
    </row>
    <row r="6" spans="1:90" s="1" customFormat="1" ht="114" customHeight="1" thickBot="1" x14ac:dyDescent="0.3">
      <c r="A6" s="339" t="s">
        <v>462</v>
      </c>
      <c r="B6" s="400" t="s">
        <v>159</v>
      </c>
      <c r="C6" s="373" t="s">
        <v>25</v>
      </c>
      <c r="D6" s="396" t="s">
        <v>27</v>
      </c>
      <c r="E6" s="397" t="s">
        <v>2</v>
      </c>
      <c r="F6" s="398" t="s">
        <v>3</v>
      </c>
      <c r="G6" s="398" t="s">
        <v>5</v>
      </c>
      <c r="H6" s="398" t="s">
        <v>185</v>
      </c>
      <c r="I6" s="398" t="s">
        <v>3</v>
      </c>
      <c r="J6" s="398" t="s">
        <v>5</v>
      </c>
      <c r="K6" s="398" t="s">
        <v>160</v>
      </c>
      <c r="L6" s="398" t="s">
        <v>161</v>
      </c>
      <c r="M6" s="373" t="s">
        <v>88</v>
      </c>
      <c r="N6" s="373" t="s">
        <v>162</v>
      </c>
      <c r="O6" s="373" t="s">
        <v>0</v>
      </c>
      <c r="P6" s="373" t="s">
        <v>163</v>
      </c>
      <c r="Q6" s="373" t="s">
        <v>164</v>
      </c>
      <c r="R6" s="399"/>
      <c r="S6" s="399"/>
      <c r="T6" s="399"/>
      <c r="U6" s="399"/>
      <c r="V6" s="399"/>
      <c r="W6" s="399"/>
      <c r="X6" s="399"/>
      <c r="Y6" s="399"/>
      <c r="Z6" s="399"/>
      <c r="AA6" s="399"/>
      <c r="AB6" s="399"/>
      <c r="AC6" s="399"/>
      <c r="AD6" s="399"/>
      <c r="AE6" s="399"/>
      <c r="AF6" s="399"/>
      <c r="AG6" s="399"/>
      <c r="AH6" s="399"/>
      <c r="AI6" s="399"/>
      <c r="AJ6" s="399"/>
      <c r="AK6" s="399"/>
      <c r="AL6" s="399"/>
      <c r="AM6" s="399"/>
      <c r="AN6" s="399"/>
      <c r="AO6" s="399"/>
      <c r="AP6" s="399"/>
      <c r="AQ6" s="399"/>
      <c r="AR6" s="399"/>
      <c r="AS6" s="399"/>
      <c r="AT6" s="399"/>
      <c r="AU6" s="399"/>
      <c r="AV6" s="399"/>
      <c r="AW6" s="399"/>
      <c r="AX6" s="399"/>
      <c r="AY6" s="399"/>
      <c r="AZ6" s="399"/>
      <c r="BA6" s="399"/>
      <c r="BB6" s="399"/>
      <c r="BC6" s="399"/>
      <c r="BD6" s="399"/>
      <c r="BE6" s="399"/>
      <c r="BF6" s="399"/>
      <c r="BG6" s="399"/>
      <c r="BH6" s="399"/>
      <c r="BI6" s="399"/>
      <c r="BJ6" s="399"/>
      <c r="BK6" s="399"/>
      <c r="BL6" s="399"/>
      <c r="BM6" s="399"/>
      <c r="BN6" s="399"/>
      <c r="BO6" s="399"/>
      <c r="BP6" s="399"/>
      <c r="BQ6" s="399"/>
      <c r="BR6" s="399"/>
      <c r="BS6" s="399"/>
      <c r="BT6" s="399"/>
      <c r="BU6" s="399"/>
      <c r="BV6" s="399"/>
      <c r="BW6" s="399"/>
      <c r="BX6" s="399"/>
      <c r="BY6" s="399"/>
      <c r="BZ6" s="399"/>
      <c r="CA6" s="399"/>
      <c r="CB6" s="399"/>
      <c r="CC6" s="399"/>
      <c r="CD6" s="399"/>
      <c r="CE6" s="399"/>
      <c r="CF6" s="399"/>
      <c r="CG6" s="399"/>
      <c r="CH6" s="399"/>
      <c r="CI6" s="399"/>
      <c r="CJ6" s="399"/>
      <c r="CK6" s="399"/>
      <c r="CL6" s="399"/>
    </row>
    <row r="7" spans="1:90" ht="270" customHeight="1" x14ac:dyDescent="0.25">
      <c r="A7" s="118" t="s">
        <v>545</v>
      </c>
      <c r="B7" s="778" t="s">
        <v>188</v>
      </c>
      <c r="C7" s="780" t="str">
        <f>IF('Mapa final SI'!G10="","",'Mapa final SI'!G10)</f>
        <v xml:space="preserve">Posibilidad de afectación reputacional por fallas en el servidor de la DB del Mininterior causando la pérdida de la información en la Plataforma Cumple debido a los bajos estándares de seguridad de la Política de información del Mininterior. </v>
      </c>
      <c r="D7" s="791" t="s">
        <v>1314</v>
      </c>
      <c r="E7" s="780" t="str">
        <f>IF('Mapa final SI'!F10="","",'Mapa final SI'!F10)</f>
        <v>Bajos estándares de seguridad en política de   Información</v>
      </c>
      <c r="F7" s="784" t="str">
        <f>IF('Mapa final SI'!L10="","",'Mapa final SI'!L10)</f>
        <v>Baja</v>
      </c>
      <c r="G7" s="784" t="str">
        <f>IF('Mapa final SI'!P10="","",'Mapa final SI'!P10)</f>
        <v>Catastrófico</v>
      </c>
      <c r="H7" s="88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25" t="str">
        <f>IF('Mapa final SI'!AC10="","",'Mapa final SI'!AC10)</f>
        <v>Baja</v>
      </c>
      <c r="J7" s="425" t="str">
        <f>IF('Mapa final SI'!AE10="","",'Mapa final SI'!AE10)</f>
        <v>Catastrófico</v>
      </c>
      <c r="K7" s="42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25" t="str">
        <f>IF('Mapa final SI'!AH10="","",'Mapa final SI'!AH10)</f>
        <v>Reducir (mitigar)</v>
      </c>
      <c r="M7" s="338" t="str">
        <f>IF('Mapa final SI'!T10="","",'Mapa final SI'!T10)</f>
        <v>El jefe de la Oficina de Información Pública y el Coordinador del Grupo de Sistemas como custodio de la base de datos de la Plataforma SIGOB CUMPLE, revisa en cada momento que la administración de los activos de información, se gestionan de acuerdo a los lineamientos establecidos en la Política de Seguridad de la Información - Activos de Información, permitiendo realizar mantenimientos preventivos o correctivos de los activos (equipos, servidor base de datos, etc.,), incluyendo los intervalos en que estos deben realizarse, con el propósito de que la Plataforma SIGOB CUMPLE sea accesible y utilizable por solicitud del Grupo de Gestión del Conocimiento e Innovación, responsables, monitores y programadores toda vez que éstos así lo requieran. En caso de realizarse un mantenimiento al servidor que pueda afectar el acceso a la Plataforma SIGOB CUMPLE, la Oficina de Información Pública deberá enviar con dos días de antelación un comunicado dirigido al Coordinador del Grupo de Gestión del Conocimiento e Innovación, informando las razones y los pasos a seguir, para así evitar la inaccesibilidad a la Plataforma SIGOB CUMPLE.  Como evidencia se deja los documentos de mantenimiento preventivo y correctivo realizado a los equipos, servidor base de datos, etc., por parte de la Oficina de Información Pública.</v>
      </c>
      <c r="N7" s="414" t="s">
        <v>1315</v>
      </c>
      <c r="O7" s="414" t="s">
        <v>1246</v>
      </c>
      <c r="P7" s="414" t="s">
        <v>1271</v>
      </c>
      <c r="Q7" s="415"/>
    </row>
    <row r="8" spans="1:90" ht="43.5" customHeight="1" x14ac:dyDescent="0.25">
      <c r="A8" s="118" t="s">
        <v>546</v>
      </c>
      <c r="B8" s="779"/>
      <c r="C8" s="781"/>
      <c r="D8" s="783"/>
      <c r="E8" s="781"/>
      <c r="F8" s="785"/>
      <c r="G8" s="785"/>
      <c r="H8" s="889"/>
      <c r="I8" s="425" t="str">
        <f>IF('Mapa final SI'!AC11="","",'Mapa final SI'!AC11)</f>
        <v/>
      </c>
      <c r="J8" s="425" t="str">
        <f>IF('Mapa final SI'!AE11="","",'Mapa final SI'!AE11)</f>
        <v/>
      </c>
      <c r="K8" s="42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25" t="str">
        <f>IF('Mapa final SI'!AH11="","",'Mapa final SI'!AH11)</f>
        <v/>
      </c>
      <c r="M8" s="338" t="str">
        <f>IF('Mapa final SI'!T11="","",'Mapa final SI'!T11)</f>
        <v/>
      </c>
      <c r="N8" s="70"/>
      <c r="O8" s="70"/>
      <c r="P8" s="70"/>
      <c r="Q8" s="415"/>
    </row>
    <row r="9" spans="1:90" ht="43.5" customHeight="1" x14ac:dyDescent="0.25">
      <c r="A9" s="118" t="s">
        <v>547</v>
      </c>
      <c r="B9" s="779"/>
      <c r="C9" s="781"/>
      <c r="D9" s="783"/>
      <c r="E9" s="781"/>
      <c r="F9" s="785"/>
      <c r="G9" s="785"/>
      <c r="H9" s="889"/>
      <c r="I9" s="425" t="str">
        <f>IF('Mapa final SI'!AC12="","",'Mapa final SI'!AC12)</f>
        <v/>
      </c>
      <c r="J9" s="425" t="str">
        <f>IF('Mapa final SI'!AE12="","",'Mapa final SI'!AE12)</f>
        <v/>
      </c>
      <c r="K9" s="425" t="str">
        <f t="shared" si="0"/>
        <v/>
      </c>
      <c r="L9" s="425" t="str">
        <f>IF('Mapa final SI'!AH12="","",'Mapa final SI'!AH12)</f>
        <v/>
      </c>
      <c r="M9" s="338" t="str">
        <f>IF('Mapa final SI'!T12="","",'Mapa final SI'!T12)</f>
        <v/>
      </c>
      <c r="N9" s="70"/>
      <c r="O9" s="70"/>
      <c r="P9" s="70"/>
      <c r="Q9" s="415"/>
    </row>
    <row r="10" spans="1:90" ht="43.5" customHeight="1" x14ac:dyDescent="0.25">
      <c r="A10" s="118" t="s">
        <v>548</v>
      </c>
      <c r="B10" s="779"/>
      <c r="C10" s="781"/>
      <c r="D10" s="783"/>
      <c r="E10" s="781"/>
      <c r="F10" s="785"/>
      <c r="G10" s="785"/>
      <c r="H10" s="889"/>
      <c r="I10" s="425" t="str">
        <f>IF('Mapa final SI'!AC13="","",'Mapa final SI'!AC13)</f>
        <v/>
      </c>
      <c r="J10" s="425" t="str">
        <f>IF('Mapa final SI'!AE13="","",'Mapa final SI'!AE13)</f>
        <v/>
      </c>
      <c r="K10" s="425" t="str">
        <f t="shared" si="0"/>
        <v/>
      </c>
      <c r="L10" s="425" t="str">
        <f>IF('Mapa final SI'!AH13="","",'Mapa final SI'!AH13)</f>
        <v/>
      </c>
      <c r="M10" s="338" t="str">
        <f>IF('Mapa final SI'!T13="","",'Mapa final SI'!T13)</f>
        <v/>
      </c>
      <c r="N10" s="70"/>
      <c r="O10" s="70"/>
      <c r="P10" s="70"/>
      <c r="Q10" s="415"/>
    </row>
    <row r="11" spans="1:90" ht="43.5" customHeight="1" x14ac:dyDescent="0.25">
      <c r="A11" s="118" t="s">
        <v>549</v>
      </c>
      <c r="B11" s="779"/>
      <c r="C11" s="781"/>
      <c r="D11" s="783"/>
      <c r="E11" s="781"/>
      <c r="F11" s="785"/>
      <c r="G11" s="785"/>
      <c r="H11" s="889"/>
      <c r="I11" s="425" t="str">
        <f>IF('Mapa final SI'!AC14="","",'Mapa final SI'!AC14)</f>
        <v/>
      </c>
      <c r="J11" s="425" t="str">
        <f>IF('Mapa final SI'!AE14="","",'Mapa final SI'!AE14)</f>
        <v/>
      </c>
      <c r="K11" s="425" t="str">
        <f t="shared" si="0"/>
        <v/>
      </c>
      <c r="L11" s="425" t="str">
        <f>IF('Mapa final SI'!AH14="","",'Mapa final SI'!AH14)</f>
        <v/>
      </c>
      <c r="M11" s="338" t="str">
        <f>IF('Mapa final SI'!T14="","",'Mapa final SI'!T14)</f>
        <v/>
      </c>
      <c r="N11" s="70"/>
      <c r="O11" s="70"/>
      <c r="P11" s="70"/>
      <c r="Q11" s="415"/>
    </row>
    <row r="12" spans="1:90" ht="43.5" customHeight="1" x14ac:dyDescent="0.25">
      <c r="A12" s="118" t="s">
        <v>550</v>
      </c>
      <c r="B12" s="779"/>
      <c r="C12" s="781"/>
      <c r="D12" s="783"/>
      <c r="E12" s="781"/>
      <c r="F12" s="785"/>
      <c r="G12" s="785"/>
      <c r="H12" s="786"/>
      <c r="I12" s="425" t="str">
        <f>IF('Mapa final SI'!AC15="","",'Mapa final SI'!AC15)</f>
        <v/>
      </c>
      <c r="J12" s="425" t="str">
        <f>IF('Mapa final SI'!AE15="","",'Mapa final SI'!AE15)</f>
        <v/>
      </c>
      <c r="K12" s="425" t="str">
        <f t="shared" si="0"/>
        <v/>
      </c>
      <c r="L12" s="425" t="str">
        <f>IF('Mapa final SI'!AH15="","",'Mapa final SI'!AH15)</f>
        <v/>
      </c>
      <c r="M12" s="338" t="str">
        <f>IF('Mapa final SI'!T15="","",'Mapa final SI'!T15)</f>
        <v/>
      </c>
      <c r="N12" s="70"/>
      <c r="O12" s="70"/>
      <c r="P12" s="70"/>
      <c r="Q12" s="415"/>
    </row>
    <row r="13" spans="1:90" ht="202.5" customHeight="1" x14ac:dyDescent="0.25">
      <c r="A13" s="118" t="s">
        <v>551</v>
      </c>
      <c r="B13" s="778" t="s">
        <v>189</v>
      </c>
      <c r="C13" s="780" t="str">
        <f>IF('Mapa final SI'!G16="","",'Mapa final SI'!G16)</f>
        <v>Posibilidad de afectación reputacional por la pérdida de confidencialidad de la base de datos de la Plataforma SIGOB CUMPLE, debido al deficiente uso de políticas de control de acceso, contraseñas débiles, escasas capacitaciones y falta de conciencia en seguridad de la información.</v>
      </c>
      <c r="D13" s="791" t="s">
        <v>1314</v>
      </c>
      <c r="E13" s="780" t="str">
        <f>IF('Mapa final SI'!F16="","",'Mapa final SI'!F16)</f>
        <v>Deficiente uso de políticas de control de acceso, contraseñas débiles, escasas capacitaciones y falta de conciencia en seguridad de la información.</v>
      </c>
      <c r="F13" s="784" t="str">
        <f>IF('Mapa final SI'!L16="","",'Mapa final SI'!L16)</f>
        <v>Baja</v>
      </c>
      <c r="G13" s="784" t="str">
        <f>IF('Mapa final SI'!P16="","",'Mapa final SI'!P16)</f>
        <v>Moderado</v>
      </c>
      <c r="H13" s="889"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25" t="str">
        <f>IF('Mapa final SI'!AC16="","",'Mapa final SI'!AC16)</f>
        <v>Baja</v>
      </c>
      <c r="J13" s="425" t="str">
        <f>IF('Mapa final SI'!AE16="","",'Mapa final SI'!AE16)</f>
        <v>Moderado</v>
      </c>
      <c r="K13" s="425" t="str">
        <f t="shared" si="0"/>
        <v>Moderado</v>
      </c>
      <c r="L13" s="425" t="str">
        <f>IF('Mapa final SI'!AH16="","",'Mapa final SI'!AH16)</f>
        <v/>
      </c>
      <c r="M13" s="338" t="str">
        <f>IF('Mapa final SI'!T16="","",'Mapa final SI'!T16)</f>
        <v xml:space="preserve">Los profesionales del Grupo de Gestión del Conocimiento e Innovación, monitores y programadores, responsables del manejo de Información Pública Clasificada, deben tener asignado un usuario y contraseña cada vez que requieran acceder a la base de datos de la Plataforma SIGOB CUMPLE . El acceso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Coordinador del Grupo de Gestión del Conocimiento e Innovación, mediante comunicación enviada a la Oficina de Información Pública, solicitando el permiso de acceso y posterior creación de usuario y contraseña. De igual forma, deben definirse los roles de usuarios con permisos exclusivos para realizar modificaciones en la base de datos (editar, eliminar, crear subcarpetas, etc.). Como evidencia se dejan los correos electrónicos enviados por el Coordinador del Grupo de Gestión del Conocimiento e Innovación, solicitando a la Oficina de Información Pública, la creación de accesos de ingreso seguro a la Plataforma SIGOB CUMPLE. </v>
      </c>
      <c r="N13" s="414" t="s">
        <v>1315</v>
      </c>
      <c r="O13" s="414" t="s">
        <v>1246</v>
      </c>
      <c r="P13" s="414" t="s">
        <v>1272</v>
      </c>
      <c r="Q13" s="415"/>
    </row>
    <row r="14" spans="1:90" ht="142.5" customHeight="1" x14ac:dyDescent="0.25">
      <c r="A14" s="118" t="s">
        <v>552</v>
      </c>
      <c r="B14" s="779"/>
      <c r="C14" s="781"/>
      <c r="D14" s="783"/>
      <c r="E14" s="781"/>
      <c r="F14" s="785"/>
      <c r="G14" s="785"/>
      <c r="H14" s="889"/>
      <c r="I14" s="425" t="str">
        <f>IF('Mapa final SI'!AC17="","",'Mapa final SI'!AC17)</f>
        <v>Muy Baja</v>
      </c>
      <c r="J14" s="425" t="str">
        <f>IF('Mapa final SI'!AE17="","",'Mapa final SI'!AE17)</f>
        <v>Moderado</v>
      </c>
      <c r="K14" s="425" t="str">
        <f t="shared" si="0"/>
        <v>Moderado</v>
      </c>
      <c r="L14" s="425" t="str">
        <f>IF('Mapa final SI'!AH17="","",'Mapa final SI'!AH17)</f>
        <v>Reducir (mitigar)</v>
      </c>
      <c r="M14" s="338" t="str">
        <f>IF('Mapa final SI'!T17="","",'Mapa final SI'!T17)</f>
        <v>El Coordinador del Grupo de Gestión del Conocimiento e Innovación, realizará cada seis meses una capacitación sobre la Política de Seguridad de la Información - Manejos de los Activos de Información, con el propósito de brindarle a lo servidores públicos las herramientas básicas sobre el manejo de los protocolos de seguridad de la información. En caso de detectar que un servidor público no cuente con las herramientas o habilidades para el manejo de Información Pública Clasificada, deberá capacitarse bajo la asesoría de la Oficina de Información Pública. Como evidencia se deja las actas de asistencia a capacitación.</v>
      </c>
      <c r="N14" s="414" t="s">
        <v>1273</v>
      </c>
      <c r="O14" s="414" t="s">
        <v>1246</v>
      </c>
      <c r="P14" s="414" t="s">
        <v>1274</v>
      </c>
      <c r="Q14" s="415"/>
    </row>
    <row r="15" spans="1:90" ht="61.5" customHeight="1" x14ac:dyDescent="0.25">
      <c r="A15" s="118" t="s">
        <v>553</v>
      </c>
      <c r="B15" s="779"/>
      <c r="C15" s="781"/>
      <c r="D15" s="783"/>
      <c r="E15" s="781"/>
      <c r="F15" s="785"/>
      <c r="G15" s="785"/>
      <c r="H15" s="889"/>
      <c r="I15" s="425" t="str">
        <f>IF('Mapa final SI'!AC18="","",'Mapa final SI'!AC18)</f>
        <v/>
      </c>
      <c r="J15" s="425" t="str">
        <f>IF('Mapa final SI'!AE18="","",'Mapa final SI'!AE18)</f>
        <v/>
      </c>
      <c r="K15" s="425" t="str">
        <f t="shared" si="0"/>
        <v/>
      </c>
      <c r="L15" s="425" t="str">
        <f>IF('Mapa final SI'!AH18="","",'Mapa final SI'!AH18)</f>
        <v/>
      </c>
      <c r="M15" s="338" t="str">
        <f>IF('Mapa final SI'!T18="","",'Mapa final SI'!T18)</f>
        <v/>
      </c>
      <c r="N15" s="70"/>
      <c r="O15" s="70"/>
      <c r="P15" s="70"/>
      <c r="Q15" s="415"/>
    </row>
    <row r="16" spans="1:90" ht="43.5" customHeight="1" x14ac:dyDescent="0.25">
      <c r="A16" s="118" t="s">
        <v>554</v>
      </c>
      <c r="B16" s="779"/>
      <c r="C16" s="781"/>
      <c r="D16" s="783"/>
      <c r="E16" s="781"/>
      <c r="F16" s="785"/>
      <c r="G16" s="785"/>
      <c r="H16" s="889"/>
      <c r="I16" s="425" t="str">
        <f>IF('Mapa final SI'!AC19="","",'Mapa final SI'!AC19)</f>
        <v/>
      </c>
      <c r="J16" s="425" t="str">
        <f>IF('Mapa final SI'!AE19="","",'Mapa final SI'!AE19)</f>
        <v/>
      </c>
      <c r="K16" s="425" t="str">
        <f t="shared" si="0"/>
        <v/>
      </c>
      <c r="L16" s="425" t="str">
        <f>IF('Mapa final SI'!AH19="","",'Mapa final SI'!AH19)</f>
        <v/>
      </c>
      <c r="M16" s="338" t="str">
        <f>IF('Mapa final SI'!T19="","",'Mapa final SI'!T19)</f>
        <v/>
      </c>
      <c r="N16" s="70"/>
      <c r="O16" s="70"/>
      <c r="P16" s="70"/>
      <c r="Q16" s="415"/>
    </row>
    <row r="17" spans="1:17" ht="43.5" customHeight="1" x14ac:dyDescent="0.25">
      <c r="A17" s="118" t="s">
        <v>555</v>
      </c>
      <c r="B17" s="779"/>
      <c r="C17" s="781"/>
      <c r="D17" s="783"/>
      <c r="E17" s="781"/>
      <c r="F17" s="785"/>
      <c r="G17" s="785"/>
      <c r="H17" s="889"/>
      <c r="I17" s="425" t="str">
        <f>IF('Mapa final SI'!AC20="","",'Mapa final SI'!AC20)</f>
        <v/>
      </c>
      <c r="J17" s="425" t="str">
        <f>IF('Mapa final SI'!AE20="","",'Mapa final SI'!AE20)</f>
        <v/>
      </c>
      <c r="K17" s="425" t="str">
        <f t="shared" si="0"/>
        <v/>
      </c>
      <c r="L17" s="425" t="str">
        <f>IF('Mapa final SI'!AH20="","",'Mapa final SI'!AH20)</f>
        <v/>
      </c>
      <c r="M17" s="338" t="str">
        <f>IF('Mapa final SI'!T20="","",'Mapa final SI'!T20)</f>
        <v/>
      </c>
      <c r="N17" s="70"/>
      <c r="O17" s="70"/>
      <c r="P17" s="70"/>
      <c r="Q17" s="415"/>
    </row>
    <row r="18" spans="1:17" ht="43.5" customHeight="1" x14ac:dyDescent="0.25">
      <c r="A18" s="118" t="s">
        <v>556</v>
      </c>
      <c r="B18" s="779"/>
      <c r="C18" s="781"/>
      <c r="D18" s="783"/>
      <c r="E18" s="781"/>
      <c r="F18" s="785"/>
      <c r="G18" s="785"/>
      <c r="H18" s="786"/>
      <c r="I18" s="425" t="str">
        <f>IF('Mapa final SI'!AC21="","",'Mapa final SI'!AC21)</f>
        <v/>
      </c>
      <c r="J18" s="425" t="str">
        <f>IF('Mapa final SI'!AE21="","",'Mapa final SI'!AE21)</f>
        <v/>
      </c>
      <c r="K18" s="425" t="str">
        <f t="shared" si="0"/>
        <v/>
      </c>
      <c r="L18" s="425" t="str">
        <f>IF('Mapa final SI'!AH21="","",'Mapa final SI'!AH21)</f>
        <v/>
      </c>
      <c r="M18" s="338" t="str">
        <f>IF('Mapa final SI'!T21="","",'Mapa final SI'!T21)</f>
        <v/>
      </c>
      <c r="N18" s="70"/>
      <c r="O18" s="70"/>
      <c r="P18" s="70"/>
      <c r="Q18" s="415"/>
    </row>
    <row r="19" spans="1:17" ht="104.25" customHeight="1" x14ac:dyDescent="0.25">
      <c r="A19" s="118" t="s">
        <v>557</v>
      </c>
      <c r="B19" s="778" t="s">
        <v>210</v>
      </c>
      <c r="C19" s="780" t="str">
        <f>IF('Mapa final SI'!G22="","",'Mapa final SI'!G22)</f>
        <v>Posibilidad de afectación reputacional por la pérdida de la integridad de la Plataforma SIGOB  CUMPLE debido al incumplimiento en el mantenimiento del aplicativo, ausencia de registros de auditoría y de documentación y la falta de atención al reporte de incidencias..</v>
      </c>
      <c r="D19" s="791" t="s">
        <v>1314</v>
      </c>
      <c r="E19" s="780" t="str">
        <f>IF('Mapa final SI'!F22="","",'Mapa final SI'!F22)</f>
        <v xml:space="preserve">Incumplimiento en el mantenimiento del aplicativo, ausencia de registros de auditoría y de documentación y la falta de atención al reporte de incidencias del aplicativo SIGOB CUMPLE. </v>
      </c>
      <c r="F19" s="784" t="str">
        <f>IF('Mapa final SI'!L22="","",'Mapa final SI'!L22)</f>
        <v>Baja</v>
      </c>
      <c r="G19" s="784" t="str">
        <f>IF('Mapa final SI'!P22="","",'Mapa final SI'!P22)</f>
        <v>Moderado</v>
      </c>
      <c r="H19" s="889"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425" t="str">
        <f>IF('Mapa final SI'!AC22="","",'Mapa final SI'!AC22)</f>
        <v>Baja</v>
      </c>
      <c r="J19" s="425" t="str">
        <f>IF('Mapa final SI'!AE22="","",'Mapa final SI'!AE22)</f>
        <v>Moderado</v>
      </c>
      <c r="K19" s="425" t="str">
        <f t="shared" si="0"/>
        <v>Moderado</v>
      </c>
      <c r="L19" s="425" t="str">
        <f>IF('Mapa final SI'!AH22="","",'Mapa final SI'!AH22)</f>
        <v/>
      </c>
      <c r="M19" s="338" t="str">
        <f>IF('Mapa final SI'!T22="","",'Mapa final SI'!T22)</f>
        <v xml:space="preserve">Los profesionales del Grupo de Gestión del Conocimiento e Innovación, monitores y programadores, responsables del manejo de Información Pública Clasificada, deben asegurarse que la información cargada en la Plataforma SIGOB CUMPLE, se encuentra actualizada, lo cual se debe enviar un correo semestralmente a la Oficina de Información Pública, solicitando la actualización permanente de los servicios web de la plataforma. </v>
      </c>
      <c r="N19" s="414" t="s">
        <v>1275</v>
      </c>
      <c r="O19" s="414" t="s">
        <v>1246</v>
      </c>
      <c r="P19" s="414" t="s">
        <v>1274</v>
      </c>
      <c r="Q19" s="415"/>
    </row>
    <row r="20" spans="1:17" ht="104.25" customHeight="1" x14ac:dyDescent="0.25">
      <c r="A20" s="118" t="s">
        <v>558</v>
      </c>
      <c r="B20" s="779"/>
      <c r="C20" s="781"/>
      <c r="D20" s="783"/>
      <c r="E20" s="781"/>
      <c r="F20" s="785"/>
      <c r="G20" s="785"/>
      <c r="H20" s="889"/>
      <c r="I20" s="425" t="str">
        <f>IF('Mapa final SI'!AC23="","",'Mapa final SI'!AC23)</f>
        <v>Muy Baja</v>
      </c>
      <c r="J20" s="425" t="str">
        <f>IF('Mapa final SI'!AE23="","",'Mapa final SI'!AE23)</f>
        <v>Moderado</v>
      </c>
      <c r="K20" s="425" t="str">
        <f t="shared" si="0"/>
        <v>Moderado</v>
      </c>
      <c r="L20" s="425" t="str">
        <f>IF('Mapa final SI'!AH23="","",'Mapa final SI'!AH23)</f>
        <v/>
      </c>
      <c r="M20" s="338" t="str">
        <f>IF('Mapa final SI'!T23="","",'Mapa final SI'!T23)</f>
        <v xml:space="preserve">Los profesionales del Grupo de Gestión del Conocimiento e Innovación, programadores y monitores deben asegurarse en los procesos de capacitación a las entidades de la rama ejecutiva del orden nacional y territorial el buen funcionamiento y aplicabilidad de la plataforma web en las distintas entidades, lo cual se debe solicitar por medio de correo electrónico semestralmente el nivel de satisfacción de la implementación del software en las entidades. </v>
      </c>
      <c r="N20" s="414" t="s">
        <v>1275</v>
      </c>
      <c r="O20" s="414" t="s">
        <v>1246</v>
      </c>
      <c r="P20" s="414" t="s">
        <v>1274</v>
      </c>
      <c r="Q20" s="415"/>
    </row>
    <row r="21" spans="1:17" ht="143.25" customHeight="1" x14ac:dyDescent="0.25">
      <c r="A21" s="118" t="s">
        <v>559</v>
      </c>
      <c r="B21" s="779"/>
      <c r="C21" s="781"/>
      <c r="D21" s="783"/>
      <c r="E21" s="781"/>
      <c r="F21" s="785"/>
      <c r="G21" s="785"/>
      <c r="H21" s="889"/>
      <c r="I21" s="425" t="str">
        <f>IF('Mapa final SI'!AC24="","",'Mapa final SI'!AC24)</f>
        <v>Muy Baja</v>
      </c>
      <c r="J21" s="425" t="str">
        <f>IF('Mapa final SI'!AE24="","",'Mapa final SI'!AE24)</f>
        <v>Moderado</v>
      </c>
      <c r="K21" s="425" t="str">
        <f t="shared" si="0"/>
        <v>Moderado</v>
      </c>
      <c r="L21" s="425" t="str">
        <f>IF('Mapa final SI'!AH24="","",'Mapa final SI'!AH24)</f>
        <v/>
      </c>
      <c r="M21" s="338" t="str">
        <f>IF('Mapa final SI'!T24="","",'Mapa final SI'!T24)</f>
        <v xml:space="preserve">El Coordinador del Grupo de Gestión del Conocimiento e Innovación y el administrador del sistema de la Plataforma SIGOB CUMPLE, realizará cada tres meses reunión con el equipo de seguimiento para verificar la completitud y veracidad de la información cargada en la plataforma SIGOB CUMPLE. En caso de no contar con información completa y veraz, el equipo de seguimiento a compromisos, deberá reunirse con los distintos enlaces de las entidades nacionales y territoriales con el propósito de evidenciar falencias que permitan subsanar la información cargada en la plataforma. Como evidencia se dejan las actas de reunión. </v>
      </c>
      <c r="N21" s="414" t="s">
        <v>1276</v>
      </c>
      <c r="O21" s="414" t="s">
        <v>1246</v>
      </c>
      <c r="P21" s="414" t="s">
        <v>1277</v>
      </c>
      <c r="Q21" s="415"/>
    </row>
    <row r="22" spans="1:17" ht="131.25" customHeight="1" x14ac:dyDescent="0.25">
      <c r="A22" s="118" t="s">
        <v>560</v>
      </c>
      <c r="B22" s="779"/>
      <c r="C22" s="781"/>
      <c r="D22" s="783"/>
      <c r="E22" s="781"/>
      <c r="F22" s="785"/>
      <c r="G22" s="785"/>
      <c r="H22" s="889"/>
      <c r="I22" s="425" t="str">
        <f>IF('Mapa final SI'!AC25="","",'Mapa final SI'!AC25)</f>
        <v>Muy Baja</v>
      </c>
      <c r="J22" s="425" t="str">
        <f>IF('Mapa final SI'!AE25="","",'Mapa final SI'!AE25)</f>
        <v>Moderado</v>
      </c>
      <c r="K22" s="425" t="str">
        <f t="shared" si="0"/>
        <v>Moderado</v>
      </c>
      <c r="L22" s="425" t="str">
        <f>IF('Mapa final SI'!AH25="","",'Mapa final SI'!AH25)</f>
        <v/>
      </c>
      <c r="M22" s="338" t="str">
        <f>IF('Mapa final SI'!T25="","",'Mapa final SI'!T25)</f>
        <v xml:space="preserve">El Coordinador del Grupo de Gestión del Conocimiento e Innovación, y el administrador del sistema de la plataforma SIGOB CUMPLE, deben asegurarse que en cada momento se cuente con la documentación necesaria suministrada por las dependencias del Ministerio del Interior, para la consolidación de los compromisos cargados en la plataforma SIGOB CUMPLE, por medio de reuniones a demanda que sean solicitadas para la creación de nuevos espacios en el sistema. Como evidencia se deja las actas de reunión y documentación suministrada por las dependencias. </v>
      </c>
      <c r="N22" s="414" t="s">
        <v>1276</v>
      </c>
      <c r="O22" s="414" t="s">
        <v>1246</v>
      </c>
      <c r="P22" s="414" t="s">
        <v>1278</v>
      </c>
      <c r="Q22" s="415"/>
    </row>
    <row r="23" spans="1:17" ht="104.25" customHeight="1" x14ac:dyDescent="0.25">
      <c r="A23" s="118" t="s">
        <v>561</v>
      </c>
      <c r="B23" s="779"/>
      <c r="C23" s="781"/>
      <c r="D23" s="783"/>
      <c r="E23" s="781"/>
      <c r="F23" s="785"/>
      <c r="G23" s="785"/>
      <c r="H23" s="889"/>
      <c r="I23" s="425" t="str">
        <f>IF('Mapa final SI'!AC26="","",'Mapa final SI'!AC26)</f>
        <v>Muy Baja</v>
      </c>
      <c r="J23" s="425" t="str">
        <f>IF('Mapa final SI'!AE26="","",'Mapa final SI'!AE26)</f>
        <v>Moderado</v>
      </c>
      <c r="K23" s="425" t="str">
        <f t="shared" si="0"/>
        <v>Moderado</v>
      </c>
      <c r="L23" s="425" t="str">
        <f>IF('Mapa final SI'!AH26="","",'Mapa final SI'!AH26)</f>
        <v>Reducir (mitigar)</v>
      </c>
      <c r="M23" s="338" t="str">
        <f>IF('Mapa final SI'!T26="","",'Mapa final SI'!T26)</f>
        <v xml:space="preserve">El jefe de la Oficina de Información Pública y el Coordinador del Grupo de Sistemas como custodio de la base de datos de la Plataforma SIGOB CUMPLE, revisa en cada momento que los requerimientos solicitados por el Coordinador del Grupo de Gestión del Conocimiento e Innovación sean atendidos en los tiempos establecidos, adicionalmente se debe informar al grupo por medio de correo electrónico la respuesta a la solicitud. </v>
      </c>
      <c r="N23" s="414" t="s">
        <v>1315</v>
      </c>
      <c r="O23" s="414" t="s">
        <v>1246</v>
      </c>
      <c r="P23" s="414" t="s">
        <v>1272</v>
      </c>
      <c r="Q23" s="415"/>
    </row>
    <row r="24" spans="1:17" ht="43.5" customHeight="1" x14ac:dyDescent="0.25">
      <c r="A24" s="118" t="s">
        <v>562</v>
      </c>
      <c r="B24" s="779"/>
      <c r="C24" s="781"/>
      <c r="D24" s="783"/>
      <c r="E24" s="781"/>
      <c r="F24" s="785"/>
      <c r="G24" s="785"/>
      <c r="H24" s="786"/>
      <c r="I24" s="425" t="str">
        <f>IF('Mapa final SI'!AC27="","",'Mapa final SI'!AC27)</f>
        <v/>
      </c>
      <c r="J24" s="425" t="str">
        <f>IF('Mapa final SI'!AE27="","",'Mapa final SI'!AE27)</f>
        <v/>
      </c>
      <c r="K24" s="425" t="str">
        <f t="shared" si="0"/>
        <v/>
      </c>
      <c r="L24" s="425" t="str">
        <f>IF('Mapa final SI'!AH27="","",'Mapa final SI'!AH27)</f>
        <v/>
      </c>
      <c r="M24" s="338" t="str">
        <f>IF('Mapa final SI'!T27="","",'Mapa final SI'!T27)</f>
        <v/>
      </c>
      <c r="N24" s="70"/>
      <c r="O24" s="70"/>
      <c r="P24" s="70"/>
      <c r="Q24" s="180"/>
    </row>
    <row r="25" spans="1:17" ht="43.5" customHeight="1" x14ac:dyDescent="0.25">
      <c r="A25" s="118" t="s">
        <v>563</v>
      </c>
      <c r="B25" s="778"/>
      <c r="C25" s="780" t="str">
        <f>IF('Mapa final SI'!G28="","",'Mapa final SI'!G28)</f>
        <v/>
      </c>
      <c r="D25" s="791"/>
      <c r="E25" s="780" t="str">
        <f>IF('Mapa final SI'!F28="","",'Mapa final SI'!F28)</f>
        <v/>
      </c>
      <c r="F25" s="784" t="str">
        <f>IF('Mapa final SI'!L28="","",'Mapa final SI'!L28)</f>
        <v/>
      </c>
      <c r="G25" s="784" t="str">
        <f>IF('Mapa final SI'!P28="","",'Mapa final SI'!P28)</f>
        <v/>
      </c>
      <c r="H25" s="889"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5" t="str">
        <f>IF('Mapa final SI'!AC28="","",'Mapa final SI'!AC28)</f>
        <v/>
      </c>
      <c r="J25" s="425" t="str">
        <f>IF('Mapa final SI'!AE28="","",'Mapa final SI'!AE28)</f>
        <v/>
      </c>
      <c r="K25" s="425" t="str">
        <f t="shared" si="0"/>
        <v/>
      </c>
      <c r="L25" s="425" t="str">
        <f>IF('Mapa final SI'!AH28="","",'Mapa final SI'!AH28)</f>
        <v/>
      </c>
      <c r="M25" s="338" t="str">
        <f>IF('Mapa final SI'!T28="","",'Mapa final SI'!T28)</f>
        <v/>
      </c>
      <c r="N25" s="70"/>
      <c r="O25" s="70"/>
      <c r="P25" s="70"/>
      <c r="Q25" s="180"/>
    </row>
    <row r="26" spans="1:17" ht="43.5" customHeight="1" x14ac:dyDescent="0.25">
      <c r="A26" s="118" t="s">
        <v>564</v>
      </c>
      <c r="B26" s="779"/>
      <c r="C26" s="781"/>
      <c r="D26" s="783"/>
      <c r="E26" s="781"/>
      <c r="F26" s="785"/>
      <c r="G26" s="785"/>
      <c r="H26" s="889"/>
      <c r="I26" s="425" t="str">
        <f>IF('Mapa final SI'!AC29="","",'Mapa final SI'!AC29)</f>
        <v/>
      </c>
      <c r="J26" s="425" t="str">
        <f>IF('Mapa final SI'!AE29="","",'Mapa final SI'!AE29)</f>
        <v/>
      </c>
      <c r="K26" s="425" t="str">
        <f t="shared" si="0"/>
        <v/>
      </c>
      <c r="L26" s="425" t="str">
        <f>IF('Mapa final SI'!AH29="","",'Mapa final SI'!AH29)</f>
        <v/>
      </c>
      <c r="M26" s="338" t="str">
        <f>IF('Mapa final SI'!T29="","",'Mapa final SI'!T29)</f>
        <v/>
      </c>
      <c r="N26" s="70"/>
      <c r="O26" s="70"/>
      <c r="P26" s="70"/>
      <c r="Q26" s="180"/>
    </row>
    <row r="27" spans="1:17" ht="43.5" customHeight="1" x14ac:dyDescent="0.25">
      <c r="A27" s="118" t="s">
        <v>565</v>
      </c>
      <c r="B27" s="779"/>
      <c r="C27" s="781"/>
      <c r="D27" s="783"/>
      <c r="E27" s="781"/>
      <c r="F27" s="785"/>
      <c r="G27" s="785"/>
      <c r="H27" s="889"/>
      <c r="I27" s="425" t="str">
        <f>IF('Mapa final SI'!AC30="","",'Mapa final SI'!AC30)</f>
        <v/>
      </c>
      <c r="J27" s="425" t="str">
        <f>IF('Mapa final SI'!AE30="","",'Mapa final SI'!AE30)</f>
        <v/>
      </c>
      <c r="K27" s="425" t="str">
        <f t="shared" si="0"/>
        <v/>
      </c>
      <c r="L27" s="425" t="str">
        <f>IF('Mapa final SI'!AH30="","",'Mapa final SI'!AH30)</f>
        <v/>
      </c>
      <c r="M27" s="338" t="str">
        <f>IF('Mapa final SI'!T30="","",'Mapa final SI'!T30)</f>
        <v/>
      </c>
      <c r="N27" s="70"/>
      <c r="O27" s="70"/>
      <c r="P27" s="70"/>
      <c r="Q27" s="180"/>
    </row>
    <row r="28" spans="1:17" ht="43.5" customHeight="1" x14ac:dyDescent="0.25">
      <c r="A28" s="118" t="s">
        <v>566</v>
      </c>
      <c r="B28" s="779"/>
      <c r="C28" s="781"/>
      <c r="D28" s="783"/>
      <c r="E28" s="781"/>
      <c r="F28" s="785"/>
      <c r="G28" s="785"/>
      <c r="H28" s="889"/>
      <c r="I28" s="425" t="str">
        <f>IF('Mapa final SI'!AC31="","",'Mapa final SI'!AC31)</f>
        <v/>
      </c>
      <c r="J28" s="425" t="str">
        <f>IF('Mapa final SI'!AE31="","",'Mapa final SI'!AE31)</f>
        <v/>
      </c>
      <c r="K28" s="425" t="str">
        <f t="shared" si="0"/>
        <v/>
      </c>
      <c r="L28" s="425" t="str">
        <f>IF('Mapa final SI'!AH31="","",'Mapa final SI'!AH31)</f>
        <v/>
      </c>
      <c r="M28" s="338" t="str">
        <f>IF('Mapa final SI'!T31="","",'Mapa final SI'!T31)</f>
        <v/>
      </c>
      <c r="N28" s="70"/>
      <c r="O28" s="70"/>
      <c r="P28" s="70"/>
      <c r="Q28" s="180"/>
    </row>
    <row r="29" spans="1:17" ht="43.5" customHeight="1" x14ac:dyDescent="0.25">
      <c r="A29" s="118" t="s">
        <v>567</v>
      </c>
      <c r="B29" s="779"/>
      <c r="C29" s="781"/>
      <c r="D29" s="783"/>
      <c r="E29" s="781"/>
      <c r="F29" s="785"/>
      <c r="G29" s="785"/>
      <c r="H29" s="889"/>
      <c r="I29" s="425" t="str">
        <f>IF('Mapa final SI'!AC32="","",'Mapa final SI'!AC32)</f>
        <v/>
      </c>
      <c r="J29" s="425" t="str">
        <f>IF('Mapa final SI'!AE32="","",'Mapa final SI'!AE32)</f>
        <v/>
      </c>
      <c r="K29" s="425" t="str">
        <f t="shared" si="0"/>
        <v/>
      </c>
      <c r="L29" s="425" t="str">
        <f>IF('Mapa final SI'!AH32="","",'Mapa final SI'!AH32)</f>
        <v/>
      </c>
      <c r="M29" s="338" t="str">
        <f>IF('Mapa final SI'!T32="","",'Mapa final SI'!T32)</f>
        <v/>
      </c>
      <c r="N29" s="70"/>
      <c r="O29" s="70"/>
      <c r="P29" s="70"/>
      <c r="Q29" s="180"/>
    </row>
    <row r="30" spans="1:17" ht="43.5" customHeight="1" x14ac:dyDescent="0.25">
      <c r="A30" s="118" t="s">
        <v>568</v>
      </c>
      <c r="B30" s="779"/>
      <c r="C30" s="781"/>
      <c r="D30" s="783"/>
      <c r="E30" s="781"/>
      <c r="F30" s="785"/>
      <c r="G30" s="785"/>
      <c r="H30" s="786"/>
      <c r="I30" s="425" t="str">
        <f>IF('Mapa final SI'!AC33="","",'Mapa final SI'!AC33)</f>
        <v/>
      </c>
      <c r="J30" s="425" t="str">
        <f>IF('Mapa final SI'!AE33="","",'Mapa final SI'!AE33)</f>
        <v/>
      </c>
      <c r="K30" s="425" t="str">
        <f t="shared" si="0"/>
        <v/>
      </c>
      <c r="L30" s="425" t="str">
        <f>IF('Mapa final SI'!AH33="","",'Mapa final SI'!AH33)</f>
        <v/>
      </c>
      <c r="M30" s="338" t="str">
        <f>IF('Mapa final SI'!T33="","",'Mapa final SI'!T33)</f>
        <v/>
      </c>
      <c r="N30" s="70"/>
      <c r="O30" s="70"/>
      <c r="P30" s="70"/>
      <c r="Q30" s="180"/>
    </row>
    <row r="31" spans="1:17" ht="43.5" customHeight="1" x14ac:dyDescent="0.25">
      <c r="A31" s="118" t="s">
        <v>569</v>
      </c>
      <c r="B31" s="778"/>
      <c r="C31" s="780" t="str">
        <f>IF('Mapa final SI'!G34="","",'Mapa final SI'!G34)</f>
        <v/>
      </c>
      <c r="D31" s="791"/>
      <c r="E31" s="780" t="str">
        <f>IF('Mapa final SI'!F34="","",'Mapa final SI'!F34)</f>
        <v/>
      </c>
      <c r="F31" s="784" t="str">
        <f>IF('Mapa final SI'!L34="","",'Mapa final SI'!L34)</f>
        <v/>
      </c>
      <c r="G31" s="784" t="str">
        <f>IF('Mapa final SI'!P34="","",'Mapa final SI'!P34)</f>
        <v/>
      </c>
      <c r="H31" s="889"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5" t="str">
        <f>IF('Mapa final SI'!AC34="","",'Mapa final SI'!AC34)</f>
        <v/>
      </c>
      <c r="J31" s="425" t="str">
        <f>IF('Mapa final SI'!AE34="","",'Mapa final SI'!AE34)</f>
        <v/>
      </c>
      <c r="K31" s="425" t="str">
        <f t="shared" si="0"/>
        <v/>
      </c>
      <c r="L31" s="425" t="str">
        <f>IF('Mapa final SI'!AH34="","",'Mapa final SI'!AH34)</f>
        <v/>
      </c>
      <c r="M31" s="338" t="str">
        <f>IF('Mapa final SI'!T34="","",'Mapa final SI'!T34)</f>
        <v/>
      </c>
      <c r="N31" s="70"/>
      <c r="O31" s="70"/>
      <c r="P31" s="70"/>
      <c r="Q31" s="180"/>
    </row>
    <row r="32" spans="1:17" ht="43.5" customHeight="1" x14ac:dyDescent="0.25">
      <c r="A32" s="118" t="s">
        <v>570</v>
      </c>
      <c r="B32" s="779"/>
      <c r="C32" s="781"/>
      <c r="D32" s="783"/>
      <c r="E32" s="781"/>
      <c r="F32" s="785"/>
      <c r="G32" s="785"/>
      <c r="H32" s="889"/>
      <c r="I32" s="425" t="str">
        <f>IF('Mapa final SI'!AC35="","",'Mapa final SI'!AC35)</f>
        <v/>
      </c>
      <c r="J32" s="425" t="str">
        <f>IF('Mapa final SI'!AE35="","",'Mapa final SI'!AE35)</f>
        <v/>
      </c>
      <c r="K32" s="425" t="str">
        <f t="shared" si="0"/>
        <v/>
      </c>
      <c r="L32" s="425" t="str">
        <f>IF('Mapa final SI'!AH35="","",'Mapa final SI'!AH35)</f>
        <v/>
      </c>
      <c r="M32" s="338" t="str">
        <f>IF('Mapa final SI'!T35="","",'Mapa final SI'!T35)</f>
        <v/>
      </c>
      <c r="N32" s="70"/>
      <c r="O32" s="70"/>
      <c r="P32" s="70"/>
      <c r="Q32" s="180"/>
    </row>
    <row r="33" spans="1:17" ht="43.5" customHeight="1" x14ac:dyDescent="0.25">
      <c r="A33" s="118" t="s">
        <v>571</v>
      </c>
      <c r="B33" s="779"/>
      <c r="C33" s="781"/>
      <c r="D33" s="783"/>
      <c r="E33" s="781"/>
      <c r="F33" s="785"/>
      <c r="G33" s="785"/>
      <c r="H33" s="889"/>
      <c r="I33" s="425" t="str">
        <f>IF('Mapa final SI'!AC36="","",'Mapa final SI'!AC36)</f>
        <v/>
      </c>
      <c r="J33" s="425" t="str">
        <f>IF('Mapa final SI'!AE36="","",'Mapa final SI'!AE36)</f>
        <v/>
      </c>
      <c r="K33" s="425" t="str">
        <f t="shared" si="0"/>
        <v/>
      </c>
      <c r="L33" s="425" t="str">
        <f>IF('Mapa final SI'!AH36="","",'Mapa final SI'!AH36)</f>
        <v/>
      </c>
      <c r="M33" s="338" t="str">
        <f>IF('Mapa final SI'!T36="","",'Mapa final SI'!T36)</f>
        <v/>
      </c>
      <c r="N33" s="70"/>
      <c r="O33" s="70"/>
      <c r="P33" s="70"/>
      <c r="Q33" s="180"/>
    </row>
    <row r="34" spans="1:17" ht="43.5" customHeight="1" x14ac:dyDescent="0.25">
      <c r="A34" s="118" t="s">
        <v>572</v>
      </c>
      <c r="B34" s="779"/>
      <c r="C34" s="781"/>
      <c r="D34" s="783"/>
      <c r="E34" s="781"/>
      <c r="F34" s="785"/>
      <c r="G34" s="785"/>
      <c r="H34" s="889"/>
      <c r="I34" s="425" t="str">
        <f>IF('Mapa final SI'!AC37="","",'Mapa final SI'!AC37)</f>
        <v/>
      </c>
      <c r="J34" s="425" t="str">
        <f>IF('Mapa final SI'!AE37="","",'Mapa final SI'!AE37)</f>
        <v/>
      </c>
      <c r="K34" s="425" t="str">
        <f t="shared" si="0"/>
        <v/>
      </c>
      <c r="L34" s="425" t="str">
        <f>IF('Mapa final SI'!AH37="","",'Mapa final SI'!AH37)</f>
        <v/>
      </c>
      <c r="M34" s="338" t="str">
        <f>IF('Mapa final SI'!T37="","",'Mapa final SI'!T37)</f>
        <v/>
      </c>
      <c r="N34" s="70"/>
      <c r="O34" s="70"/>
      <c r="P34" s="70"/>
      <c r="Q34" s="180"/>
    </row>
    <row r="35" spans="1:17" ht="43.5" customHeight="1" x14ac:dyDescent="0.25">
      <c r="A35" s="118" t="s">
        <v>573</v>
      </c>
      <c r="B35" s="779"/>
      <c r="C35" s="781"/>
      <c r="D35" s="783"/>
      <c r="E35" s="781"/>
      <c r="F35" s="785"/>
      <c r="G35" s="785"/>
      <c r="H35" s="889"/>
      <c r="I35" s="425" t="str">
        <f>IF('Mapa final SI'!AC38="","",'Mapa final SI'!AC38)</f>
        <v/>
      </c>
      <c r="J35" s="425" t="str">
        <f>IF('Mapa final SI'!AE38="","",'Mapa final SI'!AE38)</f>
        <v/>
      </c>
      <c r="K35" s="425" t="str">
        <f t="shared" si="0"/>
        <v/>
      </c>
      <c r="L35" s="425" t="str">
        <f>IF('Mapa final SI'!AH38="","",'Mapa final SI'!AH38)</f>
        <v/>
      </c>
      <c r="M35" s="338" t="str">
        <f>IF('Mapa final SI'!T38="","",'Mapa final SI'!T38)</f>
        <v/>
      </c>
      <c r="N35" s="70"/>
      <c r="O35" s="70"/>
      <c r="P35" s="70"/>
      <c r="Q35" s="180"/>
    </row>
    <row r="36" spans="1:17" ht="43.5" customHeight="1" x14ac:dyDescent="0.25">
      <c r="A36" s="118" t="s">
        <v>574</v>
      </c>
      <c r="B36" s="779"/>
      <c r="C36" s="781"/>
      <c r="D36" s="783"/>
      <c r="E36" s="781"/>
      <c r="F36" s="785"/>
      <c r="G36" s="785"/>
      <c r="H36" s="786"/>
      <c r="I36" s="425" t="str">
        <f>IF('Mapa final SI'!AC39="","",'Mapa final SI'!AC39)</f>
        <v/>
      </c>
      <c r="J36" s="425" t="str">
        <f>IF('Mapa final SI'!AE39="","",'Mapa final SI'!AE39)</f>
        <v/>
      </c>
      <c r="K36" s="425" t="str">
        <f t="shared" si="0"/>
        <v/>
      </c>
      <c r="L36" s="425" t="str">
        <f>IF('Mapa final SI'!AH39="","",'Mapa final SI'!AH39)</f>
        <v/>
      </c>
      <c r="M36" s="338" t="str">
        <f>IF('Mapa final SI'!T39="","",'Mapa final SI'!T39)</f>
        <v/>
      </c>
      <c r="N36" s="70"/>
      <c r="O36" s="70"/>
      <c r="P36" s="70"/>
      <c r="Q36" s="180"/>
    </row>
    <row r="37" spans="1:17" ht="43.5" customHeight="1" x14ac:dyDescent="0.25">
      <c r="A37" s="118" t="s">
        <v>967</v>
      </c>
      <c r="B37" s="778"/>
      <c r="C37" s="780" t="str">
        <f>IF('Mapa final SI'!G40="","",'Mapa final SI'!G40)</f>
        <v/>
      </c>
      <c r="D37" s="791"/>
      <c r="E37" s="780" t="str">
        <f>IF('Mapa final SI'!F40="","",'Mapa final SI'!F40)</f>
        <v/>
      </c>
      <c r="F37" s="784" t="str">
        <f>IF('Mapa final SI'!L40="","",'Mapa final SI'!L40)</f>
        <v/>
      </c>
      <c r="G37" s="784" t="str">
        <f>IF('Mapa final SI'!P40="","",'Mapa final SI'!P40)</f>
        <v/>
      </c>
      <c r="H37" s="889"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5" t="str">
        <f>IF('Mapa final SI'!AC40="","",'Mapa final SI'!AC40)</f>
        <v/>
      </c>
      <c r="J37" s="425" t="str">
        <f>IF('Mapa final SI'!AE40="","",'Mapa final SI'!AE40)</f>
        <v/>
      </c>
      <c r="K37" s="425" t="str">
        <f t="shared" si="0"/>
        <v/>
      </c>
      <c r="L37" s="425" t="str">
        <f>IF('Mapa final SI'!AH40="","",'Mapa final SI'!AH40)</f>
        <v/>
      </c>
      <c r="M37" s="338" t="str">
        <f>IF('Mapa final SI'!T40="","",'Mapa final SI'!T40)</f>
        <v/>
      </c>
      <c r="N37" s="70"/>
      <c r="O37" s="70"/>
      <c r="P37" s="70"/>
      <c r="Q37" s="180"/>
    </row>
    <row r="38" spans="1:17" ht="43.5" customHeight="1" x14ac:dyDescent="0.25">
      <c r="A38" s="118" t="s">
        <v>968</v>
      </c>
      <c r="B38" s="779"/>
      <c r="C38" s="781"/>
      <c r="D38" s="783"/>
      <c r="E38" s="781"/>
      <c r="F38" s="785"/>
      <c r="G38" s="785"/>
      <c r="H38" s="889"/>
      <c r="I38" s="425" t="str">
        <f>IF('Mapa final SI'!AC41="","",'Mapa final SI'!AC41)</f>
        <v/>
      </c>
      <c r="J38" s="425" t="str">
        <f>IF('Mapa final SI'!AE41="","",'Mapa final SI'!AE41)</f>
        <v/>
      </c>
      <c r="K38" s="425" t="str">
        <f t="shared" si="0"/>
        <v/>
      </c>
      <c r="L38" s="425" t="str">
        <f>IF('Mapa final SI'!AH41="","",'Mapa final SI'!AH41)</f>
        <v/>
      </c>
      <c r="M38" s="338" t="str">
        <f>IF('Mapa final SI'!T41="","",'Mapa final SI'!T41)</f>
        <v/>
      </c>
      <c r="N38" s="70"/>
      <c r="O38" s="70"/>
      <c r="P38" s="70"/>
      <c r="Q38" s="180"/>
    </row>
    <row r="39" spans="1:17" ht="43.5" customHeight="1" x14ac:dyDescent="0.25">
      <c r="A39" s="118" t="s">
        <v>969</v>
      </c>
      <c r="B39" s="779"/>
      <c r="C39" s="781"/>
      <c r="D39" s="783"/>
      <c r="E39" s="781"/>
      <c r="F39" s="785"/>
      <c r="G39" s="785"/>
      <c r="H39" s="889"/>
      <c r="I39" s="425" t="str">
        <f>IF('Mapa final SI'!AC42="","",'Mapa final SI'!AC42)</f>
        <v/>
      </c>
      <c r="J39" s="425" t="str">
        <f>IF('Mapa final SI'!AE42="","",'Mapa final SI'!AE42)</f>
        <v/>
      </c>
      <c r="K39" s="425" t="str">
        <f t="shared" si="0"/>
        <v/>
      </c>
      <c r="L39" s="425" t="str">
        <f>IF('Mapa final SI'!AH42="","",'Mapa final SI'!AH42)</f>
        <v/>
      </c>
      <c r="M39" s="338" t="str">
        <f>IF('Mapa final SI'!T42="","",'Mapa final SI'!T42)</f>
        <v/>
      </c>
      <c r="N39" s="70"/>
      <c r="O39" s="70"/>
      <c r="P39" s="70"/>
      <c r="Q39" s="180"/>
    </row>
    <row r="40" spans="1:17" ht="43.5" customHeight="1" x14ac:dyDescent="0.25">
      <c r="A40" s="118" t="s">
        <v>970</v>
      </c>
      <c r="B40" s="779"/>
      <c r="C40" s="781"/>
      <c r="D40" s="783"/>
      <c r="E40" s="781"/>
      <c r="F40" s="785"/>
      <c r="G40" s="785"/>
      <c r="H40" s="889"/>
      <c r="I40" s="425" t="str">
        <f>IF('Mapa final SI'!AC43="","",'Mapa final SI'!AC43)</f>
        <v/>
      </c>
      <c r="J40" s="425" t="str">
        <f>IF('Mapa final SI'!AE43="","",'Mapa final SI'!AE43)</f>
        <v/>
      </c>
      <c r="K40" s="425" t="str">
        <f t="shared" si="0"/>
        <v/>
      </c>
      <c r="L40" s="425" t="str">
        <f>IF('Mapa final SI'!AH43="","",'Mapa final SI'!AH43)</f>
        <v/>
      </c>
      <c r="M40" s="338" t="str">
        <f>IF('Mapa final SI'!T43="","",'Mapa final SI'!T43)</f>
        <v/>
      </c>
      <c r="N40" s="70"/>
      <c r="O40" s="70"/>
      <c r="P40" s="70"/>
      <c r="Q40" s="180"/>
    </row>
    <row r="41" spans="1:17" ht="43.5" customHeight="1" x14ac:dyDescent="0.25">
      <c r="A41" s="118" t="s">
        <v>971</v>
      </c>
      <c r="B41" s="779"/>
      <c r="C41" s="781"/>
      <c r="D41" s="783"/>
      <c r="E41" s="781"/>
      <c r="F41" s="785"/>
      <c r="G41" s="785"/>
      <c r="H41" s="889"/>
      <c r="I41" s="425" t="str">
        <f>IF('Mapa final SI'!AC44="","",'Mapa final SI'!AC44)</f>
        <v/>
      </c>
      <c r="J41" s="425" t="str">
        <f>IF('Mapa final SI'!AE44="","",'Mapa final SI'!AE44)</f>
        <v/>
      </c>
      <c r="K41" s="425" t="str">
        <f t="shared" si="0"/>
        <v/>
      </c>
      <c r="L41" s="425" t="str">
        <f>IF('Mapa final SI'!AH44="","",'Mapa final SI'!AH44)</f>
        <v/>
      </c>
      <c r="M41" s="338" t="str">
        <f>IF('Mapa final SI'!T44="","",'Mapa final SI'!T44)</f>
        <v/>
      </c>
      <c r="N41" s="70"/>
      <c r="O41" s="70"/>
      <c r="P41" s="70"/>
      <c r="Q41" s="180"/>
    </row>
    <row r="42" spans="1:17" ht="43.5" customHeight="1" x14ac:dyDescent="0.25">
      <c r="A42" s="118" t="s">
        <v>972</v>
      </c>
      <c r="B42" s="779"/>
      <c r="C42" s="781"/>
      <c r="D42" s="783"/>
      <c r="E42" s="781"/>
      <c r="F42" s="785"/>
      <c r="G42" s="785"/>
      <c r="H42" s="786"/>
      <c r="I42" s="425" t="str">
        <f>IF('Mapa final SI'!AC45="","",'Mapa final SI'!AC45)</f>
        <v/>
      </c>
      <c r="J42" s="425" t="str">
        <f>IF('Mapa final SI'!AE45="","",'Mapa final SI'!AE45)</f>
        <v/>
      </c>
      <c r="K42" s="425" t="str">
        <f t="shared" si="0"/>
        <v/>
      </c>
      <c r="L42" s="425" t="str">
        <f>IF('Mapa final SI'!AH45="","",'Mapa final SI'!AH45)</f>
        <v/>
      </c>
      <c r="M42" s="338" t="str">
        <f>IF('Mapa final SI'!T45="","",'Mapa final SI'!T45)</f>
        <v/>
      </c>
      <c r="N42" s="70"/>
      <c r="O42" s="70"/>
      <c r="P42" s="70"/>
      <c r="Q42" s="180"/>
    </row>
    <row r="43" spans="1:17" ht="43.5" customHeight="1" x14ac:dyDescent="0.25">
      <c r="A43" s="118" t="s">
        <v>575</v>
      </c>
      <c r="B43" s="778"/>
      <c r="C43" s="780" t="str">
        <f>IF('Mapa final SI'!G46="","",'Mapa final SI'!G46)</f>
        <v/>
      </c>
      <c r="D43" s="791"/>
      <c r="E43" s="780" t="str">
        <f>IF('Mapa final SI'!F46="","",'Mapa final SI'!F46)</f>
        <v/>
      </c>
      <c r="F43" s="784" t="str">
        <f>IF('Mapa final SI'!L46="","",'Mapa final SI'!L46)</f>
        <v/>
      </c>
      <c r="G43" s="784" t="str">
        <f>IF('Mapa final SI'!P46="","",'Mapa final SI'!P46)</f>
        <v/>
      </c>
      <c r="H43" s="889"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5" t="str">
        <f>IF('Mapa final SI'!AC46="","",'Mapa final SI'!AC46)</f>
        <v/>
      </c>
      <c r="J43" s="425" t="str">
        <f>IF('Mapa final SI'!AE46="","",'Mapa final SI'!AE46)</f>
        <v/>
      </c>
      <c r="K43" s="425" t="str">
        <f t="shared" si="0"/>
        <v/>
      </c>
      <c r="L43" s="425" t="str">
        <f>IF('Mapa final SI'!AH46="","",'Mapa final SI'!AH46)</f>
        <v/>
      </c>
      <c r="M43" s="338" t="str">
        <f>IF('Mapa final SI'!T46="","",'Mapa final SI'!T46)</f>
        <v/>
      </c>
      <c r="N43" s="70"/>
      <c r="O43" s="70"/>
      <c r="P43" s="70"/>
      <c r="Q43" s="180"/>
    </row>
    <row r="44" spans="1:17" ht="43.5" customHeight="1" x14ac:dyDescent="0.25">
      <c r="A44" s="118" t="s">
        <v>576</v>
      </c>
      <c r="B44" s="779"/>
      <c r="C44" s="781"/>
      <c r="D44" s="783"/>
      <c r="E44" s="781"/>
      <c r="F44" s="785"/>
      <c r="G44" s="785"/>
      <c r="H44" s="889"/>
      <c r="I44" s="425" t="str">
        <f>IF('Mapa final SI'!AC47="","",'Mapa final SI'!AC47)</f>
        <v/>
      </c>
      <c r="J44" s="425" t="str">
        <f>IF('Mapa final SI'!AE47="","",'Mapa final SI'!AE47)</f>
        <v/>
      </c>
      <c r="K44" s="425" t="str">
        <f t="shared" si="0"/>
        <v/>
      </c>
      <c r="L44" s="425" t="str">
        <f>IF('Mapa final SI'!AH47="","",'Mapa final SI'!AH47)</f>
        <v/>
      </c>
      <c r="M44" s="338" t="str">
        <f>IF('Mapa final SI'!T47="","",'Mapa final SI'!T47)</f>
        <v/>
      </c>
      <c r="N44" s="70"/>
      <c r="O44" s="70"/>
      <c r="P44" s="70"/>
      <c r="Q44" s="180"/>
    </row>
    <row r="45" spans="1:17" ht="43.5" customHeight="1" x14ac:dyDescent="0.25">
      <c r="A45" s="118" t="s">
        <v>577</v>
      </c>
      <c r="B45" s="779"/>
      <c r="C45" s="781"/>
      <c r="D45" s="783"/>
      <c r="E45" s="781"/>
      <c r="F45" s="785"/>
      <c r="G45" s="785"/>
      <c r="H45" s="889"/>
      <c r="I45" s="425" t="str">
        <f>IF('Mapa final SI'!AC48="","",'Mapa final SI'!AC48)</f>
        <v/>
      </c>
      <c r="J45" s="425" t="str">
        <f>IF('Mapa final SI'!AE48="","",'Mapa final SI'!AE48)</f>
        <v/>
      </c>
      <c r="K45" s="425" t="str">
        <f t="shared" si="0"/>
        <v/>
      </c>
      <c r="L45" s="425" t="str">
        <f>IF('Mapa final SI'!AH48="","",'Mapa final SI'!AH48)</f>
        <v/>
      </c>
      <c r="M45" s="338" t="str">
        <f>IF('Mapa final SI'!T48="","",'Mapa final SI'!T48)</f>
        <v/>
      </c>
      <c r="N45" s="70"/>
      <c r="O45" s="70"/>
      <c r="P45" s="70"/>
      <c r="Q45" s="180"/>
    </row>
    <row r="46" spans="1:17" ht="43.5" customHeight="1" x14ac:dyDescent="0.25">
      <c r="A46" s="118" t="s">
        <v>578</v>
      </c>
      <c r="B46" s="779"/>
      <c r="C46" s="781"/>
      <c r="D46" s="783"/>
      <c r="E46" s="781"/>
      <c r="F46" s="785"/>
      <c r="G46" s="785"/>
      <c r="H46" s="889"/>
      <c r="I46" s="425" t="str">
        <f>IF('Mapa final SI'!AC49="","",'Mapa final SI'!AC49)</f>
        <v/>
      </c>
      <c r="J46" s="425" t="str">
        <f>IF('Mapa final SI'!AE49="","",'Mapa final SI'!AE49)</f>
        <v/>
      </c>
      <c r="K46" s="425" t="str">
        <f t="shared" si="0"/>
        <v/>
      </c>
      <c r="L46" s="425" t="str">
        <f>IF('Mapa final SI'!AH49="","",'Mapa final SI'!AH49)</f>
        <v/>
      </c>
      <c r="M46" s="338" t="str">
        <f>IF('Mapa final SI'!T49="","",'Mapa final SI'!T49)</f>
        <v/>
      </c>
      <c r="N46" s="70"/>
      <c r="O46" s="70"/>
      <c r="P46" s="70"/>
      <c r="Q46" s="180"/>
    </row>
    <row r="47" spans="1:17" ht="43.5" customHeight="1" x14ac:dyDescent="0.25">
      <c r="A47" s="118" t="s">
        <v>579</v>
      </c>
      <c r="B47" s="779"/>
      <c r="C47" s="781"/>
      <c r="D47" s="783"/>
      <c r="E47" s="781"/>
      <c r="F47" s="785"/>
      <c r="G47" s="785"/>
      <c r="H47" s="889"/>
      <c r="I47" s="425" t="str">
        <f>IF('Mapa final SI'!AC50="","",'Mapa final SI'!AC50)</f>
        <v/>
      </c>
      <c r="J47" s="425" t="str">
        <f>IF('Mapa final SI'!AE50="","",'Mapa final SI'!AE50)</f>
        <v/>
      </c>
      <c r="K47" s="425" t="str">
        <f t="shared" si="0"/>
        <v/>
      </c>
      <c r="L47" s="425" t="str">
        <f>IF('Mapa final SI'!AH50="","",'Mapa final SI'!AH50)</f>
        <v/>
      </c>
      <c r="M47" s="338" t="str">
        <f>IF('Mapa final SI'!T50="","",'Mapa final SI'!T50)</f>
        <v/>
      </c>
      <c r="N47" s="70"/>
      <c r="O47" s="70"/>
      <c r="P47" s="70"/>
      <c r="Q47" s="180"/>
    </row>
    <row r="48" spans="1:17" ht="43.5" customHeight="1" x14ac:dyDescent="0.25">
      <c r="A48" s="118" t="s">
        <v>580</v>
      </c>
      <c r="B48" s="779"/>
      <c r="C48" s="781"/>
      <c r="D48" s="783"/>
      <c r="E48" s="781"/>
      <c r="F48" s="785"/>
      <c r="G48" s="785"/>
      <c r="H48" s="786"/>
      <c r="I48" s="425" t="str">
        <f>IF('Mapa final SI'!AC51="","",'Mapa final SI'!AC51)</f>
        <v/>
      </c>
      <c r="J48" s="425" t="str">
        <f>IF('Mapa final SI'!AE51="","",'Mapa final SI'!AE51)</f>
        <v/>
      </c>
      <c r="K48" s="425" t="str">
        <f t="shared" si="0"/>
        <v/>
      </c>
      <c r="L48" s="425" t="str">
        <f>IF('Mapa final SI'!AH51="","",'Mapa final SI'!AH51)</f>
        <v/>
      </c>
      <c r="M48" s="338" t="str">
        <f>IF('Mapa final SI'!T51="","",'Mapa final SI'!T51)</f>
        <v/>
      </c>
      <c r="N48" s="70"/>
      <c r="O48" s="70"/>
      <c r="P48" s="70"/>
      <c r="Q48" s="180"/>
    </row>
    <row r="49" spans="1:17" ht="43.5" customHeight="1" x14ac:dyDescent="0.25">
      <c r="A49" s="118" t="s">
        <v>581</v>
      </c>
      <c r="B49" s="778"/>
      <c r="C49" s="780" t="str">
        <f>IF('Mapa final SI'!G52="","",'Mapa final SI'!G52)</f>
        <v/>
      </c>
      <c r="D49" s="791"/>
      <c r="E49" s="780" t="str">
        <f>IF('Mapa final SI'!F52="","",'Mapa final SI'!F52)</f>
        <v/>
      </c>
      <c r="F49" s="784" t="str">
        <f>IF('Mapa final SI'!L52="","",'Mapa final SI'!L52)</f>
        <v/>
      </c>
      <c r="G49" s="784" t="str">
        <f>IF('Mapa final SI'!P52="","",'Mapa final SI'!P52)</f>
        <v/>
      </c>
      <c r="H49" s="889"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5" t="str">
        <f>IF('Mapa final SI'!AC52="","",'Mapa final SI'!AC52)</f>
        <v/>
      </c>
      <c r="J49" s="425" t="str">
        <f>IF('Mapa final SI'!AE52="","",'Mapa final SI'!AE52)</f>
        <v/>
      </c>
      <c r="K49" s="425" t="str">
        <f t="shared" si="0"/>
        <v/>
      </c>
      <c r="L49" s="425" t="str">
        <f>IF('Mapa final SI'!AH52="","",'Mapa final SI'!AH52)</f>
        <v/>
      </c>
      <c r="M49" s="338" t="str">
        <f>IF('Mapa final SI'!T52="","",'Mapa final SI'!T52)</f>
        <v/>
      </c>
      <c r="N49" s="70"/>
      <c r="O49" s="70"/>
      <c r="P49" s="70"/>
      <c r="Q49" s="180"/>
    </row>
    <row r="50" spans="1:17" ht="43.5" customHeight="1" x14ac:dyDescent="0.25">
      <c r="A50" s="118" t="s">
        <v>582</v>
      </c>
      <c r="B50" s="779"/>
      <c r="C50" s="781"/>
      <c r="D50" s="783"/>
      <c r="E50" s="781"/>
      <c r="F50" s="785"/>
      <c r="G50" s="785"/>
      <c r="H50" s="889"/>
      <c r="I50" s="425" t="str">
        <f>IF('Mapa final SI'!AC53="","",'Mapa final SI'!AC53)</f>
        <v/>
      </c>
      <c r="J50" s="425" t="str">
        <f>IF('Mapa final SI'!AE53="","",'Mapa final SI'!AE53)</f>
        <v/>
      </c>
      <c r="K50" s="425" t="str">
        <f t="shared" si="0"/>
        <v/>
      </c>
      <c r="L50" s="425" t="str">
        <f>IF('Mapa final SI'!AH53="","",'Mapa final SI'!AH53)</f>
        <v/>
      </c>
      <c r="M50" s="338" t="str">
        <f>IF('Mapa final SI'!T53="","",'Mapa final SI'!T53)</f>
        <v/>
      </c>
      <c r="N50" s="70"/>
      <c r="O50" s="70"/>
      <c r="P50" s="70"/>
      <c r="Q50" s="180"/>
    </row>
    <row r="51" spans="1:17" ht="43.5" customHeight="1" x14ac:dyDescent="0.25">
      <c r="A51" s="118" t="s">
        <v>583</v>
      </c>
      <c r="B51" s="779"/>
      <c r="C51" s="781"/>
      <c r="D51" s="783"/>
      <c r="E51" s="781"/>
      <c r="F51" s="785"/>
      <c r="G51" s="785"/>
      <c r="H51" s="889"/>
      <c r="I51" s="425" t="str">
        <f>IF('Mapa final SI'!AC54="","",'Mapa final SI'!AC54)</f>
        <v/>
      </c>
      <c r="J51" s="425" t="str">
        <f>IF('Mapa final SI'!AE54="","",'Mapa final SI'!AE54)</f>
        <v/>
      </c>
      <c r="K51" s="425" t="str">
        <f t="shared" si="0"/>
        <v/>
      </c>
      <c r="L51" s="425" t="str">
        <f>IF('Mapa final SI'!AH54="","",'Mapa final SI'!AH54)</f>
        <v/>
      </c>
      <c r="M51" s="338" t="str">
        <f>IF('Mapa final SI'!T54="","",'Mapa final SI'!T54)</f>
        <v/>
      </c>
      <c r="N51" s="70"/>
      <c r="O51" s="70"/>
      <c r="P51" s="70"/>
      <c r="Q51" s="180"/>
    </row>
    <row r="52" spans="1:17" ht="43.5" customHeight="1" x14ac:dyDescent="0.25">
      <c r="A52" s="118" t="s">
        <v>584</v>
      </c>
      <c r="B52" s="779"/>
      <c r="C52" s="781"/>
      <c r="D52" s="783"/>
      <c r="E52" s="781"/>
      <c r="F52" s="785"/>
      <c r="G52" s="785"/>
      <c r="H52" s="889"/>
      <c r="I52" s="425" t="str">
        <f>IF('Mapa final SI'!AC55="","",'Mapa final SI'!AC55)</f>
        <v/>
      </c>
      <c r="J52" s="425" t="str">
        <f>IF('Mapa final SI'!AE55="","",'Mapa final SI'!AE55)</f>
        <v/>
      </c>
      <c r="K52" s="425" t="str">
        <f t="shared" si="0"/>
        <v/>
      </c>
      <c r="L52" s="425" t="str">
        <f>IF('Mapa final SI'!AH55="","",'Mapa final SI'!AH55)</f>
        <v/>
      </c>
      <c r="M52" s="338" t="str">
        <f>IF('Mapa final SI'!T55="","",'Mapa final SI'!T55)</f>
        <v/>
      </c>
      <c r="N52" s="70"/>
      <c r="O52" s="70"/>
      <c r="P52" s="70"/>
      <c r="Q52" s="180"/>
    </row>
    <row r="53" spans="1:17" ht="43.5" customHeight="1" x14ac:dyDescent="0.25">
      <c r="A53" s="118" t="s">
        <v>585</v>
      </c>
      <c r="B53" s="779"/>
      <c r="C53" s="781"/>
      <c r="D53" s="783"/>
      <c r="E53" s="781"/>
      <c r="F53" s="785"/>
      <c r="G53" s="785"/>
      <c r="H53" s="889"/>
      <c r="I53" s="425" t="str">
        <f>IF('Mapa final SI'!AC56="","",'Mapa final SI'!AC56)</f>
        <v/>
      </c>
      <c r="J53" s="425" t="str">
        <f>IF('Mapa final SI'!AE56="","",'Mapa final SI'!AE56)</f>
        <v/>
      </c>
      <c r="K53" s="425" t="str">
        <f t="shared" si="0"/>
        <v/>
      </c>
      <c r="L53" s="425" t="str">
        <f>IF('Mapa final SI'!AH56="","",'Mapa final SI'!AH56)</f>
        <v/>
      </c>
      <c r="M53" s="338" t="str">
        <f>IF('Mapa final SI'!T56="","",'Mapa final SI'!T56)</f>
        <v/>
      </c>
      <c r="N53" s="70"/>
      <c r="O53" s="70"/>
      <c r="P53" s="70"/>
      <c r="Q53" s="180"/>
    </row>
    <row r="54" spans="1:17" ht="43.5" customHeight="1" x14ac:dyDescent="0.25">
      <c r="A54" s="118" t="s">
        <v>586</v>
      </c>
      <c r="B54" s="779"/>
      <c r="C54" s="781"/>
      <c r="D54" s="783"/>
      <c r="E54" s="781"/>
      <c r="F54" s="785"/>
      <c r="G54" s="785"/>
      <c r="H54" s="786"/>
      <c r="I54" s="425" t="str">
        <f>IF('Mapa final SI'!AC57="","",'Mapa final SI'!AC57)</f>
        <v/>
      </c>
      <c r="J54" s="425" t="str">
        <f>IF('Mapa final SI'!AE57="","",'Mapa final SI'!AE57)</f>
        <v/>
      </c>
      <c r="K54" s="425" t="str">
        <f t="shared" si="0"/>
        <v/>
      </c>
      <c r="L54" s="425" t="str">
        <f>IF('Mapa final SI'!AH57="","",'Mapa final SI'!AH57)</f>
        <v/>
      </c>
      <c r="M54" s="338" t="str">
        <f>IF('Mapa final SI'!T57="","",'Mapa final SI'!T57)</f>
        <v/>
      </c>
      <c r="N54" s="70"/>
      <c r="O54" s="70"/>
      <c r="P54" s="70"/>
      <c r="Q54" s="180"/>
    </row>
    <row r="55" spans="1:17" ht="43.5" customHeight="1" x14ac:dyDescent="0.25">
      <c r="A55" s="118" t="s">
        <v>587</v>
      </c>
      <c r="B55" s="778"/>
      <c r="C55" s="780" t="str">
        <f>IF('Mapa final SI'!G58="","",'Mapa final SI'!G58)</f>
        <v/>
      </c>
      <c r="D55" s="791"/>
      <c r="E55" s="780" t="str">
        <f>IF('Mapa final SI'!F58="","",'Mapa final SI'!F58)</f>
        <v/>
      </c>
      <c r="F55" s="784" t="str">
        <f>IF('Mapa final SI'!L58="","",'Mapa final SI'!L58)</f>
        <v/>
      </c>
      <c r="G55" s="784" t="str">
        <f>IF('Mapa final SI'!P58="","",'Mapa final SI'!P58)</f>
        <v/>
      </c>
      <c r="H55" s="889"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5" t="str">
        <f>IF('Mapa final SI'!AC58="","",'Mapa final SI'!AC58)</f>
        <v/>
      </c>
      <c r="J55" s="425" t="str">
        <f>IF('Mapa final SI'!AE58="","",'Mapa final SI'!AE58)</f>
        <v/>
      </c>
      <c r="K55" s="425" t="str">
        <f t="shared" si="0"/>
        <v/>
      </c>
      <c r="L55" s="425" t="str">
        <f>IF('Mapa final SI'!AH58="","",'Mapa final SI'!AH58)</f>
        <v/>
      </c>
      <c r="M55" s="338" t="str">
        <f>IF('Mapa final SI'!T58="","",'Mapa final SI'!T58)</f>
        <v/>
      </c>
      <c r="N55" s="70"/>
      <c r="O55" s="70"/>
      <c r="P55" s="70"/>
      <c r="Q55" s="180"/>
    </row>
    <row r="56" spans="1:17" ht="43.5" customHeight="1" x14ac:dyDescent="0.25">
      <c r="A56" s="118" t="s">
        <v>588</v>
      </c>
      <c r="B56" s="779"/>
      <c r="C56" s="781"/>
      <c r="D56" s="783"/>
      <c r="E56" s="781"/>
      <c r="F56" s="785"/>
      <c r="G56" s="785"/>
      <c r="H56" s="889"/>
      <c r="I56" s="425" t="str">
        <f>IF('Mapa final SI'!AC59="","",'Mapa final SI'!AC59)</f>
        <v/>
      </c>
      <c r="J56" s="425" t="str">
        <f>IF('Mapa final SI'!AE59="","",'Mapa final SI'!AE59)</f>
        <v/>
      </c>
      <c r="K56" s="425" t="str">
        <f t="shared" si="0"/>
        <v/>
      </c>
      <c r="L56" s="425" t="str">
        <f>IF('Mapa final SI'!AH59="","",'Mapa final SI'!AH59)</f>
        <v/>
      </c>
      <c r="M56" s="338" t="str">
        <f>IF('Mapa final SI'!T59="","",'Mapa final SI'!T59)</f>
        <v/>
      </c>
      <c r="N56" s="70"/>
      <c r="O56" s="70"/>
      <c r="P56" s="70"/>
      <c r="Q56" s="180"/>
    </row>
    <row r="57" spans="1:17" ht="43.5" customHeight="1" x14ac:dyDescent="0.25">
      <c r="A57" s="118" t="s">
        <v>589</v>
      </c>
      <c r="B57" s="779"/>
      <c r="C57" s="781"/>
      <c r="D57" s="783"/>
      <c r="E57" s="781"/>
      <c r="F57" s="785"/>
      <c r="G57" s="785"/>
      <c r="H57" s="889"/>
      <c r="I57" s="425" t="str">
        <f>IF('Mapa final SI'!AC60="","",'Mapa final SI'!AC60)</f>
        <v/>
      </c>
      <c r="J57" s="425" t="str">
        <f>IF('Mapa final SI'!AE60="","",'Mapa final SI'!AE60)</f>
        <v/>
      </c>
      <c r="K57" s="425" t="str">
        <f t="shared" si="0"/>
        <v/>
      </c>
      <c r="L57" s="425" t="str">
        <f>IF('Mapa final SI'!AH60="","",'Mapa final SI'!AH60)</f>
        <v/>
      </c>
      <c r="M57" s="338" t="str">
        <f>IF('Mapa final SI'!T60="","",'Mapa final SI'!T60)</f>
        <v/>
      </c>
      <c r="N57" s="70"/>
      <c r="O57" s="70"/>
      <c r="P57" s="70"/>
      <c r="Q57" s="180"/>
    </row>
    <row r="58" spans="1:17" ht="43.5" customHeight="1" x14ac:dyDescent="0.25">
      <c r="A58" s="118" t="s">
        <v>590</v>
      </c>
      <c r="B58" s="779"/>
      <c r="C58" s="781"/>
      <c r="D58" s="783"/>
      <c r="E58" s="781"/>
      <c r="F58" s="785"/>
      <c r="G58" s="785"/>
      <c r="H58" s="889"/>
      <c r="I58" s="425" t="str">
        <f>IF('Mapa final SI'!AC61="","",'Mapa final SI'!AC61)</f>
        <v/>
      </c>
      <c r="J58" s="425" t="str">
        <f>IF('Mapa final SI'!AE61="","",'Mapa final SI'!AE61)</f>
        <v/>
      </c>
      <c r="K58" s="425" t="str">
        <f t="shared" si="0"/>
        <v/>
      </c>
      <c r="L58" s="425" t="str">
        <f>IF('Mapa final SI'!AH61="","",'Mapa final SI'!AH61)</f>
        <v/>
      </c>
      <c r="M58" s="338" t="str">
        <f>IF('Mapa final SI'!T61="","",'Mapa final SI'!T61)</f>
        <v/>
      </c>
      <c r="N58" s="70"/>
      <c r="O58" s="70"/>
      <c r="P58" s="70"/>
      <c r="Q58" s="180"/>
    </row>
    <row r="59" spans="1:17" ht="43.5" customHeight="1" x14ac:dyDescent="0.25">
      <c r="A59" s="118" t="s">
        <v>591</v>
      </c>
      <c r="B59" s="779"/>
      <c r="C59" s="781"/>
      <c r="D59" s="783"/>
      <c r="E59" s="781"/>
      <c r="F59" s="785"/>
      <c r="G59" s="785"/>
      <c r="H59" s="889"/>
      <c r="I59" s="425" t="str">
        <f>IF('Mapa final SI'!AC62="","",'Mapa final SI'!AC62)</f>
        <v/>
      </c>
      <c r="J59" s="425" t="str">
        <f>IF('Mapa final SI'!AE62="","",'Mapa final SI'!AE62)</f>
        <v/>
      </c>
      <c r="K59" s="425" t="str">
        <f t="shared" si="0"/>
        <v/>
      </c>
      <c r="L59" s="425" t="str">
        <f>IF('Mapa final SI'!AH62="","",'Mapa final SI'!AH62)</f>
        <v/>
      </c>
      <c r="M59" s="338" t="str">
        <f>IF('Mapa final SI'!T62="","",'Mapa final SI'!T62)</f>
        <v/>
      </c>
      <c r="N59" s="70"/>
      <c r="O59" s="70"/>
      <c r="P59" s="70"/>
      <c r="Q59" s="180"/>
    </row>
    <row r="60" spans="1:17" ht="43.5" customHeight="1" x14ac:dyDescent="0.25">
      <c r="A60" s="118" t="s">
        <v>592</v>
      </c>
      <c r="B60" s="779"/>
      <c r="C60" s="781"/>
      <c r="D60" s="783"/>
      <c r="E60" s="781"/>
      <c r="F60" s="785"/>
      <c r="G60" s="785"/>
      <c r="H60" s="786"/>
      <c r="I60" s="425" t="str">
        <f>IF('Mapa final SI'!AC63="","",'Mapa final SI'!AC63)</f>
        <v/>
      </c>
      <c r="J60" s="425" t="str">
        <f>IF('Mapa final SI'!AE63="","",'Mapa final SI'!AE63)</f>
        <v/>
      </c>
      <c r="K60" s="425" t="str">
        <f t="shared" si="0"/>
        <v/>
      </c>
      <c r="L60" s="425" t="str">
        <f>IF('Mapa final SI'!AH63="","",'Mapa final SI'!AH63)</f>
        <v/>
      </c>
      <c r="M60" s="338" t="str">
        <f>IF('Mapa final SI'!T63="","",'Mapa final SI'!T63)</f>
        <v/>
      </c>
      <c r="N60" s="70"/>
      <c r="O60" s="70"/>
      <c r="P60" s="70"/>
      <c r="Q60" s="180"/>
    </row>
    <row r="61" spans="1:17" ht="43.5" customHeight="1" x14ac:dyDescent="0.25">
      <c r="A61" s="118" t="s">
        <v>593</v>
      </c>
      <c r="B61" s="778"/>
      <c r="C61" s="780" t="str">
        <f>IF('Mapa final SI'!G64="","",'Mapa final SI'!G64)</f>
        <v/>
      </c>
      <c r="D61" s="791"/>
      <c r="E61" s="780" t="str">
        <f>IF('Mapa final SI'!F64="","",'Mapa final SI'!F64)</f>
        <v/>
      </c>
      <c r="F61" s="784" t="str">
        <f>IF('Mapa final SI'!L64="","",'Mapa final SI'!L64)</f>
        <v/>
      </c>
      <c r="G61" s="784" t="str">
        <f>IF('Mapa final SI'!P64="","",'Mapa final SI'!P64)</f>
        <v/>
      </c>
      <c r="H61" s="889"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5" t="str">
        <f>IF('Mapa final SI'!AC64="","",'Mapa final SI'!AC64)</f>
        <v/>
      </c>
      <c r="J61" s="425" t="str">
        <f>IF('Mapa final SI'!AE64="","",'Mapa final SI'!AE64)</f>
        <v/>
      </c>
      <c r="K61" s="425" t="str">
        <f t="shared" si="0"/>
        <v/>
      </c>
      <c r="L61" s="425" t="str">
        <f>IF('Mapa final SI'!AH64="","",'Mapa final SI'!AH64)</f>
        <v/>
      </c>
      <c r="M61" s="338" t="str">
        <f>IF('Mapa final SI'!T64="","",'Mapa final SI'!T64)</f>
        <v/>
      </c>
      <c r="N61" s="70"/>
      <c r="O61" s="70"/>
      <c r="P61" s="70"/>
      <c r="Q61" s="180"/>
    </row>
    <row r="62" spans="1:17" ht="43.5" customHeight="1" x14ac:dyDescent="0.25">
      <c r="A62" s="118" t="s">
        <v>594</v>
      </c>
      <c r="B62" s="779"/>
      <c r="C62" s="781"/>
      <c r="D62" s="783"/>
      <c r="E62" s="781"/>
      <c r="F62" s="785"/>
      <c r="G62" s="785"/>
      <c r="H62" s="889"/>
      <c r="I62" s="425" t="str">
        <f>IF('Mapa final SI'!AC65="","",'Mapa final SI'!AC65)</f>
        <v/>
      </c>
      <c r="J62" s="425" t="str">
        <f>IF('Mapa final SI'!AE65="","",'Mapa final SI'!AE65)</f>
        <v/>
      </c>
      <c r="K62" s="425" t="str">
        <f t="shared" si="0"/>
        <v/>
      </c>
      <c r="L62" s="425" t="str">
        <f>IF('Mapa final SI'!AH65="","",'Mapa final SI'!AH65)</f>
        <v/>
      </c>
      <c r="M62" s="338" t="str">
        <f>IF('Mapa final SI'!T65="","",'Mapa final SI'!T65)</f>
        <v/>
      </c>
      <c r="N62" s="70"/>
      <c r="O62" s="70"/>
      <c r="P62" s="70"/>
      <c r="Q62" s="180"/>
    </row>
    <row r="63" spans="1:17" ht="43.5" customHeight="1" x14ac:dyDescent="0.25">
      <c r="A63" s="118" t="s">
        <v>595</v>
      </c>
      <c r="B63" s="779"/>
      <c r="C63" s="781"/>
      <c r="D63" s="783"/>
      <c r="E63" s="781"/>
      <c r="F63" s="785"/>
      <c r="G63" s="785"/>
      <c r="H63" s="889"/>
      <c r="I63" s="425" t="str">
        <f>IF('Mapa final SI'!AC66="","",'Mapa final SI'!AC66)</f>
        <v/>
      </c>
      <c r="J63" s="425" t="str">
        <f>IF('Mapa final SI'!AE66="","",'Mapa final SI'!AE66)</f>
        <v/>
      </c>
      <c r="K63" s="425" t="str">
        <f t="shared" si="0"/>
        <v/>
      </c>
      <c r="L63" s="425" t="str">
        <f>IF('Mapa final SI'!AH66="","",'Mapa final SI'!AH66)</f>
        <v/>
      </c>
      <c r="M63" s="338" t="str">
        <f>IF('Mapa final SI'!T66="","",'Mapa final SI'!T66)</f>
        <v/>
      </c>
      <c r="N63" s="70"/>
      <c r="O63" s="70"/>
      <c r="P63" s="70"/>
      <c r="Q63" s="180"/>
    </row>
    <row r="64" spans="1:17" ht="43.5" customHeight="1" x14ac:dyDescent="0.25">
      <c r="A64" s="118" t="s">
        <v>596</v>
      </c>
      <c r="B64" s="779"/>
      <c r="C64" s="781"/>
      <c r="D64" s="783"/>
      <c r="E64" s="781"/>
      <c r="F64" s="785"/>
      <c r="G64" s="785"/>
      <c r="H64" s="889"/>
      <c r="I64" s="425" t="str">
        <f>IF('Mapa final SI'!AC67="","",'Mapa final SI'!AC67)</f>
        <v/>
      </c>
      <c r="J64" s="425" t="str">
        <f>IF('Mapa final SI'!AE67="","",'Mapa final SI'!AE67)</f>
        <v/>
      </c>
      <c r="K64" s="425" t="str">
        <f t="shared" si="0"/>
        <v/>
      </c>
      <c r="L64" s="425" t="str">
        <f>IF('Mapa final SI'!AH67="","",'Mapa final SI'!AH67)</f>
        <v/>
      </c>
      <c r="M64" s="338" t="str">
        <f>IF('Mapa final SI'!T67="","",'Mapa final SI'!T67)</f>
        <v/>
      </c>
      <c r="N64" s="70"/>
      <c r="O64" s="70"/>
      <c r="P64" s="70"/>
      <c r="Q64" s="180"/>
    </row>
    <row r="65" spans="1:17" ht="43.5" customHeight="1" x14ac:dyDescent="0.25">
      <c r="A65" s="118" t="s">
        <v>597</v>
      </c>
      <c r="B65" s="779"/>
      <c r="C65" s="781"/>
      <c r="D65" s="783"/>
      <c r="E65" s="781"/>
      <c r="F65" s="785"/>
      <c r="G65" s="785"/>
      <c r="H65" s="889"/>
      <c r="I65" s="425" t="str">
        <f>IF('Mapa final SI'!AC68="","",'Mapa final SI'!AC68)</f>
        <v/>
      </c>
      <c r="J65" s="425" t="str">
        <f>IF('Mapa final SI'!AE68="","",'Mapa final SI'!AE68)</f>
        <v/>
      </c>
      <c r="K65" s="425" t="str">
        <f t="shared" si="0"/>
        <v/>
      </c>
      <c r="L65" s="425" t="str">
        <f>IF('Mapa final SI'!AH68="","",'Mapa final SI'!AH68)</f>
        <v/>
      </c>
      <c r="M65" s="338" t="str">
        <f>IF('Mapa final SI'!T68="","",'Mapa final SI'!T68)</f>
        <v/>
      </c>
      <c r="N65" s="70"/>
      <c r="O65" s="70"/>
      <c r="P65" s="70"/>
      <c r="Q65" s="180"/>
    </row>
    <row r="66" spans="1:17" ht="43.5" customHeight="1" x14ac:dyDescent="0.25">
      <c r="A66" s="118" t="s">
        <v>598</v>
      </c>
      <c r="B66" s="779"/>
      <c r="C66" s="781"/>
      <c r="D66" s="783"/>
      <c r="E66" s="781"/>
      <c r="F66" s="785"/>
      <c r="G66" s="785"/>
      <c r="H66" s="786"/>
      <c r="I66" s="425" t="str">
        <f>IF('Mapa final SI'!AC69="","",'Mapa final SI'!AC69)</f>
        <v/>
      </c>
      <c r="J66" s="425" t="str">
        <f>IF('Mapa final SI'!AE69="","",'Mapa final SI'!AE69)</f>
        <v/>
      </c>
      <c r="K66" s="425" t="str">
        <f t="shared" si="0"/>
        <v/>
      </c>
      <c r="L66" s="425" t="str">
        <f>IF('Mapa final SI'!AH69="","",'Mapa final SI'!AH69)</f>
        <v/>
      </c>
      <c r="M66" s="338" t="str">
        <f>IF('Mapa final SI'!T69="","",'Mapa final SI'!T69)</f>
        <v/>
      </c>
      <c r="N66" s="70"/>
      <c r="O66" s="70"/>
      <c r="P66" s="70"/>
      <c r="Q66" s="180"/>
    </row>
    <row r="67" spans="1:17" ht="43.5" customHeight="1" x14ac:dyDescent="0.25">
      <c r="A67" s="118" t="s">
        <v>599</v>
      </c>
      <c r="B67" s="778"/>
      <c r="C67" s="780" t="str">
        <f>IF('Mapa final SI'!G70="","",'Mapa final SI'!G70)</f>
        <v/>
      </c>
      <c r="D67" s="791"/>
      <c r="E67" s="780" t="str">
        <f>IF('Mapa final SI'!F70="","",'Mapa final SI'!F70)</f>
        <v/>
      </c>
      <c r="F67" s="784" t="str">
        <f>IF('Mapa final SI'!L70="","",'Mapa final SI'!L70)</f>
        <v/>
      </c>
      <c r="G67" s="784" t="str">
        <f>IF('Mapa final SI'!P70="","",'Mapa final SI'!P70)</f>
        <v/>
      </c>
      <c r="H67" s="889"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5" t="str">
        <f>IF('Mapa final SI'!AC70="","",'Mapa final SI'!AC70)</f>
        <v/>
      </c>
      <c r="J67" s="425" t="str">
        <f>IF('Mapa final SI'!AE70="","",'Mapa final SI'!AE70)</f>
        <v/>
      </c>
      <c r="K67" s="425" t="str">
        <f t="shared" si="0"/>
        <v/>
      </c>
      <c r="L67" s="425" t="str">
        <f>IF('Mapa final SI'!AH70="","",'Mapa final SI'!AH70)</f>
        <v/>
      </c>
      <c r="M67" s="338" t="str">
        <f>IF('Mapa final SI'!T70="","",'Mapa final SI'!T70)</f>
        <v/>
      </c>
      <c r="N67" s="70"/>
      <c r="O67" s="70"/>
      <c r="P67" s="70"/>
      <c r="Q67" s="180"/>
    </row>
    <row r="68" spans="1:17" ht="43.5" customHeight="1" x14ac:dyDescent="0.25">
      <c r="A68" s="118" t="s">
        <v>600</v>
      </c>
      <c r="B68" s="779"/>
      <c r="C68" s="781"/>
      <c r="D68" s="783"/>
      <c r="E68" s="781"/>
      <c r="F68" s="785"/>
      <c r="G68" s="785"/>
      <c r="H68" s="889"/>
      <c r="I68" s="425" t="str">
        <f>IF('Mapa final SI'!AC71="","",'Mapa final SI'!AC71)</f>
        <v/>
      </c>
      <c r="J68" s="425" t="str">
        <f>IF('Mapa final SI'!AE71="","",'Mapa final SI'!AE71)</f>
        <v/>
      </c>
      <c r="K68" s="425" t="str">
        <f t="shared" si="0"/>
        <v/>
      </c>
      <c r="L68" s="425" t="str">
        <f>IF('Mapa final SI'!AH71="","",'Mapa final SI'!AH71)</f>
        <v/>
      </c>
      <c r="M68" s="338" t="str">
        <f>IF('Mapa final SI'!T71="","",'Mapa final SI'!T71)</f>
        <v/>
      </c>
      <c r="N68" s="70"/>
      <c r="O68" s="70"/>
      <c r="P68" s="70"/>
      <c r="Q68" s="180"/>
    </row>
    <row r="69" spans="1:17" ht="43.5" customHeight="1" x14ac:dyDescent="0.25">
      <c r="A69" s="118" t="s">
        <v>601</v>
      </c>
      <c r="B69" s="779"/>
      <c r="C69" s="781"/>
      <c r="D69" s="783"/>
      <c r="E69" s="781"/>
      <c r="F69" s="785"/>
      <c r="G69" s="785"/>
      <c r="H69" s="889"/>
      <c r="I69" s="425" t="str">
        <f>IF('Mapa final SI'!AC72="","",'Mapa final SI'!AC72)</f>
        <v/>
      </c>
      <c r="J69" s="425" t="str">
        <f>IF('Mapa final SI'!AE72="","",'Mapa final SI'!AE72)</f>
        <v/>
      </c>
      <c r="K69" s="425" t="str">
        <f t="shared" si="0"/>
        <v/>
      </c>
      <c r="L69" s="425" t="str">
        <f>IF('Mapa final SI'!AH72="","",'Mapa final SI'!AH72)</f>
        <v/>
      </c>
      <c r="M69" s="338" t="str">
        <f>IF('Mapa final SI'!T72="","",'Mapa final SI'!T72)</f>
        <v/>
      </c>
      <c r="N69" s="70"/>
      <c r="O69" s="70"/>
      <c r="P69" s="70"/>
      <c r="Q69" s="180"/>
    </row>
    <row r="70" spans="1:17" ht="43.5" customHeight="1" x14ac:dyDescent="0.25">
      <c r="A70" s="118" t="s">
        <v>602</v>
      </c>
      <c r="B70" s="779"/>
      <c r="C70" s="781"/>
      <c r="D70" s="783"/>
      <c r="E70" s="781"/>
      <c r="F70" s="785"/>
      <c r="G70" s="785"/>
      <c r="H70" s="889"/>
      <c r="I70" s="425" t="str">
        <f>IF('Mapa final SI'!AC73="","",'Mapa final SI'!AC73)</f>
        <v/>
      </c>
      <c r="J70" s="425" t="str">
        <f>IF('Mapa final SI'!AE73="","",'Mapa final SI'!AE73)</f>
        <v/>
      </c>
      <c r="K70" s="425" t="str">
        <f t="shared" si="0"/>
        <v/>
      </c>
      <c r="L70" s="425" t="str">
        <f>IF('Mapa final SI'!AH73="","",'Mapa final SI'!AH73)</f>
        <v/>
      </c>
      <c r="M70" s="338" t="str">
        <f>IF('Mapa final SI'!T73="","",'Mapa final SI'!T73)</f>
        <v/>
      </c>
      <c r="N70" s="70"/>
      <c r="O70" s="70"/>
      <c r="P70" s="70"/>
      <c r="Q70" s="180"/>
    </row>
    <row r="71" spans="1:17" ht="43.5" customHeight="1" x14ac:dyDescent="0.25">
      <c r="A71" s="118" t="s">
        <v>603</v>
      </c>
      <c r="B71" s="779"/>
      <c r="C71" s="781"/>
      <c r="D71" s="783"/>
      <c r="E71" s="781"/>
      <c r="F71" s="785"/>
      <c r="G71" s="785"/>
      <c r="H71" s="889"/>
      <c r="I71" s="425" t="str">
        <f>IF('Mapa final SI'!AC74="","",'Mapa final SI'!AC74)</f>
        <v/>
      </c>
      <c r="J71" s="425" t="str">
        <f>IF('Mapa final SI'!AE74="","",'Mapa final SI'!AE74)</f>
        <v/>
      </c>
      <c r="K71" s="425" t="str">
        <f t="shared" si="0"/>
        <v/>
      </c>
      <c r="L71" s="425" t="str">
        <f>IF('Mapa final SI'!AH74="","",'Mapa final SI'!AH74)</f>
        <v/>
      </c>
      <c r="M71" s="338" t="str">
        <f>IF('Mapa final SI'!T74="","",'Mapa final SI'!T74)</f>
        <v/>
      </c>
      <c r="N71" s="70"/>
      <c r="O71" s="70"/>
      <c r="P71" s="70"/>
      <c r="Q71" s="180"/>
    </row>
    <row r="72" spans="1:17" ht="43.5" customHeight="1" x14ac:dyDescent="0.25">
      <c r="A72" s="118" t="s">
        <v>604</v>
      </c>
      <c r="B72" s="779"/>
      <c r="C72" s="781"/>
      <c r="D72" s="783"/>
      <c r="E72" s="781"/>
      <c r="F72" s="785"/>
      <c r="G72" s="785"/>
      <c r="H72" s="786"/>
      <c r="I72" s="425" t="str">
        <f>IF('Mapa final SI'!AC75="","",'Mapa final SI'!AC75)</f>
        <v/>
      </c>
      <c r="J72" s="425" t="str">
        <f>IF('Mapa final SI'!AE75="","",'Mapa final SI'!AE75)</f>
        <v/>
      </c>
      <c r="K72" s="425"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5" t="str">
        <f>IF('Mapa final SI'!AH75="","",'Mapa final SI'!AH75)</f>
        <v/>
      </c>
      <c r="M72" s="338" t="str">
        <f>IF('Mapa final SI'!T75="","",'Mapa final SI'!T75)</f>
        <v/>
      </c>
      <c r="N72" s="70"/>
      <c r="O72" s="70"/>
      <c r="P72" s="70"/>
      <c r="Q72" s="180"/>
    </row>
    <row r="73" spans="1:17" ht="43.5" customHeight="1" x14ac:dyDescent="0.25">
      <c r="A73" s="118" t="s">
        <v>605</v>
      </c>
      <c r="B73" s="778"/>
      <c r="C73" s="780" t="str">
        <f>IF('Mapa final SI'!G76="","",'Mapa final SI'!G76)</f>
        <v/>
      </c>
      <c r="D73" s="791"/>
      <c r="E73" s="780" t="str">
        <f>IF('Mapa final SI'!F76="","",'Mapa final SI'!F76)</f>
        <v/>
      </c>
      <c r="F73" s="784" t="str">
        <f>IF('Mapa final SI'!L76="","",'Mapa final SI'!L76)</f>
        <v/>
      </c>
      <c r="G73" s="784" t="str">
        <f>IF('Mapa final SI'!P76="","",'Mapa final SI'!P76)</f>
        <v/>
      </c>
      <c r="H73" s="889"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5" t="str">
        <f>IF('Mapa final SI'!AC76="","",'Mapa final SI'!AC76)</f>
        <v/>
      </c>
      <c r="J73" s="425" t="str">
        <f>IF('Mapa final SI'!AE76="","",'Mapa final SI'!AE76)</f>
        <v/>
      </c>
      <c r="K73" s="425" t="str">
        <f t="shared" si="11"/>
        <v/>
      </c>
      <c r="L73" s="425" t="str">
        <f>IF('Mapa final SI'!AH76="","",'Mapa final SI'!AH76)</f>
        <v/>
      </c>
      <c r="M73" s="338" t="str">
        <f>IF('Mapa final SI'!T76="","",'Mapa final SI'!T76)</f>
        <v/>
      </c>
      <c r="N73" s="70"/>
      <c r="O73" s="70"/>
      <c r="P73" s="70"/>
      <c r="Q73" s="180"/>
    </row>
    <row r="74" spans="1:17" ht="43.5" customHeight="1" x14ac:dyDescent="0.25">
      <c r="A74" s="118" t="s">
        <v>606</v>
      </c>
      <c r="B74" s="779"/>
      <c r="C74" s="781"/>
      <c r="D74" s="783"/>
      <c r="E74" s="781"/>
      <c r="F74" s="785"/>
      <c r="G74" s="785"/>
      <c r="H74" s="889"/>
      <c r="I74" s="425" t="str">
        <f>IF('Mapa final SI'!AC77="","",'Mapa final SI'!AC77)</f>
        <v/>
      </c>
      <c r="J74" s="425" t="str">
        <f>IF('Mapa final SI'!AE77="","",'Mapa final SI'!AE77)</f>
        <v/>
      </c>
      <c r="K74" s="425" t="str">
        <f t="shared" si="11"/>
        <v/>
      </c>
      <c r="L74" s="425" t="str">
        <f>IF('Mapa final SI'!AH77="","",'Mapa final SI'!AH77)</f>
        <v/>
      </c>
      <c r="M74" s="338" t="str">
        <f>IF('Mapa final SI'!T77="","",'Mapa final SI'!T77)</f>
        <v/>
      </c>
      <c r="N74" s="70"/>
      <c r="O74" s="70"/>
      <c r="P74" s="70"/>
      <c r="Q74" s="180"/>
    </row>
    <row r="75" spans="1:17" ht="43.5" customHeight="1" x14ac:dyDescent="0.25">
      <c r="A75" s="118" t="s">
        <v>607</v>
      </c>
      <c r="B75" s="779"/>
      <c r="C75" s="781"/>
      <c r="D75" s="783"/>
      <c r="E75" s="781"/>
      <c r="F75" s="785"/>
      <c r="G75" s="785"/>
      <c r="H75" s="889"/>
      <c r="I75" s="425" t="str">
        <f>IF('Mapa final SI'!AC78="","",'Mapa final SI'!AC78)</f>
        <v/>
      </c>
      <c r="J75" s="425" t="str">
        <f>IF('Mapa final SI'!AE78="","",'Mapa final SI'!AE78)</f>
        <v/>
      </c>
      <c r="K75" s="425" t="str">
        <f t="shared" si="11"/>
        <v/>
      </c>
      <c r="L75" s="425" t="str">
        <f>IF('Mapa final SI'!AH78="","",'Mapa final SI'!AH78)</f>
        <v/>
      </c>
      <c r="M75" s="338" t="str">
        <f>IF('Mapa final SI'!T78="","",'Mapa final SI'!T78)</f>
        <v/>
      </c>
      <c r="N75" s="70"/>
      <c r="O75" s="70"/>
      <c r="P75" s="70"/>
      <c r="Q75" s="180"/>
    </row>
    <row r="76" spans="1:17" ht="43.5" customHeight="1" x14ac:dyDescent="0.25">
      <c r="A76" s="118" t="s">
        <v>608</v>
      </c>
      <c r="B76" s="779"/>
      <c r="C76" s="781"/>
      <c r="D76" s="783"/>
      <c r="E76" s="781"/>
      <c r="F76" s="785"/>
      <c r="G76" s="785"/>
      <c r="H76" s="889"/>
      <c r="I76" s="425" t="str">
        <f>IF('Mapa final SI'!AC79="","",'Mapa final SI'!AC79)</f>
        <v/>
      </c>
      <c r="J76" s="425" t="str">
        <f>IF('Mapa final SI'!AE79="","",'Mapa final SI'!AE79)</f>
        <v/>
      </c>
      <c r="K76" s="425" t="str">
        <f t="shared" si="11"/>
        <v/>
      </c>
      <c r="L76" s="425" t="str">
        <f>IF('Mapa final SI'!AH79="","",'Mapa final SI'!AH79)</f>
        <v/>
      </c>
      <c r="M76" s="338" t="str">
        <f>IF('Mapa final SI'!T79="","",'Mapa final SI'!T79)</f>
        <v/>
      </c>
      <c r="N76" s="70"/>
      <c r="O76" s="70"/>
      <c r="P76" s="70"/>
      <c r="Q76" s="180"/>
    </row>
    <row r="77" spans="1:17" ht="43.5" customHeight="1" x14ac:dyDescent="0.25">
      <c r="A77" s="118" t="s">
        <v>609</v>
      </c>
      <c r="B77" s="779"/>
      <c r="C77" s="781"/>
      <c r="D77" s="783"/>
      <c r="E77" s="781"/>
      <c r="F77" s="785"/>
      <c r="G77" s="785"/>
      <c r="H77" s="889"/>
      <c r="I77" s="425" t="str">
        <f>IF('Mapa final SI'!AC80="","",'Mapa final SI'!AC80)</f>
        <v/>
      </c>
      <c r="J77" s="425" t="str">
        <f>IF('Mapa final SI'!AE80="","",'Mapa final SI'!AE80)</f>
        <v/>
      </c>
      <c r="K77" s="425" t="str">
        <f t="shared" si="11"/>
        <v/>
      </c>
      <c r="L77" s="425" t="str">
        <f>IF('Mapa final SI'!AH80="","",'Mapa final SI'!AH80)</f>
        <v/>
      </c>
      <c r="M77" s="338" t="str">
        <f>IF('Mapa final SI'!T80="","",'Mapa final SI'!T80)</f>
        <v/>
      </c>
      <c r="N77" s="70"/>
      <c r="O77" s="70"/>
      <c r="P77" s="70"/>
      <c r="Q77" s="180"/>
    </row>
    <row r="78" spans="1:17" ht="43.5" customHeight="1" x14ac:dyDescent="0.25">
      <c r="A78" s="118" t="s">
        <v>610</v>
      </c>
      <c r="B78" s="779"/>
      <c r="C78" s="781"/>
      <c r="D78" s="783"/>
      <c r="E78" s="781"/>
      <c r="F78" s="785"/>
      <c r="G78" s="785"/>
      <c r="H78" s="786"/>
      <c r="I78" s="425" t="str">
        <f>IF('Mapa final SI'!AC81="","",'Mapa final SI'!AC81)</f>
        <v/>
      </c>
      <c r="J78" s="425" t="str">
        <f>IF('Mapa final SI'!AE81="","",'Mapa final SI'!AE81)</f>
        <v/>
      </c>
      <c r="K78" s="425" t="str">
        <f t="shared" si="11"/>
        <v/>
      </c>
      <c r="L78" s="425" t="str">
        <f>IF('Mapa final SI'!AH81="","",'Mapa final SI'!AH81)</f>
        <v/>
      </c>
      <c r="M78" s="338" t="str">
        <f>IF('Mapa final SI'!T81="","",'Mapa final SI'!T81)</f>
        <v/>
      </c>
      <c r="N78" s="70"/>
      <c r="O78" s="70"/>
      <c r="P78" s="70"/>
      <c r="Q78" s="180"/>
    </row>
    <row r="79" spans="1:17" ht="43.5" customHeight="1" x14ac:dyDescent="0.25">
      <c r="A79" s="118" t="s">
        <v>611</v>
      </c>
      <c r="B79" s="778"/>
      <c r="C79" s="780" t="str">
        <f>IF('Mapa final SI'!G82="","",'Mapa final SI'!G82)</f>
        <v/>
      </c>
      <c r="D79" s="791"/>
      <c r="E79" s="780" t="str">
        <f>IF('Mapa final SI'!F82="","",'Mapa final SI'!F82)</f>
        <v/>
      </c>
      <c r="F79" s="784" t="str">
        <f>IF('Mapa final SI'!L82="","",'Mapa final SI'!L82)</f>
        <v/>
      </c>
      <c r="G79" s="784" t="str">
        <f>IF('Mapa final SI'!P82="","",'Mapa final SI'!P82)</f>
        <v/>
      </c>
      <c r="H79" s="889"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5" t="str">
        <f>IF('Mapa final SI'!AC82="","",'Mapa final SI'!AC82)</f>
        <v/>
      </c>
      <c r="J79" s="425" t="str">
        <f>IF('Mapa final SI'!AE82="","",'Mapa final SI'!AE82)</f>
        <v/>
      </c>
      <c r="K79" s="425" t="str">
        <f t="shared" si="11"/>
        <v/>
      </c>
      <c r="L79" s="425" t="str">
        <f>IF('Mapa final SI'!AH82="","",'Mapa final SI'!AH82)</f>
        <v/>
      </c>
      <c r="M79" s="338" t="str">
        <f>IF('Mapa final SI'!T82="","",'Mapa final SI'!T82)</f>
        <v/>
      </c>
      <c r="N79" s="70"/>
      <c r="O79" s="70"/>
      <c r="P79" s="70"/>
      <c r="Q79" s="180"/>
    </row>
    <row r="80" spans="1:17" ht="43.5" customHeight="1" x14ac:dyDescent="0.25">
      <c r="A80" s="118" t="s">
        <v>612</v>
      </c>
      <c r="B80" s="779"/>
      <c r="C80" s="781"/>
      <c r="D80" s="783"/>
      <c r="E80" s="781"/>
      <c r="F80" s="785"/>
      <c r="G80" s="785"/>
      <c r="H80" s="889"/>
      <c r="I80" s="425" t="str">
        <f>IF('Mapa final SI'!AC83="","",'Mapa final SI'!AC83)</f>
        <v/>
      </c>
      <c r="J80" s="425" t="str">
        <f>IF('Mapa final SI'!AE83="","",'Mapa final SI'!AE83)</f>
        <v/>
      </c>
      <c r="K80" s="425" t="str">
        <f t="shared" si="11"/>
        <v/>
      </c>
      <c r="L80" s="425" t="str">
        <f>IF('Mapa final SI'!AH83="","",'Mapa final SI'!AH83)</f>
        <v/>
      </c>
      <c r="M80" s="338" t="str">
        <f>IF('Mapa final SI'!T83="","",'Mapa final SI'!T83)</f>
        <v/>
      </c>
      <c r="N80" s="70"/>
      <c r="O80" s="70"/>
      <c r="P80" s="70"/>
      <c r="Q80" s="180"/>
    </row>
    <row r="81" spans="1:17" ht="43.5" customHeight="1" x14ac:dyDescent="0.25">
      <c r="A81" s="118" t="s">
        <v>613</v>
      </c>
      <c r="B81" s="779"/>
      <c r="C81" s="781"/>
      <c r="D81" s="783"/>
      <c r="E81" s="781"/>
      <c r="F81" s="785"/>
      <c r="G81" s="785"/>
      <c r="H81" s="889"/>
      <c r="I81" s="425" t="str">
        <f>IF('Mapa final SI'!AC84="","",'Mapa final SI'!AC84)</f>
        <v/>
      </c>
      <c r="J81" s="425" t="str">
        <f>IF('Mapa final SI'!AE84="","",'Mapa final SI'!AE84)</f>
        <v/>
      </c>
      <c r="K81" s="425" t="str">
        <f t="shared" si="11"/>
        <v/>
      </c>
      <c r="L81" s="425" t="str">
        <f>IF('Mapa final SI'!AH84="","",'Mapa final SI'!AH84)</f>
        <v/>
      </c>
      <c r="M81" s="338" t="str">
        <f>IF('Mapa final SI'!T84="","",'Mapa final SI'!T84)</f>
        <v/>
      </c>
      <c r="N81" s="70"/>
      <c r="O81" s="70"/>
      <c r="P81" s="70"/>
      <c r="Q81" s="180"/>
    </row>
    <row r="82" spans="1:17" ht="43.5" customHeight="1" x14ac:dyDescent="0.25">
      <c r="A82" s="118" t="s">
        <v>614</v>
      </c>
      <c r="B82" s="779"/>
      <c r="C82" s="781"/>
      <c r="D82" s="783"/>
      <c r="E82" s="781"/>
      <c r="F82" s="785"/>
      <c r="G82" s="785"/>
      <c r="H82" s="889"/>
      <c r="I82" s="425" t="str">
        <f>IF('Mapa final SI'!AC85="","",'Mapa final SI'!AC85)</f>
        <v/>
      </c>
      <c r="J82" s="425" t="str">
        <f>IF('Mapa final SI'!AE85="","",'Mapa final SI'!AE85)</f>
        <v/>
      </c>
      <c r="K82" s="425" t="str">
        <f t="shared" si="11"/>
        <v/>
      </c>
      <c r="L82" s="425" t="str">
        <f>IF('Mapa final SI'!AH85="","",'Mapa final SI'!AH85)</f>
        <v/>
      </c>
      <c r="M82" s="338" t="str">
        <f>IF('Mapa final SI'!T85="","",'Mapa final SI'!T85)</f>
        <v/>
      </c>
      <c r="N82" s="70"/>
      <c r="O82" s="70"/>
      <c r="P82" s="70"/>
      <c r="Q82" s="180"/>
    </row>
    <row r="83" spans="1:17" ht="43.5" customHeight="1" x14ac:dyDescent="0.25">
      <c r="A83" s="118" t="s">
        <v>615</v>
      </c>
      <c r="B83" s="779"/>
      <c r="C83" s="781"/>
      <c r="D83" s="783"/>
      <c r="E83" s="781"/>
      <c r="F83" s="785"/>
      <c r="G83" s="785"/>
      <c r="H83" s="889"/>
      <c r="I83" s="425" t="str">
        <f>IF('Mapa final SI'!AC86="","",'Mapa final SI'!AC86)</f>
        <v/>
      </c>
      <c r="J83" s="425" t="str">
        <f>IF('Mapa final SI'!AE86="","",'Mapa final SI'!AE86)</f>
        <v/>
      </c>
      <c r="K83" s="425" t="str">
        <f t="shared" si="11"/>
        <v/>
      </c>
      <c r="L83" s="425" t="str">
        <f>IF('Mapa final SI'!AH86="","",'Mapa final SI'!AH86)</f>
        <v/>
      </c>
      <c r="M83" s="338" t="str">
        <f>IF('Mapa final SI'!T86="","",'Mapa final SI'!T86)</f>
        <v/>
      </c>
      <c r="N83" s="70"/>
      <c r="O83" s="70"/>
      <c r="P83" s="70"/>
      <c r="Q83" s="180"/>
    </row>
    <row r="84" spans="1:17" ht="43.5" customHeight="1" x14ac:dyDescent="0.25">
      <c r="A84" s="118" t="s">
        <v>616</v>
      </c>
      <c r="B84" s="779"/>
      <c r="C84" s="781"/>
      <c r="D84" s="783"/>
      <c r="E84" s="781"/>
      <c r="F84" s="785"/>
      <c r="G84" s="785"/>
      <c r="H84" s="786"/>
      <c r="I84" s="425" t="str">
        <f>IF('Mapa final SI'!AC87="","",'Mapa final SI'!AC87)</f>
        <v/>
      </c>
      <c r="J84" s="425" t="str">
        <f>IF('Mapa final SI'!AE87="","",'Mapa final SI'!AE87)</f>
        <v/>
      </c>
      <c r="K84" s="425" t="str">
        <f t="shared" si="11"/>
        <v/>
      </c>
      <c r="L84" s="425" t="str">
        <f>IF('Mapa final SI'!AH87="","",'Mapa final SI'!AH87)</f>
        <v/>
      </c>
      <c r="M84" s="338" t="str">
        <f>IF('Mapa final SI'!T87="","",'Mapa final SI'!T87)</f>
        <v/>
      </c>
      <c r="N84" s="70"/>
      <c r="O84" s="70"/>
      <c r="P84" s="70"/>
      <c r="Q84" s="180"/>
    </row>
    <row r="85" spans="1:17" ht="43.5" customHeight="1" x14ac:dyDescent="0.25">
      <c r="A85" s="118" t="s">
        <v>617</v>
      </c>
      <c r="B85" s="778"/>
      <c r="C85" s="780" t="str">
        <f>IF('Mapa final SI'!G88="","",'Mapa final SI'!G88)</f>
        <v/>
      </c>
      <c r="D85" s="791"/>
      <c r="E85" s="780" t="str">
        <f>IF('Mapa final SI'!F88="","",'Mapa final SI'!F88)</f>
        <v/>
      </c>
      <c r="F85" s="784" t="str">
        <f>IF('Mapa final SI'!L88="","",'Mapa final SI'!L88)</f>
        <v/>
      </c>
      <c r="G85" s="784" t="str">
        <f>IF('Mapa final SI'!P88="","",'Mapa final SI'!P88)</f>
        <v/>
      </c>
      <c r="H85" s="889"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5" t="str">
        <f>IF('Mapa final SI'!AC88="","",'Mapa final SI'!AC88)</f>
        <v/>
      </c>
      <c r="J85" s="425" t="str">
        <f>IF('Mapa final SI'!AE88="","",'Mapa final SI'!AE88)</f>
        <v/>
      </c>
      <c r="K85" s="425" t="str">
        <f t="shared" si="11"/>
        <v/>
      </c>
      <c r="L85" s="425" t="str">
        <f>IF('Mapa final SI'!AH88="","",'Mapa final SI'!AH88)</f>
        <v/>
      </c>
      <c r="M85" s="338" t="str">
        <f>IF('Mapa final SI'!T88="","",'Mapa final SI'!T88)</f>
        <v/>
      </c>
      <c r="N85" s="70"/>
      <c r="O85" s="70"/>
      <c r="P85" s="70"/>
      <c r="Q85" s="180"/>
    </row>
    <row r="86" spans="1:17" ht="43.5" customHeight="1" x14ac:dyDescent="0.25">
      <c r="A86" s="118" t="s">
        <v>618</v>
      </c>
      <c r="B86" s="779"/>
      <c r="C86" s="781"/>
      <c r="D86" s="783"/>
      <c r="E86" s="781"/>
      <c r="F86" s="785"/>
      <c r="G86" s="785"/>
      <c r="H86" s="889"/>
      <c r="I86" s="425" t="str">
        <f>IF('Mapa final SI'!AC89="","",'Mapa final SI'!AC89)</f>
        <v/>
      </c>
      <c r="J86" s="425" t="str">
        <f>IF('Mapa final SI'!AE89="","",'Mapa final SI'!AE89)</f>
        <v/>
      </c>
      <c r="K86" s="425" t="str">
        <f t="shared" si="11"/>
        <v/>
      </c>
      <c r="L86" s="425" t="str">
        <f>IF('Mapa final SI'!AH89="","",'Mapa final SI'!AH89)</f>
        <v/>
      </c>
      <c r="M86" s="338" t="str">
        <f>IF('Mapa final SI'!T89="","",'Mapa final SI'!T89)</f>
        <v/>
      </c>
      <c r="N86" s="70"/>
      <c r="O86" s="70"/>
      <c r="P86" s="70"/>
      <c r="Q86" s="180"/>
    </row>
    <row r="87" spans="1:17" ht="43.5" customHeight="1" x14ac:dyDescent="0.25">
      <c r="A87" s="118" t="s">
        <v>619</v>
      </c>
      <c r="B87" s="779"/>
      <c r="C87" s="781"/>
      <c r="D87" s="783"/>
      <c r="E87" s="781"/>
      <c r="F87" s="785"/>
      <c r="G87" s="785"/>
      <c r="H87" s="889"/>
      <c r="I87" s="425" t="str">
        <f>IF('Mapa final SI'!AC90="","",'Mapa final SI'!AC90)</f>
        <v/>
      </c>
      <c r="J87" s="425" t="str">
        <f>IF('Mapa final SI'!AE90="","",'Mapa final SI'!AE90)</f>
        <v/>
      </c>
      <c r="K87" s="425" t="str">
        <f t="shared" si="11"/>
        <v/>
      </c>
      <c r="L87" s="425" t="str">
        <f>IF('Mapa final SI'!AH90="","",'Mapa final SI'!AH90)</f>
        <v/>
      </c>
      <c r="M87" s="338" t="str">
        <f>IF('Mapa final SI'!T90="","",'Mapa final SI'!T90)</f>
        <v/>
      </c>
      <c r="N87" s="70"/>
      <c r="O87" s="70"/>
      <c r="P87" s="70"/>
      <c r="Q87" s="180"/>
    </row>
    <row r="88" spans="1:17" ht="43.5" customHeight="1" x14ac:dyDescent="0.25">
      <c r="A88" s="118" t="s">
        <v>620</v>
      </c>
      <c r="B88" s="779"/>
      <c r="C88" s="781"/>
      <c r="D88" s="783"/>
      <c r="E88" s="781"/>
      <c r="F88" s="785"/>
      <c r="G88" s="785"/>
      <c r="H88" s="889"/>
      <c r="I88" s="425" t="str">
        <f>IF('Mapa final SI'!AC91="","",'Mapa final SI'!AC91)</f>
        <v/>
      </c>
      <c r="J88" s="425" t="str">
        <f>IF('Mapa final SI'!AE91="","",'Mapa final SI'!AE91)</f>
        <v/>
      </c>
      <c r="K88" s="425" t="str">
        <f t="shared" si="11"/>
        <v/>
      </c>
      <c r="L88" s="425" t="str">
        <f>IF('Mapa final SI'!AH91="","",'Mapa final SI'!AH91)</f>
        <v/>
      </c>
      <c r="M88" s="338" t="str">
        <f>IF('Mapa final SI'!T91="","",'Mapa final SI'!T91)</f>
        <v/>
      </c>
      <c r="N88" s="70"/>
      <c r="O88" s="70"/>
      <c r="P88" s="70"/>
      <c r="Q88" s="180"/>
    </row>
    <row r="89" spans="1:17" ht="43.5" customHeight="1" x14ac:dyDescent="0.25">
      <c r="A89" s="118" t="s">
        <v>621</v>
      </c>
      <c r="B89" s="779"/>
      <c r="C89" s="781"/>
      <c r="D89" s="783"/>
      <c r="E89" s="781"/>
      <c r="F89" s="785"/>
      <c r="G89" s="785"/>
      <c r="H89" s="889"/>
      <c r="I89" s="425" t="str">
        <f>IF('Mapa final SI'!AC92="","",'Mapa final SI'!AC92)</f>
        <v/>
      </c>
      <c r="J89" s="425" t="str">
        <f>IF('Mapa final SI'!AE92="","",'Mapa final SI'!AE92)</f>
        <v/>
      </c>
      <c r="K89" s="425" t="str">
        <f t="shared" si="11"/>
        <v/>
      </c>
      <c r="L89" s="425" t="str">
        <f>IF('Mapa final SI'!AH92="","",'Mapa final SI'!AH92)</f>
        <v/>
      </c>
      <c r="M89" s="338" t="str">
        <f>IF('Mapa final SI'!T92="","",'Mapa final SI'!T92)</f>
        <v/>
      </c>
      <c r="N89" s="70"/>
      <c r="O89" s="70"/>
      <c r="P89" s="70"/>
      <c r="Q89" s="180"/>
    </row>
    <row r="90" spans="1:17" ht="43.5" customHeight="1" x14ac:dyDescent="0.25">
      <c r="A90" s="118" t="s">
        <v>622</v>
      </c>
      <c r="B90" s="779"/>
      <c r="C90" s="781"/>
      <c r="D90" s="783"/>
      <c r="E90" s="781"/>
      <c r="F90" s="785"/>
      <c r="G90" s="785"/>
      <c r="H90" s="786"/>
      <c r="I90" s="425" t="str">
        <f>IF('Mapa final SI'!AC93="","",'Mapa final SI'!AC93)</f>
        <v/>
      </c>
      <c r="J90" s="425" t="str">
        <f>IF('Mapa final SI'!AE93="","",'Mapa final SI'!AE93)</f>
        <v/>
      </c>
      <c r="K90" s="425" t="str">
        <f t="shared" si="11"/>
        <v/>
      </c>
      <c r="L90" s="425" t="str">
        <f>IF('Mapa final SI'!AH93="","",'Mapa final SI'!AH93)</f>
        <v/>
      </c>
      <c r="M90" s="338" t="str">
        <f>IF('Mapa final SI'!T93="","",'Mapa final SI'!T93)</f>
        <v/>
      </c>
      <c r="N90" s="70"/>
      <c r="O90" s="70"/>
      <c r="P90" s="70"/>
      <c r="Q90" s="180"/>
    </row>
    <row r="91" spans="1:17" ht="43.5" customHeight="1" x14ac:dyDescent="0.25">
      <c r="A91" s="118" t="s">
        <v>623</v>
      </c>
      <c r="B91" s="778"/>
      <c r="C91" s="780" t="str">
        <f>IF('Mapa final SI'!G94="","",'Mapa final SI'!G94)</f>
        <v/>
      </c>
      <c r="D91" s="791"/>
      <c r="E91" s="780" t="str">
        <f>IF('Mapa final SI'!F94="","",'Mapa final SI'!F94)</f>
        <v/>
      </c>
      <c r="F91" s="784" t="str">
        <f>IF('Mapa final SI'!L94="","",'Mapa final SI'!L94)</f>
        <v/>
      </c>
      <c r="G91" s="784" t="str">
        <f>IF('Mapa final SI'!P94="","",'Mapa final SI'!P94)</f>
        <v/>
      </c>
      <c r="H91" s="889"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5" t="str">
        <f>IF('Mapa final SI'!AC94="","",'Mapa final SI'!AC94)</f>
        <v/>
      </c>
      <c r="J91" s="425" t="str">
        <f>IF('Mapa final SI'!AE94="","",'Mapa final SI'!AE94)</f>
        <v/>
      </c>
      <c r="K91" s="425" t="str">
        <f t="shared" si="11"/>
        <v/>
      </c>
      <c r="L91" s="425" t="str">
        <f>IF('Mapa final SI'!AH94="","",'Mapa final SI'!AH94)</f>
        <v/>
      </c>
      <c r="M91" s="338" t="str">
        <f>IF('Mapa final SI'!T94="","",'Mapa final SI'!T94)</f>
        <v/>
      </c>
      <c r="N91" s="70"/>
      <c r="O91" s="70"/>
      <c r="P91" s="70"/>
      <c r="Q91" s="180"/>
    </row>
    <row r="92" spans="1:17" ht="43.5" customHeight="1" x14ac:dyDescent="0.25">
      <c r="A92" s="118" t="s">
        <v>624</v>
      </c>
      <c r="B92" s="779"/>
      <c r="C92" s="781"/>
      <c r="D92" s="783"/>
      <c r="E92" s="781"/>
      <c r="F92" s="785"/>
      <c r="G92" s="785"/>
      <c r="H92" s="889"/>
      <c r="I92" s="425" t="str">
        <f>IF('Mapa final SI'!AC95="","",'Mapa final SI'!AC95)</f>
        <v/>
      </c>
      <c r="J92" s="425" t="str">
        <f>IF('Mapa final SI'!AE95="","",'Mapa final SI'!AE95)</f>
        <v/>
      </c>
      <c r="K92" s="425" t="str">
        <f t="shared" si="11"/>
        <v/>
      </c>
      <c r="L92" s="425" t="str">
        <f>IF('Mapa final SI'!AH95="","",'Mapa final SI'!AH95)</f>
        <v/>
      </c>
      <c r="M92" s="338" t="str">
        <f>IF('Mapa final SI'!T95="","",'Mapa final SI'!T95)</f>
        <v/>
      </c>
      <c r="N92" s="70"/>
      <c r="O92" s="70"/>
      <c r="P92" s="70"/>
      <c r="Q92" s="180"/>
    </row>
    <row r="93" spans="1:17" ht="43.5" customHeight="1" x14ac:dyDescent="0.25">
      <c r="A93" s="118" t="s">
        <v>625</v>
      </c>
      <c r="B93" s="779"/>
      <c r="C93" s="781"/>
      <c r="D93" s="783"/>
      <c r="E93" s="781"/>
      <c r="F93" s="785"/>
      <c r="G93" s="785"/>
      <c r="H93" s="889"/>
      <c r="I93" s="425" t="str">
        <f>IF('Mapa final SI'!AC96="","",'Mapa final SI'!AC96)</f>
        <v/>
      </c>
      <c r="J93" s="425" t="str">
        <f>IF('Mapa final SI'!AE96="","",'Mapa final SI'!AE96)</f>
        <v/>
      </c>
      <c r="K93" s="425" t="str">
        <f t="shared" si="11"/>
        <v/>
      </c>
      <c r="L93" s="425" t="str">
        <f>IF('Mapa final SI'!AH96="","",'Mapa final SI'!AH96)</f>
        <v/>
      </c>
      <c r="M93" s="338" t="str">
        <f>IF('Mapa final SI'!T96="","",'Mapa final SI'!T96)</f>
        <v/>
      </c>
      <c r="N93" s="70"/>
      <c r="O93" s="70"/>
      <c r="P93" s="70"/>
      <c r="Q93" s="180"/>
    </row>
    <row r="94" spans="1:17" ht="43.5" customHeight="1" x14ac:dyDescent="0.25">
      <c r="A94" s="118" t="s">
        <v>626</v>
      </c>
      <c r="B94" s="779"/>
      <c r="C94" s="781"/>
      <c r="D94" s="783"/>
      <c r="E94" s="781"/>
      <c r="F94" s="785"/>
      <c r="G94" s="785"/>
      <c r="H94" s="889"/>
      <c r="I94" s="425" t="str">
        <f>IF('Mapa final SI'!AC97="","",'Mapa final SI'!AC97)</f>
        <v/>
      </c>
      <c r="J94" s="425" t="str">
        <f>IF('Mapa final SI'!AE97="","",'Mapa final SI'!AE97)</f>
        <v/>
      </c>
      <c r="K94" s="425" t="str">
        <f t="shared" si="11"/>
        <v/>
      </c>
      <c r="L94" s="425" t="str">
        <f>IF('Mapa final SI'!AH97="","",'Mapa final SI'!AH97)</f>
        <v/>
      </c>
      <c r="M94" s="338" t="str">
        <f>IF('Mapa final SI'!T97="","",'Mapa final SI'!T97)</f>
        <v/>
      </c>
      <c r="N94" s="70"/>
      <c r="O94" s="70"/>
      <c r="P94" s="70"/>
      <c r="Q94" s="180"/>
    </row>
    <row r="95" spans="1:17" ht="43.5" customHeight="1" x14ac:dyDescent="0.25">
      <c r="A95" s="118" t="s">
        <v>627</v>
      </c>
      <c r="B95" s="779"/>
      <c r="C95" s="781"/>
      <c r="D95" s="783"/>
      <c r="E95" s="781"/>
      <c r="F95" s="785"/>
      <c r="G95" s="785"/>
      <c r="H95" s="889"/>
      <c r="I95" s="425" t="str">
        <f>IF('Mapa final SI'!AC98="","",'Mapa final SI'!AC98)</f>
        <v/>
      </c>
      <c r="J95" s="425" t="str">
        <f>IF('Mapa final SI'!AE98="","",'Mapa final SI'!AE98)</f>
        <v/>
      </c>
      <c r="K95" s="425" t="str">
        <f t="shared" si="11"/>
        <v/>
      </c>
      <c r="L95" s="425" t="str">
        <f>IF('Mapa final SI'!AH98="","",'Mapa final SI'!AH98)</f>
        <v/>
      </c>
      <c r="M95" s="338" t="str">
        <f>IF('Mapa final SI'!T98="","",'Mapa final SI'!T98)</f>
        <v/>
      </c>
      <c r="N95" s="70"/>
      <c r="O95" s="70"/>
      <c r="P95" s="70"/>
      <c r="Q95" s="180"/>
    </row>
    <row r="96" spans="1:17" ht="43.5" customHeight="1" x14ac:dyDescent="0.25">
      <c r="A96" s="118" t="s">
        <v>628</v>
      </c>
      <c r="B96" s="779"/>
      <c r="C96" s="781"/>
      <c r="D96" s="783"/>
      <c r="E96" s="781"/>
      <c r="F96" s="785"/>
      <c r="G96" s="785"/>
      <c r="H96" s="786"/>
      <c r="I96" s="425" t="str">
        <f>IF('Mapa final SI'!AC99="","",'Mapa final SI'!AC99)</f>
        <v/>
      </c>
      <c r="J96" s="425" t="str">
        <f>IF('Mapa final SI'!AE99="","",'Mapa final SI'!AE99)</f>
        <v/>
      </c>
      <c r="K96" s="425" t="str">
        <f t="shared" si="11"/>
        <v/>
      </c>
      <c r="L96" s="425" t="str">
        <f>IF('Mapa final SI'!AH99="","",'Mapa final SI'!AH99)</f>
        <v/>
      </c>
      <c r="M96" s="338" t="str">
        <f>IF('Mapa final SI'!T99="","",'Mapa final SI'!T99)</f>
        <v/>
      </c>
      <c r="N96" s="70"/>
      <c r="O96" s="70"/>
      <c r="P96" s="70"/>
      <c r="Q96" s="180"/>
    </row>
    <row r="97" spans="1:17" ht="43.5" customHeight="1" x14ac:dyDescent="0.25">
      <c r="A97" s="118" t="s">
        <v>629</v>
      </c>
      <c r="B97" s="778"/>
      <c r="C97" s="780" t="str">
        <f>IF('Mapa final SI'!G100="","",'Mapa final SI'!G100)</f>
        <v/>
      </c>
      <c r="D97" s="791"/>
      <c r="E97" s="780" t="str">
        <f>IF('Mapa final SI'!F100="","",'Mapa final SI'!F100)</f>
        <v/>
      </c>
      <c r="F97" s="784" t="str">
        <f>IF('Mapa final SI'!L100="","",'Mapa final SI'!L100)</f>
        <v/>
      </c>
      <c r="G97" s="784" t="str">
        <f>IF('Mapa final SI'!P100="","",'Mapa final SI'!P100)</f>
        <v/>
      </c>
      <c r="H97" s="889"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5" t="str">
        <f>IF('Mapa final SI'!AC100="","",'Mapa final SI'!AC100)</f>
        <v/>
      </c>
      <c r="J97" s="425" t="str">
        <f>IF('Mapa final SI'!AE100="","",'Mapa final SI'!AE100)</f>
        <v/>
      </c>
      <c r="K97" s="425" t="str">
        <f t="shared" si="11"/>
        <v/>
      </c>
      <c r="L97" s="425" t="str">
        <f>IF('Mapa final SI'!AH100="","",'Mapa final SI'!AH100)</f>
        <v/>
      </c>
      <c r="M97" s="338" t="str">
        <f>IF('Mapa final SI'!T100="","",'Mapa final SI'!T100)</f>
        <v/>
      </c>
      <c r="N97" s="70"/>
      <c r="O97" s="70"/>
      <c r="P97" s="70"/>
      <c r="Q97" s="180"/>
    </row>
    <row r="98" spans="1:17" ht="43.5" customHeight="1" x14ac:dyDescent="0.25">
      <c r="A98" s="118" t="s">
        <v>630</v>
      </c>
      <c r="B98" s="779"/>
      <c r="C98" s="781"/>
      <c r="D98" s="783"/>
      <c r="E98" s="781"/>
      <c r="F98" s="785"/>
      <c r="G98" s="785"/>
      <c r="H98" s="889"/>
      <c r="I98" s="425" t="str">
        <f>IF('Mapa final SI'!AC101="","",'Mapa final SI'!AC101)</f>
        <v/>
      </c>
      <c r="J98" s="425" t="str">
        <f>IF('Mapa final SI'!AE101="","",'Mapa final SI'!AE101)</f>
        <v/>
      </c>
      <c r="K98" s="425" t="str">
        <f t="shared" si="11"/>
        <v/>
      </c>
      <c r="L98" s="425" t="str">
        <f>IF('Mapa final SI'!AH101="","",'Mapa final SI'!AH101)</f>
        <v/>
      </c>
      <c r="M98" s="338" t="str">
        <f>IF('Mapa final SI'!T101="","",'Mapa final SI'!T101)</f>
        <v/>
      </c>
      <c r="N98" s="70"/>
      <c r="O98" s="70"/>
      <c r="P98" s="70"/>
      <c r="Q98" s="180"/>
    </row>
    <row r="99" spans="1:17" ht="43.5" customHeight="1" x14ac:dyDescent="0.25">
      <c r="A99" s="118" t="s">
        <v>631</v>
      </c>
      <c r="B99" s="779"/>
      <c r="C99" s="781"/>
      <c r="D99" s="783"/>
      <c r="E99" s="781"/>
      <c r="F99" s="785"/>
      <c r="G99" s="785"/>
      <c r="H99" s="889"/>
      <c r="I99" s="425" t="str">
        <f>IF('Mapa final SI'!AC102="","",'Mapa final SI'!AC102)</f>
        <v/>
      </c>
      <c r="J99" s="425" t="str">
        <f>IF('Mapa final SI'!AE102="","",'Mapa final SI'!AE102)</f>
        <v/>
      </c>
      <c r="K99" s="425" t="str">
        <f t="shared" si="11"/>
        <v/>
      </c>
      <c r="L99" s="425" t="str">
        <f>IF('Mapa final SI'!AH102="","",'Mapa final SI'!AH102)</f>
        <v/>
      </c>
      <c r="M99" s="338" t="str">
        <f>IF('Mapa final SI'!T102="","",'Mapa final SI'!T102)</f>
        <v/>
      </c>
      <c r="N99" s="70"/>
      <c r="O99" s="70"/>
      <c r="P99" s="70"/>
      <c r="Q99" s="180"/>
    </row>
    <row r="100" spans="1:17" ht="43.5" customHeight="1" x14ac:dyDescent="0.25">
      <c r="A100" s="118" t="s">
        <v>632</v>
      </c>
      <c r="B100" s="779"/>
      <c r="C100" s="781"/>
      <c r="D100" s="783"/>
      <c r="E100" s="781"/>
      <c r="F100" s="785"/>
      <c r="G100" s="785"/>
      <c r="H100" s="889"/>
      <c r="I100" s="425" t="str">
        <f>IF('Mapa final SI'!AC103="","",'Mapa final SI'!AC103)</f>
        <v/>
      </c>
      <c r="J100" s="425" t="str">
        <f>IF('Mapa final SI'!AE103="","",'Mapa final SI'!AE103)</f>
        <v/>
      </c>
      <c r="K100" s="425" t="str">
        <f t="shared" si="11"/>
        <v/>
      </c>
      <c r="L100" s="425" t="str">
        <f>IF('Mapa final SI'!AH103="","",'Mapa final SI'!AH103)</f>
        <v/>
      </c>
      <c r="M100" s="338" t="str">
        <f>IF('Mapa final SI'!T103="","",'Mapa final SI'!T103)</f>
        <v/>
      </c>
      <c r="N100" s="70"/>
      <c r="O100" s="70"/>
      <c r="P100" s="70"/>
      <c r="Q100" s="180"/>
    </row>
    <row r="101" spans="1:17" ht="43.5" customHeight="1" x14ac:dyDescent="0.25">
      <c r="A101" s="118" t="s">
        <v>633</v>
      </c>
      <c r="B101" s="779"/>
      <c r="C101" s="781"/>
      <c r="D101" s="783"/>
      <c r="E101" s="781"/>
      <c r="F101" s="785"/>
      <c r="G101" s="785"/>
      <c r="H101" s="889"/>
      <c r="I101" s="425" t="str">
        <f>IF('Mapa final SI'!AC104="","",'Mapa final SI'!AC104)</f>
        <v/>
      </c>
      <c r="J101" s="425" t="str">
        <f>IF('Mapa final SI'!AE104="","",'Mapa final SI'!AE104)</f>
        <v/>
      </c>
      <c r="K101" s="425" t="str">
        <f t="shared" si="11"/>
        <v/>
      </c>
      <c r="L101" s="425" t="str">
        <f>IF('Mapa final SI'!AH104="","",'Mapa final SI'!AH104)</f>
        <v/>
      </c>
      <c r="M101" s="338" t="str">
        <f>IF('Mapa final SI'!T104="","",'Mapa final SI'!T104)</f>
        <v/>
      </c>
      <c r="N101" s="70"/>
      <c r="O101" s="70"/>
      <c r="P101" s="70"/>
      <c r="Q101" s="180"/>
    </row>
    <row r="102" spans="1:17" ht="43.5" customHeight="1" x14ac:dyDescent="0.25">
      <c r="A102" s="118" t="s">
        <v>634</v>
      </c>
      <c r="B102" s="779"/>
      <c r="C102" s="781"/>
      <c r="D102" s="783"/>
      <c r="E102" s="781"/>
      <c r="F102" s="785"/>
      <c r="G102" s="785"/>
      <c r="H102" s="786"/>
      <c r="I102" s="425" t="str">
        <f>IF('Mapa final SI'!AC105="","",'Mapa final SI'!AC105)</f>
        <v/>
      </c>
      <c r="J102" s="425" t="str">
        <f>IF('Mapa final SI'!AE105="","",'Mapa final SI'!AE105)</f>
        <v/>
      </c>
      <c r="K102" s="425" t="str">
        <f t="shared" si="11"/>
        <v/>
      </c>
      <c r="L102" s="425" t="str">
        <f>IF('Mapa final SI'!AH105="","",'Mapa final SI'!AH105)</f>
        <v/>
      </c>
      <c r="M102" s="338" t="str">
        <f>IF('Mapa final SI'!T105="","",'Mapa final SI'!T105)</f>
        <v/>
      </c>
      <c r="N102" s="70"/>
      <c r="O102" s="70"/>
      <c r="P102" s="70"/>
      <c r="Q102" s="180"/>
    </row>
    <row r="103" spans="1:17" ht="43.5" customHeight="1" x14ac:dyDescent="0.25">
      <c r="A103" s="118" t="s">
        <v>635</v>
      </c>
      <c r="B103" s="778"/>
      <c r="C103" s="780" t="str">
        <f>IF('Mapa final SI'!G106="","",'Mapa final SI'!G106)</f>
        <v/>
      </c>
      <c r="D103" s="791"/>
      <c r="E103" s="780" t="str">
        <f>IF('Mapa final SI'!F106="","",'Mapa final SI'!F106)</f>
        <v/>
      </c>
      <c r="F103" s="784" t="str">
        <f>IF('Mapa final SI'!L106="","",'Mapa final SI'!L106)</f>
        <v/>
      </c>
      <c r="G103" s="784" t="str">
        <f>IF('Mapa final SI'!P106="","",'Mapa final SI'!P106)</f>
        <v/>
      </c>
      <c r="H103" s="889"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5" t="str">
        <f>IF('Mapa final SI'!AC106="","",'Mapa final SI'!AC106)</f>
        <v/>
      </c>
      <c r="J103" s="425" t="str">
        <f>IF('Mapa final SI'!AE106="","",'Mapa final SI'!AE106)</f>
        <v/>
      </c>
      <c r="K103" s="425" t="str">
        <f t="shared" si="11"/>
        <v/>
      </c>
      <c r="L103" s="425" t="str">
        <f>IF('Mapa final SI'!AH106="","",'Mapa final SI'!AH106)</f>
        <v/>
      </c>
      <c r="M103" s="338" t="str">
        <f>IF('Mapa final SI'!T106="","",'Mapa final SI'!T106)</f>
        <v/>
      </c>
      <c r="N103" s="70"/>
      <c r="O103" s="70"/>
      <c r="P103" s="70"/>
      <c r="Q103" s="180"/>
    </row>
    <row r="104" spans="1:17" ht="43.5" customHeight="1" x14ac:dyDescent="0.25">
      <c r="A104" s="118" t="s">
        <v>636</v>
      </c>
      <c r="B104" s="779"/>
      <c r="C104" s="781"/>
      <c r="D104" s="783"/>
      <c r="E104" s="781"/>
      <c r="F104" s="785"/>
      <c r="G104" s="785"/>
      <c r="H104" s="889"/>
      <c r="I104" s="425" t="str">
        <f>IF('Mapa final SI'!AC107="","",'Mapa final SI'!AC107)</f>
        <v/>
      </c>
      <c r="J104" s="425" t="str">
        <f>IF('Mapa final SI'!AE107="","",'Mapa final SI'!AE107)</f>
        <v/>
      </c>
      <c r="K104" s="425" t="str">
        <f t="shared" si="11"/>
        <v/>
      </c>
      <c r="L104" s="425" t="str">
        <f>IF('Mapa final SI'!AH107="","",'Mapa final SI'!AH107)</f>
        <v/>
      </c>
      <c r="M104" s="338" t="str">
        <f>IF('Mapa final SI'!T107="","",'Mapa final SI'!T107)</f>
        <v/>
      </c>
      <c r="N104" s="70"/>
      <c r="O104" s="70"/>
      <c r="P104" s="70"/>
      <c r="Q104" s="180"/>
    </row>
    <row r="105" spans="1:17" ht="43.5" customHeight="1" x14ac:dyDescent="0.25">
      <c r="A105" s="118" t="s">
        <v>637</v>
      </c>
      <c r="B105" s="779"/>
      <c r="C105" s="781"/>
      <c r="D105" s="783"/>
      <c r="E105" s="781"/>
      <c r="F105" s="785"/>
      <c r="G105" s="785"/>
      <c r="H105" s="889"/>
      <c r="I105" s="425" t="str">
        <f>IF('Mapa final SI'!AC108="","",'Mapa final SI'!AC108)</f>
        <v/>
      </c>
      <c r="J105" s="425" t="str">
        <f>IF('Mapa final SI'!AE108="","",'Mapa final SI'!AE108)</f>
        <v/>
      </c>
      <c r="K105" s="425" t="str">
        <f t="shared" si="11"/>
        <v/>
      </c>
      <c r="L105" s="425" t="str">
        <f>IF('Mapa final SI'!AH108="","",'Mapa final SI'!AH108)</f>
        <v/>
      </c>
      <c r="M105" s="338" t="str">
        <f>IF('Mapa final SI'!T108="","",'Mapa final SI'!T108)</f>
        <v/>
      </c>
      <c r="N105" s="70"/>
      <c r="O105" s="70"/>
      <c r="P105" s="70"/>
      <c r="Q105" s="180"/>
    </row>
    <row r="106" spans="1:17" ht="43.5" customHeight="1" x14ac:dyDescent="0.25">
      <c r="A106" s="118" t="s">
        <v>638</v>
      </c>
      <c r="B106" s="779"/>
      <c r="C106" s="781"/>
      <c r="D106" s="783"/>
      <c r="E106" s="781"/>
      <c r="F106" s="785"/>
      <c r="G106" s="785"/>
      <c r="H106" s="889"/>
      <c r="I106" s="425" t="str">
        <f>IF('Mapa final SI'!AC109="","",'Mapa final SI'!AC109)</f>
        <v/>
      </c>
      <c r="J106" s="425" t="str">
        <f>IF('Mapa final SI'!AE109="","",'Mapa final SI'!AE109)</f>
        <v/>
      </c>
      <c r="K106" s="425" t="str">
        <f t="shared" si="11"/>
        <v/>
      </c>
      <c r="L106" s="425" t="str">
        <f>IF('Mapa final SI'!AH109="","",'Mapa final SI'!AH109)</f>
        <v/>
      </c>
      <c r="M106" s="338" t="str">
        <f>IF('Mapa final SI'!T109="","",'Mapa final SI'!T109)</f>
        <v/>
      </c>
      <c r="N106" s="70"/>
      <c r="O106" s="70"/>
      <c r="P106" s="70"/>
      <c r="Q106" s="180"/>
    </row>
    <row r="107" spans="1:17" ht="43.5" customHeight="1" x14ac:dyDescent="0.25">
      <c r="A107" s="118" t="s">
        <v>639</v>
      </c>
      <c r="B107" s="779"/>
      <c r="C107" s="781"/>
      <c r="D107" s="783"/>
      <c r="E107" s="781"/>
      <c r="F107" s="785"/>
      <c r="G107" s="785"/>
      <c r="H107" s="889"/>
      <c r="I107" s="425" t="str">
        <f>IF('Mapa final SI'!AC110="","",'Mapa final SI'!AC110)</f>
        <v/>
      </c>
      <c r="J107" s="425" t="str">
        <f>IF('Mapa final SI'!AE110="","",'Mapa final SI'!AE110)</f>
        <v/>
      </c>
      <c r="K107" s="425" t="str">
        <f t="shared" si="11"/>
        <v/>
      </c>
      <c r="L107" s="425" t="str">
        <f>IF('Mapa final SI'!AH110="","",'Mapa final SI'!AH110)</f>
        <v/>
      </c>
      <c r="M107" s="338" t="str">
        <f>IF('Mapa final SI'!T110="","",'Mapa final SI'!T110)</f>
        <v/>
      </c>
      <c r="N107" s="70"/>
      <c r="O107" s="70"/>
      <c r="P107" s="70"/>
      <c r="Q107" s="180"/>
    </row>
    <row r="108" spans="1:17" ht="43.5" customHeight="1" x14ac:dyDescent="0.25">
      <c r="A108" s="118" t="s">
        <v>640</v>
      </c>
      <c r="B108" s="779"/>
      <c r="C108" s="781"/>
      <c r="D108" s="783"/>
      <c r="E108" s="781"/>
      <c r="F108" s="785"/>
      <c r="G108" s="785"/>
      <c r="H108" s="786"/>
      <c r="I108" s="425" t="str">
        <f>IF('Mapa final SI'!AC111="","",'Mapa final SI'!AC111)</f>
        <v/>
      </c>
      <c r="J108" s="425" t="str">
        <f>IF('Mapa final SI'!AE111="","",'Mapa final SI'!AE111)</f>
        <v/>
      </c>
      <c r="K108" s="425" t="str">
        <f t="shared" si="11"/>
        <v/>
      </c>
      <c r="L108" s="425" t="str">
        <f>IF('Mapa final SI'!AH111="","",'Mapa final SI'!AH111)</f>
        <v/>
      </c>
      <c r="M108" s="338" t="str">
        <f>IF('Mapa final SI'!T111="","",'Mapa final SI'!T111)</f>
        <v/>
      </c>
      <c r="N108" s="70"/>
      <c r="O108" s="70"/>
      <c r="P108" s="70"/>
      <c r="Q108" s="180"/>
    </row>
    <row r="109" spans="1:17" ht="43.5" customHeight="1" x14ac:dyDescent="0.25">
      <c r="A109" s="118" t="s">
        <v>641</v>
      </c>
      <c r="B109" s="778"/>
      <c r="C109" s="780" t="str">
        <f>IF('Mapa final SI'!G112="","",'Mapa final SI'!G112)</f>
        <v/>
      </c>
      <c r="D109" s="791"/>
      <c r="E109" s="780" t="str">
        <f>IF('Mapa final SI'!F112="","",'Mapa final SI'!F112)</f>
        <v/>
      </c>
      <c r="F109" s="784" t="str">
        <f>IF('Mapa final SI'!L112="","",'Mapa final SI'!L112)</f>
        <v/>
      </c>
      <c r="G109" s="784" t="str">
        <f>IF('Mapa final SI'!P112="","",'Mapa final SI'!P112)</f>
        <v/>
      </c>
      <c r="H109" s="889"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5" t="str">
        <f>IF('Mapa final SI'!AC112="","",'Mapa final SI'!AC112)</f>
        <v/>
      </c>
      <c r="J109" s="425" t="str">
        <f>IF('Mapa final SI'!AE112="","",'Mapa final SI'!AE112)</f>
        <v/>
      </c>
      <c r="K109" s="425" t="str">
        <f t="shared" si="11"/>
        <v/>
      </c>
      <c r="L109" s="425" t="str">
        <f>IF('Mapa final SI'!AH112="","",'Mapa final SI'!AH112)</f>
        <v/>
      </c>
      <c r="M109" s="338" t="str">
        <f>IF('Mapa final SI'!T112="","",'Mapa final SI'!T112)</f>
        <v/>
      </c>
      <c r="N109" s="70"/>
      <c r="O109" s="70"/>
      <c r="P109" s="70"/>
      <c r="Q109" s="180"/>
    </row>
    <row r="110" spans="1:17" ht="43.5" customHeight="1" x14ac:dyDescent="0.25">
      <c r="A110" s="118" t="s">
        <v>642</v>
      </c>
      <c r="B110" s="779"/>
      <c r="C110" s="781"/>
      <c r="D110" s="783"/>
      <c r="E110" s="781"/>
      <c r="F110" s="785"/>
      <c r="G110" s="785"/>
      <c r="H110" s="889"/>
      <c r="I110" s="425" t="str">
        <f>IF('Mapa final SI'!AC113="","",'Mapa final SI'!AC113)</f>
        <v/>
      </c>
      <c r="J110" s="425" t="str">
        <f>IF('Mapa final SI'!AE113="","",'Mapa final SI'!AE113)</f>
        <v/>
      </c>
      <c r="K110" s="425" t="str">
        <f t="shared" si="11"/>
        <v/>
      </c>
      <c r="L110" s="425" t="str">
        <f>IF('Mapa final SI'!AH113="","",'Mapa final SI'!AH113)</f>
        <v/>
      </c>
      <c r="M110" s="338" t="str">
        <f>IF('Mapa final SI'!T113="","",'Mapa final SI'!T113)</f>
        <v/>
      </c>
      <c r="N110" s="70"/>
      <c r="O110" s="70"/>
      <c r="P110" s="70"/>
      <c r="Q110" s="180"/>
    </row>
    <row r="111" spans="1:17" ht="43.5" customHeight="1" x14ac:dyDescent="0.25">
      <c r="A111" s="118" t="s">
        <v>643</v>
      </c>
      <c r="B111" s="779"/>
      <c r="C111" s="781"/>
      <c r="D111" s="783"/>
      <c r="E111" s="781"/>
      <c r="F111" s="785"/>
      <c r="G111" s="785"/>
      <c r="H111" s="889"/>
      <c r="I111" s="425" t="str">
        <f>IF('Mapa final SI'!AC114="","",'Mapa final SI'!AC114)</f>
        <v/>
      </c>
      <c r="J111" s="425" t="str">
        <f>IF('Mapa final SI'!AE114="","",'Mapa final SI'!AE114)</f>
        <v/>
      </c>
      <c r="K111" s="425" t="str">
        <f t="shared" si="11"/>
        <v/>
      </c>
      <c r="L111" s="425" t="str">
        <f>IF('Mapa final SI'!AH114="","",'Mapa final SI'!AH114)</f>
        <v/>
      </c>
      <c r="M111" s="338" t="str">
        <f>IF('Mapa final SI'!T114="","",'Mapa final SI'!T114)</f>
        <v/>
      </c>
      <c r="N111" s="70"/>
      <c r="O111" s="70"/>
      <c r="P111" s="70"/>
      <c r="Q111" s="180"/>
    </row>
    <row r="112" spans="1:17" ht="43.5" customHeight="1" x14ac:dyDescent="0.25">
      <c r="A112" s="118" t="s">
        <v>644</v>
      </c>
      <c r="B112" s="779"/>
      <c r="C112" s="781"/>
      <c r="D112" s="783"/>
      <c r="E112" s="781"/>
      <c r="F112" s="785"/>
      <c r="G112" s="785"/>
      <c r="H112" s="889"/>
      <c r="I112" s="425" t="str">
        <f>IF('Mapa final SI'!AC115="","",'Mapa final SI'!AC115)</f>
        <v/>
      </c>
      <c r="J112" s="425" t="str">
        <f>IF('Mapa final SI'!AE115="","",'Mapa final SI'!AE115)</f>
        <v/>
      </c>
      <c r="K112" s="425" t="str">
        <f t="shared" si="11"/>
        <v/>
      </c>
      <c r="L112" s="425" t="str">
        <f>IF('Mapa final SI'!AH115="","",'Mapa final SI'!AH115)</f>
        <v/>
      </c>
      <c r="M112" s="338" t="str">
        <f>IF('Mapa final SI'!T115="","",'Mapa final SI'!T115)</f>
        <v/>
      </c>
      <c r="N112" s="70"/>
      <c r="O112" s="70"/>
      <c r="P112" s="70"/>
      <c r="Q112" s="180"/>
    </row>
    <row r="113" spans="1:17" ht="43.5" customHeight="1" x14ac:dyDescent="0.25">
      <c r="A113" s="118" t="s">
        <v>645</v>
      </c>
      <c r="B113" s="779"/>
      <c r="C113" s="781"/>
      <c r="D113" s="783"/>
      <c r="E113" s="781"/>
      <c r="F113" s="785"/>
      <c r="G113" s="785"/>
      <c r="H113" s="889"/>
      <c r="I113" s="425" t="str">
        <f>IF('Mapa final SI'!AC116="","",'Mapa final SI'!AC116)</f>
        <v/>
      </c>
      <c r="J113" s="425" t="str">
        <f>IF('Mapa final SI'!AE116="","",'Mapa final SI'!AE116)</f>
        <v/>
      </c>
      <c r="K113" s="425" t="str">
        <f t="shared" si="11"/>
        <v/>
      </c>
      <c r="L113" s="425" t="str">
        <f>IF('Mapa final SI'!AH116="","",'Mapa final SI'!AH116)</f>
        <v/>
      </c>
      <c r="M113" s="338" t="str">
        <f>IF('Mapa final SI'!T116="","",'Mapa final SI'!T116)</f>
        <v/>
      </c>
      <c r="N113" s="70"/>
      <c r="O113" s="70"/>
      <c r="P113" s="70"/>
      <c r="Q113" s="180"/>
    </row>
    <row r="114" spans="1:17" ht="43.5" customHeight="1" x14ac:dyDescent="0.25">
      <c r="A114" s="118" t="s">
        <v>646</v>
      </c>
      <c r="B114" s="779"/>
      <c r="C114" s="781"/>
      <c r="D114" s="783"/>
      <c r="E114" s="781"/>
      <c r="F114" s="785"/>
      <c r="G114" s="785"/>
      <c r="H114" s="786"/>
      <c r="I114" s="425" t="str">
        <f>IF('Mapa final SI'!AC117="","",'Mapa final SI'!AC117)</f>
        <v/>
      </c>
      <c r="J114" s="425" t="str">
        <f>IF('Mapa final SI'!AE117="","",'Mapa final SI'!AE117)</f>
        <v/>
      </c>
      <c r="K114" s="425" t="str">
        <f t="shared" si="11"/>
        <v/>
      </c>
      <c r="L114" s="425" t="str">
        <f>IF('Mapa final SI'!AH117="","",'Mapa final SI'!AH117)</f>
        <v/>
      </c>
      <c r="M114" s="338" t="str">
        <f>IF('Mapa final SI'!T117="","",'Mapa final SI'!T117)</f>
        <v/>
      </c>
      <c r="N114" s="70"/>
      <c r="O114" s="70"/>
      <c r="P114" s="70"/>
      <c r="Q114" s="180"/>
    </row>
    <row r="115" spans="1:17" ht="43.5" customHeight="1" x14ac:dyDescent="0.25">
      <c r="A115" s="118" t="s">
        <v>647</v>
      </c>
      <c r="B115" s="778"/>
      <c r="C115" s="780" t="str">
        <f>IF('Mapa final SI'!G118="","",'Mapa final SI'!G118)</f>
        <v/>
      </c>
      <c r="D115" s="791"/>
      <c r="E115" s="780" t="str">
        <f>IF('Mapa final SI'!F118="","",'Mapa final SI'!F118)</f>
        <v/>
      </c>
      <c r="F115" s="784" t="str">
        <f>IF('Mapa final SI'!L118="","",'Mapa final SI'!L118)</f>
        <v/>
      </c>
      <c r="G115" s="784" t="str">
        <f>IF('Mapa final SI'!P118="","",'Mapa final SI'!P118)</f>
        <v/>
      </c>
      <c r="H115" s="889"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5" t="str">
        <f>IF('Mapa final SI'!AC118="","",'Mapa final SI'!AC118)</f>
        <v/>
      </c>
      <c r="J115" s="425" t="str">
        <f>IF('Mapa final SI'!AE118="","",'Mapa final SI'!AE118)</f>
        <v/>
      </c>
      <c r="K115" s="425" t="str">
        <f t="shared" si="11"/>
        <v/>
      </c>
      <c r="L115" s="425" t="str">
        <f>IF('Mapa final SI'!AH118="","",'Mapa final SI'!AH118)</f>
        <v/>
      </c>
      <c r="M115" s="338" t="str">
        <f>IF('Mapa final SI'!T118="","",'Mapa final SI'!T118)</f>
        <v/>
      </c>
      <c r="N115" s="70"/>
      <c r="O115" s="70"/>
      <c r="P115" s="70"/>
      <c r="Q115" s="180"/>
    </row>
    <row r="116" spans="1:17" ht="43.5" customHeight="1" x14ac:dyDescent="0.25">
      <c r="A116" s="118" t="s">
        <v>648</v>
      </c>
      <c r="B116" s="779"/>
      <c r="C116" s="781"/>
      <c r="D116" s="783"/>
      <c r="E116" s="781"/>
      <c r="F116" s="785"/>
      <c r="G116" s="785"/>
      <c r="H116" s="889"/>
      <c r="I116" s="425" t="str">
        <f>IF('Mapa final SI'!AC119="","",'Mapa final SI'!AC119)</f>
        <v/>
      </c>
      <c r="J116" s="425" t="str">
        <f>IF('Mapa final SI'!AE119="","",'Mapa final SI'!AE119)</f>
        <v/>
      </c>
      <c r="K116" s="425" t="str">
        <f t="shared" si="11"/>
        <v/>
      </c>
      <c r="L116" s="425" t="str">
        <f>IF('Mapa final SI'!AH119="","",'Mapa final SI'!AH119)</f>
        <v/>
      </c>
      <c r="M116" s="338" t="str">
        <f>IF('Mapa final SI'!T119="","",'Mapa final SI'!T119)</f>
        <v/>
      </c>
      <c r="N116" s="70"/>
      <c r="O116" s="70"/>
      <c r="P116" s="70"/>
      <c r="Q116" s="180"/>
    </row>
    <row r="117" spans="1:17" ht="43.5" customHeight="1" x14ac:dyDescent="0.25">
      <c r="A117" s="118" t="s">
        <v>649</v>
      </c>
      <c r="B117" s="779"/>
      <c r="C117" s="781"/>
      <c r="D117" s="783"/>
      <c r="E117" s="781"/>
      <c r="F117" s="785"/>
      <c r="G117" s="785"/>
      <c r="H117" s="889"/>
      <c r="I117" s="425" t="str">
        <f>IF('Mapa final SI'!AC120="","",'Mapa final SI'!AC120)</f>
        <v/>
      </c>
      <c r="J117" s="425" t="str">
        <f>IF('Mapa final SI'!AE120="","",'Mapa final SI'!AE120)</f>
        <v/>
      </c>
      <c r="K117" s="425" t="str">
        <f t="shared" si="11"/>
        <v/>
      </c>
      <c r="L117" s="425" t="str">
        <f>IF('Mapa final SI'!AH120="","",'Mapa final SI'!AH120)</f>
        <v/>
      </c>
      <c r="M117" s="338" t="str">
        <f>IF('Mapa final SI'!T120="","",'Mapa final SI'!T120)</f>
        <v/>
      </c>
      <c r="N117" s="70"/>
      <c r="O117" s="70"/>
      <c r="P117" s="70"/>
      <c r="Q117" s="180"/>
    </row>
    <row r="118" spans="1:17" ht="43.5" customHeight="1" x14ac:dyDescent="0.25">
      <c r="A118" s="118" t="s">
        <v>650</v>
      </c>
      <c r="B118" s="779"/>
      <c r="C118" s="781"/>
      <c r="D118" s="783"/>
      <c r="E118" s="781"/>
      <c r="F118" s="785"/>
      <c r="G118" s="785"/>
      <c r="H118" s="889"/>
      <c r="I118" s="425" t="str">
        <f>IF('Mapa final SI'!AC121="","",'Mapa final SI'!AC121)</f>
        <v/>
      </c>
      <c r="J118" s="425" t="str">
        <f>IF('Mapa final SI'!AE121="","",'Mapa final SI'!AE121)</f>
        <v/>
      </c>
      <c r="K118" s="425" t="str">
        <f t="shared" si="11"/>
        <v/>
      </c>
      <c r="L118" s="425" t="str">
        <f>IF('Mapa final SI'!AH121="","",'Mapa final SI'!AH121)</f>
        <v/>
      </c>
      <c r="M118" s="338" t="str">
        <f>IF('Mapa final SI'!T121="","",'Mapa final SI'!T121)</f>
        <v/>
      </c>
      <c r="N118" s="70"/>
      <c r="O118" s="70"/>
      <c r="P118" s="70"/>
      <c r="Q118" s="180"/>
    </row>
    <row r="119" spans="1:17" ht="43.5" customHeight="1" x14ac:dyDescent="0.25">
      <c r="A119" s="118" t="s">
        <v>651</v>
      </c>
      <c r="B119" s="779"/>
      <c r="C119" s="781"/>
      <c r="D119" s="783"/>
      <c r="E119" s="781"/>
      <c r="F119" s="785"/>
      <c r="G119" s="785"/>
      <c r="H119" s="889"/>
      <c r="I119" s="425" t="str">
        <f>IF('Mapa final SI'!AC122="","",'Mapa final SI'!AC122)</f>
        <v/>
      </c>
      <c r="J119" s="425" t="str">
        <f>IF('Mapa final SI'!AE122="","",'Mapa final SI'!AE122)</f>
        <v/>
      </c>
      <c r="K119" s="425" t="str">
        <f t="shared" si="11"/>
        <v/>
      </c>
      <c r="L119" s="425" t="str">
        <f>IF('Mapa final SI'!AH122="","",'Mapa final SI'!AH122)</f>
        <v/>
      </c>
      <c r="M119" s="338" t="str">
        <f>IF('Mapa final SI'!T122="","",'Mapa final SI'!T122)</f>
        <v/>
      </c>
      <c r="N119" s="70"/>
      <c r="O119" s="70"/>
      <c r="P119" s="70"/>
      <c r="Q119" s="180"/>
    </row>
    <row r="120" spans="1:17" ht="43.5" customHeight="1" x14ac:dyDescent="0.25">
      <c r="A120" s="118" t="s">
        <v>652</v>
      </c>
      <c r="B120" s="779"/>
      <c r="C120" s="781"/>
      <c r="D120" s="783"/>
      <c r="E120" s="781"/>
      <c r="F120" s="785"/>
      <c r="G120" s="785"/>
      <c r="H120" s="786"/>
      <c r="I120" s="425" t="str">
        <f>IF('Mapa final SI'!AC123="","",'Mapa final SI'!AC123)</f>
        <v/>
      </c>
      <c r="J120" s="425" t="str">
        <f>IF('Mapa final SI'!AE123="","",'Mapa final SI'!AE123)</f>
        <v/>
      </c>
      <c r="K120" s="425" t="str">
        <f t="shared" si="11"/>
        <v/>
      </c>
      <c r="L120" s="425" t="str">
        <f>IF('Mapa final SI'!AH123="","",'Mapa final SI'!AH123)</f>
        <v/>
      </c>
      <c r="M120" s="338" t="str">
        <f>IF('Mapa final SI'!T123="","",'Mapa final SI'!T123)</f>
        <v/>
      </c>
      <c r="N120" s="70"/>
      <c r="O120" s="70"/>
      <c r="P120" s="70"/>
      <c r="Q120" s="180"/>
    </row>
    <row r="121" spans="1:17" ht="43.5" customHeight="1" x14ac:dyDescent="0.25">
      <c r="A121" s="118" t="s">
        <v>653</v>
      </c>
      <c r="B121" s="778"/>
      <c r="C121" s="780" t="str">
        <f>IF('Mapa final SI'!G124="","",'Mapa final SI'!G124)</f>
        <v/>
      </c>
      <c r="D121" s="791"/>
      <c r="E121" s="780" t="str">
        <f>IF('Mapa final SI'!F124="","",'Mapa final SI'!F124)</f>
        <v/>
      </c>
      <c r="F121" s="784" t="str">
        <f>IF('Mapa final SI'!L124="","",'Mapa final SI'!L124)</f>
        <v/>
      </c>
      <c r="G121" s="784" t="str">
        <f>IF('Mapa final SI'!P124="","",'Mapa final SI'!P124)</f>
        <v/>
      </c>
      <c r="H121" s="889"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5" t="str">
        <f>IF('Mapa final SI'!AC124="","",'Mapa final SI'!AC124)</f>
        <v/>
      </c>
      <c r="J121" s="425" t="str">
        <f>IF('Mapa final SI'!AE124="","",'Mapa final SI'!AE124)</f>
        <v/>
      </c>
      <c r="K121" s="425" t="str">
        <f t="shared" si="11"/>
        <v/>
      </c>
      <c r="L121" s="425" t="str">
        <f>IF('Mapa final SI'!AH124="","",'Mapa final SI'!AH124)</f>
        <v/>
      </c>
      <c r="M121" s="338" t="str">
        <f>IF('Mapa final SI'!T124="","",'Mapa final SI'!T124)</f>
        <v/>
      </c>
      <c r="N121" s="70"/>
      <c r="O121" s="70"/>
      <c r="P121" s="70"/>
      <c r="Q121" s="180"/>
    </row>
    <row r="122" spans="1:17" ht="43.5" customHeight="1" x14ac:dyDescent="0.25">
      <c r="A122" s="118" t="s">
        <v>654</v>
      </c>
      <c r="B122" s="779"/>
      <c r="C122" s="781"/>
      <c r="D122" s="783"/>
      <c r="E122" s="781"/>
      <c r="F122" s="785"/>
      <c r="G122" s="785"/>
      <c r="H122" s="889"/>
      <c r="I122" s="425" t="str">
        <f>IF('Mapa final SI'!AC125="","",'Mapa final SI'!AC125)</f>
        <v/>
      </c>
      <c r="J122" s="425" t="str">
        <f>IF('Mapa final SI'!AE125="","",'Mapa final SI'!AE125)</f>
        <v/>
      </c>
      <c r="K122" s="425" t="str">
        <f t="shared" si="11"/>
        <v/>
      </c>
      <c r="L122" s="425" t="str">
        <f>IF('Mapa final SI'!AH125="","",'Mapa final SI'!AH125)</f>
        <v/>
      </c>
      <c r="M122" s="338" t="str">
        <f>IF('Mapa final SI'!T125="","",'Mapa final SI'!T125)</f>
        <v/>
      </c>
      <c r="N122" s="70"/>
      <c r="O122" s="70"/>
      <c r="P122" s="70"/>
      <c r="Q122" s="180"/>
    </row>
    <row r="123" spans="1:17" ht="43.5" customHeight="1" x14ac:dyDescent="0.25">
      <c r="A123" s="118" t="s">
        <v>655</v>
      </c>
      <c r="B123" s="779"/>
      <c r="C123" s="781"/>
      <c r="D123" s="783"/>
      <c r="E123" s="781"/>
      <c r="F123" s="785"/>
      <c r="G123" s="785"/>
      <c r="H123" s="889"/>
      <c r="I123" s="425" t="str">
        <f>IF('Mapa final SI'!AC126="","",'Mapa final SI'!AC126)</f>
        <v/>
      </c>
      <c r="J123" s="425" t="str">
        <f>IF('Mapa final SI'!AE126="","",'Mapa final SI'!AE126)</f>
        <v/>
      </c>
      <c r="K123" s="425" t="str">
        <f t="shared" si="11"/>
        <v/>
      </c>
      <c r="L123" s="425" t="str">
        <f>IF('Mapa final SI'!AH126="","",'Mapa final SI'!AH126)</f>
        <v/>
      </c>
      <c r="M123" s="338" t="str">
        <f>IF('Mapa final SI'!T126="","",'Mapa final SI'!T126)</f>
        <v/>
      </c>
      <c r="N123" s="70"/>
      <c r="O123" s="70"/>
      <c r="P123" s="70"/>
      <c r="Q123" s="180"/>
    </row>
    <row r="124" spans="1:17" ht="43.5" customHeight="1" x14ac:dyDescent="0.25">
      <c r="A124" s="118" t="s">
        <v>656</v>
      </c>
      <c r="B124" s="779"/>
      <c r="C124" s="781"/>
      <c r="D124" s="783"/>
      <c r="E124" s="781"/>
      <c r="F124" s="785"/>
      <c r="G124" s="785"/>
      <c r="H124" s="889"/>
      <c r="I124" s="425" t="str">
        <f>IF('Mapa final SI'!AC127="","",'Mapa final SI'!AC127)</f>
        <v/>
      </c>
      <c r="J124" s="425" t="str">
        <f>IF('Mapa final SI'!AE127="","",'Mapa final SI'!AE127)</f>
        <v/>
      </c>
      <c r="K124" s="425" t="str">
        <f t="shared" si="11"/>
        <v/>
      </c>
      <c r="L124" s="425" t="str">
        <f>IF('Mapa final SI'!AH127="","",'Mapa final SI'!AH127)</f>
        <v/>
      </c>
      <c r="M124" s="338" t="str">
        <f>IF('Mapa final SI'!T127="","",'Mapa final SI'!T127)</f>
        <v/>
      </c>
      <c r="N124" s="70"/>
      <c r="O124" s="70"/>
      <c r="P124" s="70"/>
      <c r="Q124" s="180"/>
    </row>
    <row r="125" spans="1:17" ht="43.5" customHeight="1" x14ac:dyDescent="0.25">
      <c r="A125" s="118" t="s">
        <v>657</v>
      </c>
      <c r="B125" s="779"/>
      <c r="C125" s="781"/>
      <c r="D125" s="783"/>
      <c r="E125" s="781"/>
      <c r="F125" s="785"/>
      <c r="G125" s="785"/>
      <c r="H125" s="889"/>
      <c r="I125" s="425" t="str">
        <f>IF('Mapa final SI'!AC128="","",'Mapa final SI'!AC128)</f>
        <v/>
      </c>
      <c r="J125" s="425" t="str">
        <f>IF('Mapa final SI'!AE128="","",'Mapa final SI'!AE128)</f>
        <v/>
      </c>
      <c r="K125" s="425" t="str">
        <f t="shared" si="11"/>
        <v/>
      </c>
      <c r="L125" s="425" t="str">
        <f>IF('Mapa final SI'!AH128="","",'Mapa final SI'!AH128)</f>
        <v/>
      </c>
      <c r="M125" s="338" t="str">
        <f>IF('Mapa final SI'!T128="","",'Mapa final SI'!T128)</f>
        <v/>
      </c>
      <c r="N125" s="70"/>
      <c r="O125" s="70"/>
      <c r="P125" s="70"/>
      <c r="Q125" s="180"/>
    </row>
    <row r="126" spans="1:17" ht="43.5" customHeight="1" x14ac:dyDescent="0.25">
      <c r="A126" s="118" t="s">
        <v>658</v>
      </c>
      <c r="B126" s="779"/>
      <c r="C126" s="781"/>
      <c r="D126" s="783"/>
      <c r="E126" s="781"/>
      <c r="F126" s="785"/>
      <c r="G126" s="785"/>
      <c r="H126" s="786"/>
      <c r="I126" s="425" t="str">
        <f>IF('Mapa final SI'!AC129="","",'Mapa final SI'!AC129)</f>
        <v/>
      </c>
      <c r="J126" s="425" t="str">
        <f>IF('Mapa final SI'!AE129="","",'Mapa final SI'!AE129)</f>
        <v/>
      </c>
      <c r="K126" s="425" t="str">
        <f t="shared" si="11"/>
        <v/>
      </c>
      <c r="L126" s="425" t="str">
        <f>IF('Mapa final SI'!AH129="","",'Mapa final SI'!AH129)</f>
        <v/>
      </c>
      <c r="M126" s="338" t="str">
        <f>IF('Mapa final SI'!T129="","",'Mapa final SI'!T129)</f>
        <v/>
      </c>
      <c r="N126" s="70"/>
      <c r="O126" s="70"/>
      <c r="P126" s="70"/>
      <c r="Q126" s="180"/>
    </row>
    <row r="127" spans="1:17" ht="43.5" customHeight="1" x14ac:dyDescent="0.25">
      <c r="A127" s="118" t="s">
        <v>659</v>
      </c>
      <c r="B127" s="778"/>
      <c r="C127" s="780" t="str">
        <f>IF('Mapa final SI'!G130="","",'Mapa final SI'!G130)</f>
        <v/>
      </c>
      <c r="D127" s="791"/>
      <c r="E127" s="780" t="str">
        <f>IF('Mapa final SI'!F130="","",'Mapa final SI'!F130)</f>
        <v/>
      </c>
      <c r="F127" s="784" t="str">
        <f>IF('Mapa final SI'!L130="","",'Mapa final SI'!L130)</f>
        <v/>
      </c>
      <c r="G127" s="784" t="str">
        <f>IF('Mapa final SI'!P130="","",'Mapa final SI'!P130)</f>
        <v/>
      </c>
      <c r="H127" s="889"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5" t="str">
        <f>IF('Mapa final SI'!AC130="","",'Mapa final SI'!AC130)</f>
        <v/>
      </c>
      <c r="J127" s="425" t="str">
        <f>IF('Mapa final SI'!AE130="","",'Mapa final SI'!AE130)</f>
        <v/>
      </c>
      <c r="K127" s="425" t="str">
        <f t="shared" si="11"/>
        <v/>
      </c>
      <c r="L127" s="425" t="str">
        <f>IF('Mapa final SI'!AH130="","",'Mapa final SI'!AH130)</f>
        <v/>
      </c>
      <c r="M127" s="338" t="str">
        <f>IF('Mapa final SI'!T130="","",'Mapa final SI'!T130)</f>
        <v/>
      </c>
      <c r="N127" s="70"/>
      <c r="O127" s="70"/>
      <c r="P127" s="70"/>
      <c r="Q127" s="180"/>
    </row>
    <row r="128" spans="1:17" ht="43.5" customHeight="1" x14ac:dyDescent="0.25">
      <c r="A128" s="118" t="s">
        <v>660</v>
      </c>
      <c r="B128" s="779"/>
      <c r="C128" s="781"/>
      <c r="D128" s="783"/>
      <c r="E128" s="781"/>
      <c r="F128" s="785"/>
      <c r="G128" s="785"/>
      <c r="H128" s="889"/>
      <c r="I128" s="425" t="str">
        <f>IF('Mapa final SI'!AC131="","",'Mapa final SI'!AC131)</f>
        <v/>
      </c>
      <c r="J128" s="425" t="str">
        <f>IF('Mapa final SI'!AE131="","",'Mapa final SI'!AE131)</f>
        <v/>
      </c>
      <c r="K128" s="425" t="str">
        <f t="shared" si="11"/>
        <v/>
      </c>
      <c r="L128" s="425" t="str">
        <f>IF('Mapa final SI'!AH131="","",'Mapa final SI'!AH131)</f>
        <v/>
      </c>
      <c r="M128" s="338" t="str">
        <f>IF('Mapa final SI'!T131="","",'Mapa final SI'!T131)</f>
        <v/>
      </c>
      <c r="N128" s="70"/>
      <c r="O128" s="70"/>
      <c r="P128" s="70"/>
      <c r="Q128" s="180"/>
    </row>
    <row r="129" spans="1:17" ht="43.5" customHeight="1" x14ac:dyDescent="0.25">
      <c r="A129" s="118" t="s">
        <v>661</v>
      </c>
      <c r="B129" s="779"/>
      <c r="C129" s="781"/>
      <c r="D129" s="783"/>
      <c r="E129" s="781"/>
      <c r="F129" s="785"/>
      <c r="G129" s="785"/>
      <c r="H129" s="889"/>
      <c r="I129" s="425" t="str">
        <f>IF('Mapa final SI'!AC132="","",'Mapa final SI'!AC132)</f>
        <v/>
      </c>
      <c r="J129" s="425" t="str">
        <f>IF('Mapa final SI'!AE132="","",'Mapa final SI'!AE132)</f>
        <v/>
      </c>
      <c r="K129" s="425" t="str">
        <f t="shared" si="11"/>
        <v/>
      </c>
      <c r="L129" s="425" t="str">
        <f>IF('Mapa final SI'!AH132="","",'Mapa final SI'!AH132)</f>
        <v/>
      </c>
      <c r="M129" s="338" t="str">
        <f>IF('Mapa final SI'!T132="","",'Mapa final SI'!T132)</f>
        <v/>
      </c>
      <c r="N129" s="70"/>
      <c r="O129" s="70"/>
      <c r="P129" s="70"/>
      <c r="Q129" s="180"/>
    </row>
    <row r="130" spans="1:17" ht="43.5" customHeight="1" x14ac:dyDescent="0.25">
      <c r="A130" s="118" t="s">
        <v>662</v>
      </c>
      <c r="B130" s="779"/>
      <c r="C130" s="781"/>
      <c r="D130" s="783"/>
      <c r="E130" s="781"/>
      <c r="F130" s="785"/>
      <c r="G130" s="785"/>
      <c r="H130" s="889"/>
      <c r="I130" s="425" t="str">
        <f>IF('Mapa final SI'!AC133="","",'Mapa final SI'!AC133)</f>
        <v/>
      </c>
      <c r="J130" s="425" t="str">
        <f>IF('Mapa final SI'!AE133="","",'Mapa final SI'!AE133)</f>
        <v/>
      </c>
      <c r="K130" s="425" t="str">
        <f t="shared" si="11"/>
        <v/>
      </c>
      <c r="L130" s="425" t="str">
        <f>IF('Mapa final SI'!AH133="","",'Mapa final SI'!AH133)</f>
        <v/>
      </c>
      <c r="M130" s="338" t="str">
        <f>IF('Mapa final SI'!T133="","",'Mapa final SI'!T133)</f>
        <v/>
      </c>
      <c r="N130" s="70"/>
      <c r="O130" s="70"/>
      <c r="P130" s="70"/>
      <c r="Q130" s="180"/>
    </row>
    <row r="131" spans="1:17" ht="43.5" customHeight="1" x14ac:dyDescent="0.25">
      <c r="A131" s="118" t="s">
        <v>663</v>
      </c>
      <c r="B131" s="779"/>
      <c r="C131" s="781"/>
      <c r="D131" s="783"/>
      <c r="E131" s="781"/>
      <c r="F131" s="785"/>
      <c r="G131" s="785"/>
      <c r="H131" s="889"/>
      <c r="I131" s="425" t="str">
        <f>IF('Mapa final SI'!AC134="","",'Mapa final SI'!AC134)</f>
        <v/>
      </c>
      <c r="J131" s="425" t="str">
        <f>IF('Mapa final SI'!AE134="","",'Mapa final SI'!AE134)</f>
        <v/>
      </c>
      <c r="K131" s="425" t="str">
        <f t="shared" si="11"/>
        <v/>
      </c>
      <c r="L131" s="425" t="str">
        <f>IF('Mapa final SI'!AH134="","",'Mapa final SI'!AH134)</f>
        <v/>
      </c>
      <c r="M131" s="338" t="str">
        <f>IF('Mapa final SI'!T134="","",'Mapa final SI'!T134)</f>
        <v/>
      </c>
      <c r="N131" s="70"/>
      <c r="O131" s="70"/>
      <c r="P131" s="70"/>
      <c r="Q131" s="180"/>
    </row>
    <row r="132" spans="1:17" ht="43.5" customHeight="1" x14ac:dyDescent="0.25">
      <c r="A132" s="118" t="s">
        <v>664</v>
      </c>
      <c r="B132" s="779"/>
      <c r="C132" s="781"/>
      <c r="D132" s="783"/>
      <c r="E132" s="781"/>
      <c r="F132" s="785"/>
      <c r="G132" s="785"/>
      <c r="H132" s="786"/>
      <c r="I132" s="425" t="str">
        <f>IF('Mapa final SI'!AC135="","",'Mapa final SI'!AC135)</f>
        <v/>
      </c>
      <c r="J132" s="425" t="str">
        <f>IF('Mapa final SI'!AE135="","",'Mapa final SI'!AE135)</f>
        <v/>
      </c>
      <c r="K132" s="425" t="str">
        <f t="shared" si="11"/>
        <v/>
      </c>
      <c r="L132" s="425" t="str">
        <f>IF('Mapa final SI'!AH135="","",'Mapa final SI'!AH135)</f>
        <v/>
      </c>
      <c r="M132" s="338" t="str">
        <f>IF('Mapa final SI'!T135="","",'Mapa final SI'!T135)</f>
        <v/>
      </c>
      <c r="N132" s="70"/>
      <c r="O132" s="70"/>
      <c r="P132" s="70"/>
      <c r="Q132" s="180"/>
    </row>
    <row r="133" spans="1:17" ht="43.5" customHeight="1" x14ac:dyDescent="0.25">
      <c r="A133" s="118" t="s">
        <v>666</v>
      </c>
      <c r="B133" s="778"/>
      <c r="C133" s="780" t="str">
        <f>IF('Mapa final SI'!G136="","",'Mapa final SI'!G136)</f>
        <v/>
      </c>
      <c r="D133" s="791"/>
      <c r="E133" s="780" t="str">
        <f>IF('Mapa final SI'!F136="","",'Mapa final SI'!F136)</f>
        <v/>
      </c>
      <c r="F133" s="784" t="str">
        <f>IF('Mapa final SI'!L136="","",'Mapa final SI'!L136)</f>
        <v/>
      </c>
      <c r="G133" s="784" t="str">
        <f>IF('Mapa final SI'!P136="","",'Mapa final SI'!P136)</f>
        <v/>
      </c>
      <c r="H133" s="889"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5" t="str">
        <f>IF('Mapa final SI'!AC136="","",'Mapa final SI'!AC136)</f>
        <v/>
      </c>
      <c r="J133" s="425" t="str">
        <f>IF('Mapa final SI'!AE136="","",'Mapa final SI'!AE136)</f>
        <v/>
      </c>
      <c r="K133" s="425" t="str">
        <f t="shared" si="11"/>
        <v/>
      </c>
      <c r="L133" s="425" t="str">
        <f>IF('Mapa final SI'!AH136="","",'Mapa final SI'!AH136)</f>
        <v/>
      </c>
      <c r="M133" s="338" t="str">
        <f>IF('Mapa final SI'!T136="","",'Mapa final SI'!T136)</f>
        <v/>
      </c>
      <c r="N133" s="70"/>
      <c r="O133" s="70"/>
      <c r="P133" s="70"/>
      <c r="Q133" s="180"/>
    </row>
    <row r="134" spans="1:17" ht="43.5" customHeight="1" x14ac:dyDescent="0.25">
      <c r="A134" s="118" t="s">
        <v>665</v>
      </c>
      <c r="B134" s="779"/>
      <c r="C134" s="781"/>
      <c r="D134" s="783"/>
      <c r="E134" s="781"/>
      <c r="F134" s="785"/>
      <c r="G134" s="785"/>
      <c r="H134" s="889"/>
      <c r="I134" s="425" t="str">
        <f>IF('Mapa final SI'!AC137="","",'Mapa final SI'!AC137)</f>
        <v/>
      </c>
      <c r="J134" s="425" t="str">
        <f>IF('Mapa final SI'!AE137="","",'Mapa final SI'!AE137)</f>
        <v/>
      </c>
      <c r="K134" s="425" t="str">
        <f t="shared" si="11"/>
        <v/>
      </c>
      <c r="L134" s="425" t="str">
        <f>IF('Mapa final SI'!AH137="","",'Mapa final SI'!AH137)</f>
        <v/>
      </c>
      <c r="M134" s="338" t="str">
        <f>IF('Mapa final SI'!T137="","",'Mapa final SI'!T137)</f>
        <v/>
      </c>
      <c r="N134" s="70"/>
      <c r="O134" s="70"/>
      <c r="P134" s="70"/>
      <c r="Q134" s="180"/>
    </row>
    <row r="135" spans="1:17" ht="43.5" customHeight="1" x14ac:dyDescent="0.25">
      <c r="A135" s="118" t="s">
        <v>667</v>
      </c>
      <c r="B135" s="779"/>
      <c r="C135" s="781"/>
      <c r="D135" s="783"/>
      <c r="E135" s="781"/>
      <c r="F135" s="785"/>
      <c r="G135" s="785"/>
      <c r="H135" s="889"/>
      <c r="I135" s="425" t="str">
        <f>IF('Mapa final SI'!AC138="","",'Mapa final SI'!AC138)</f>
        <v/>
      </c>
      <c r="J135" s="425" t="str">
        <f>IF('Mapa final SI'!AE138="","",'Mapa final SI'!AE138)</f>
        <v/>
      </c>
      <c r="K135" s="425" t="str">
        <f t="shared" si="11"/>
        <v/>
      </c>
      <c r="L135" s="425" t="str">
        <f>IF('Mapa final SI'!AH138="","",'Mapa final SI'!AH138)</f>
        <v/>
      </c>
      <c r="M135" s="338" t="str">
        <f>IF('Mapa final SI'!T138="","",'Mapa final SI'!T138)</f>
        <v/>
      </c>
      <c r="N135" s="70"/>
      <c r="O135" s="70"/>
      <c r="P135" s="70"/>
      <c r="Q135" s="180"/>
    </row>
    <row r="136" spans="1:17" ht="43.5" customHeight="1" x14ac:dyDescent="0.25">
      <c r="A136" s="118" t="s">
        <v>668</v>
      </c>
      <c r="B136" s="779"/>
      <c r="C136" s="781"/>
      <c r="D136" s="783"/>
      <c r="E136" s="781"/>
      <c r="F136" s="785"/>
      <c r="G136" s="785"/>
      <c r="H136" s="889"/>
      <c r="I136" s="425" t="str">
        <f>IF('Mapa final SI'!AC139="","",'Mapa final SI'!AC139)</f>
        <v/>
      </c>
      <c r="J136" s="425" t="str">
        <f>IF('Mapa final SI'!AE139="","",'Mapa final SI'!AE139)</f>
        <v/>
      </c>
      <c r="K136" s="425"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5" t="str">
        <f>IF('Mapa final SI'!AH139="","",'Mapa final SI'!AH139)</f>
        <v/>
      </c>
      <c r="M136" s="338" t="str">
        <f>IF('Mapa final SI'!T139="","",'Mapa final SI'!T139)</f>
        <v/>
      </c>
      <c r="N136" s="70"/>
      <c r="O136" s="70"/>
      <c r="P136" s="70"/>
      <c r="Q136" s="180"/>
    </row>
    <row r="137" spans="1:17" ht="43.5" customHeight="1" x14ac:dyDescent="0.25">
      <c r="A137" s="118" t="s">
        <v>669</v>
      </c>
      <c r="B137" s="779"/>
      <c r="C137" s="781"/>
      <c r="D137" s="783"/>
      <c r="E137" s="781"/>
      <c r="F137" s="785"/>
      <c r="G137" s="785"/>
      <c r="H137" s="889"/>
      <c r="I137" s="425" t="str">
        <f>IF('Mapa final SI'!AC140="","",'Mapa final SI'!AC140)</f>
        <v/>
      </c>
      <c r="J137" s="425" t="str">
        <f>IF('Mapa final SI'!AE140="","",'Mapa final SI'!AE140)</f>
        <v/>
      </c>
      <c r="K137" s="425" t="str">
        <f t="shared" si="23"/>
        <v/>
      </c>
      <c r="L137" s="425" t="str">
        <f>IF('Mapa final SI'!AH140="","",'Mapa final SI'!AH140)</f>
        <v/>
      </c>
      <c r="M137" s="338" t="str">
        <f>IF('Mapa final SI'!T140="","",'Mapa final SI'!T140)</f>
        <v/>
      </c>
      <c r="N137" s="70"/>
      <c r="O137" s="70"/>
      <c r="P137" s="70"/>
      <c r="Q137" s="180"/>
    </row>
    <row r="138" spans="1:17" ht="43.5" customHeight="1" x14ac:dyDescent="0.25">
      <c r="A138" s="118" t="s">
        <v>670</v>
      </c>
      <c r="B138" s="779"/>
      <c r="C138" s="781"/>
      <c r="D138" s="783"/>
      <c r="E138" s="781"/>
      <c r="F138" s="785"/>
      <c r="G138" s="785"/>
      <c r="H138" s="786"/>
      <c r="I138" s="425" t="str">
        <f>IF('Mapa final SI'!AC141="","",'Mapa final SI'!AC141)</f>
        <v/>
      </c>
      <c r="J138" s="425" t="str">
        <f>IF('Mapa final SI'!AE141="","",'Mapa final SI'!AE141)</f>
        <v/>
      </c>
      <c r="K138" s="425" t="str">
        <f t="shared" si="23"/>
        <v/>
      </c>
      <c r="L138" s="425" t="str">
        <f>IF('Mapa final SI'!AH141="","",'Mapa final SI'!AH141)</f>
        <v/>
      </c>
      <c r="M138" s="338" t="str">
        <f>IF('Mapa final SI'!T141="","",'Mapa final SI'!T141)</f>
        <v/>
      </c>
      <c r="N138" s="70"/>
      <c r="O138" s="70"/>
      <c r="P138" s="70"/>
      <c r="Q138" s="180"/>
    </row>
    <row r="139" spans="1:17" ht="43.5" customHeight="1" x14ac:dyDescent="0.25">
      <c r="A139" s="118" t="s">
        <v>671</v>
      </c>
      <c r="B139" s="778"/>
      <c r="C139" s="780" t="str">
        <f>IF('Mapa final SI'!G142="","",'Mapa final SI'!G142)</f>
        <v/>
      </c>
      <c r="D139" s="791"/>
      <c r="E139" s="780" t="str">
        <f>IF('Mapa final SI'!F142="","",'Mapa final SI'!F142)</f>
        <v/>
      </c>
      <c r="F139" s="784" t="str">
        <f>IF('Mapa final SI'!L142="","",'Mapa final SI'!L142)</f>
        <v/>
      </c>
      <c r="G139" s="784" t="str">
        <f>IF('Mapa final SI'!P142="","",'Mapa final SI'!P142)</f>
        <v/>
      </c>
      <c r="H139" s="889"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5" t="str">
        <f>IF('Mapa final SI'!AC142="","",'Mapa final SI'!AC142)</f>
        <v/>
      </c>
      <c r="J139" s="425" t="str">
        <f>IF('Mapa final SI'!AE142="","",'Mapa final SI'!AE142)</f>
        <v/>
      </c>
      <c r="K139" s="425" t="str">
        <f t="shared" si="23"/>
        <v/>
      </c>
      <c r="L139" s="425" t="str">
        <f>IF('Mapa final SI'!AH142="","",'Mapa final SI'!AH142)</f>
        <v/>
      </c>
      <c r="M139" s="338" t="str">
        <f>IF('Mapa final SI'!T142="","",'Mapa final SI'!T142)</f>
        <v/>
      </c>
      <c r="N139" s="70"/>
      <c r="O139" s="70"/>
      <c r="P139" s="70"/>
      <c r="Q139" s="180"/>
    </row>
    <row r="140" spans="1:17" ht="43.5" customHeight="1" x14ac:dyDescent="0.25">
      <c r="A140" s="118" t="s">
        <v>672</v>
      </c>
      <c r="B140" s="779"/>
      <c r="C140" s="781"/>
      <c r="D140" s="783"/>
      <c r="E140" s="781"/>
      <c r="F140" s="785"/>
      <c r="G140" s="785"/>
      <c r="H140" s="889"/>
      <c r="I140" s="425" t="str">
        <f>IF('Mapa final SI'!AC143="","",'Mapa final SI'!AC143)</f>
        <v/>
      </c>
      <c r="J140" s="425" t="str">
        <f>IF('Mapa final SI'!AE143="","",'Mapa final SI'!AE143)</f>
        <v/>
      </c>
      <c r="K140" s="425" t="str">
        <f t="shared" si="23"/>
        <v/>
      </c>
      <c r="L140" s="425" t="str">
        <f>IF('Mapa final SI'!AH143="","",'Mapa final SI'!AH143)</f>
        <v/>
      </c>
      <c r="M140" s="338" t="str">
        <f>IF('Mapa final SI'!T143="","",'Mapa final SI'!T143)</f>
        <v/>
      </c>
      <c r="N140" s="70"/>
      <c r="O140" s="70"/>
      <c r="P140" s="70"/>
      <c r="Q140" s="180"/>
    </row>
    <row r="141" spans="1:17" ht="43.5" customHeight="1" x14ac:dyDescent="0.25">
      <c r="A141" s="118" t="s">
        <v>673</v>
      </c>
      <c r="B141" s="779"/>
      <c r="C141" s="781"/>
      <c r="D141" s="783"/>
      <c r="E141" s="781"/>
      <c r="F141" s="785"/>
      <c r="G141" s="785"/>
      <c r="H141" s="889"/>
      <c r="I141" s="425" t="str">
        <f>IF('Mapa final SI'!AC144="","",'Mapa final SI'!AC144)</f>
        <v/>
      </c>
      <c r="J141" s="425" t="str">
        <f>IF('Mapa final SI'!AE144="","",'Mapa final SI'!AE144)</f>
        <v/>
      </c>
      <c r="K141" s="425" t="str">
        <f t="shared" si="23"/>
        <v/>
      </c>
      <c r="L141" s="425" t="str">
        <f>IF('Mapa final SI'!AH144="","",'Mapa final SI'!AH144)</f>
        <v/>
      </c>
      <c r="M141" s="338" t="str">
        <f>IF('Mapa final SI'!T144="","",'Mapa final SI'!T144)</f>
        <v/>
      </c>
      <c r="N141" s="70"/>
      <c r="O141" s="70"/>
      <c r="P141" s="70"/>
      <c r="Q141" s="180"/>
    </row>
    <row r="142" spans="1:17" ht="43.5" customHeight="1" x14ac:dyDescent="0.25">
      <c r="A142" s="118" t="s">
        <v>674</v>
      </c>
      <c r="B142" s="779"/>
      <c r="C142" s="781"/>
      <c r="D142" s="783"/>
      <c r="E142" s="781"/>
      <c r="F142" s="785"/>
      <c r="G142" s="785"/>
      <c r="H142" s="889"/>
      <c r="I142" s="425" t="str">
        <f>IF('Mapa final SI'!AC145="","",'Mapa final SI'!AC145)</f>
        <v/>
      </c>
      <c r="J142" s="425" t="str">
        <f>IF('Mapa final SI'!AE145="","",'Mapa final SI'!AE145)</f>
        <v/>
      </c>
      <c r="K142" s="425" t="str">
        <f t="shared" si="23"/>
        <v/>
      </c>
      <c r="L142" s="425" t="str">
        <f>IF('Mapa final SI'!AH145="","",'Mapa final SI'!AH145)</f>
        <v/>
      </c>
      <c r="M142" s="338" t="str">
        <f>IF('Mapa final SI'!T145="","",'Mapa final SI'!T145)</f>
        <v/>
      </c>
      <c r="N142" s="70"/>
      <c r="O142" s="70"/>
      <c r="P142" s="70"/>
      <c r="Q142" s="180"/>
    </row>
    <row r="143" spans="1:17" ht="43.5" customHeight="1" x14ac:dyDescent="0.25">
      <c r="A143" s="118" t="s">
        <v>675</v>
      </c>
      <c r="B143" s="779"/>
      <c r="C143" s="781"/>
      <c r="D143" s="783"/>
      <c r="E143" s="781"/>
      <c r="F143" s="785"/>
      <c r="G143" s="785"/>
      <c r="H143" s="889"/>
      <c r="I143" s="425" t="str">
        <f>IF('Mapa final SI'!AC146="","",'Mapa final SI'!AC146)</f>
        <v/>
      </c>
      <c r="J143" s="425" t="str">
        <f>IF('Mapa final SI'!AE146="","",'Mapa final SI'!AE146)</f>
        <v/>
      </c>
      <c r="K143" s="425" t="str">
        <f t="shared" si="23"/>
        <v/>
      </c>
      <c r="L143" s="425" t="str">
        <f>IF('Mapa final SI'!AH146="","",'Mapa final SI'!AH146)</f>
        <v/>
      </c>
      <c r="M143" s="338" t="str">
        <f>IF('Mapa final SI'!T146="","",'Mapa final SI'!T146)</f>
        <v/>
      </c>
      <c r="N143" s="70"/>
      <c r="O143" s="70"/>
      <c r="P143" s="70"/>
      <c r="Q143" s="180"/>
    </row>
    <row r="144" spans="1:17" ht="43.5" customHeight="1" x14ac:dyDescent="0.25">
      <c r="A144" s="118" t="s">
        <v>676</v>
      </c>
      <c r="B144" s="779"/>
      <c r="C144" s="781"/>
      <c r="D144" s="783"/>
      <c r="E144" s="781"/>
      <c r="F144" s="785"/>
      <c r="G144" s="785"/>
      <c r="H144" s="786"/>
      <c r="I144" s="425" t="str">
        <f>IF('Mapa final SI'!AC147="","",'Mapa final SI'!AC147)</f>
        <v/>
      </c>
      <c r="J144" s="425" t="str">
        <f>IF('Mapa final SI'!AE147="","",'Mapa final SI'!AE147)</f>
        <v/>
      </c>
      <c r="K144" s="425" t="str">
        <f t="shared" si="23"/>
        <v/>
      </c>
      <c r="L144" s="425" t="str">
        <f>IF('Mapa final SI'!AH147="","",'Mapa final SI'!AH147)</f>
        <v/>
      </c>
      <c r="M144" s="338" t="str">
        <f>IF('Mapa final SI'!T147="","",'Mapa final SI'!T147)</f>
        <v/>
      </c>
      <c r="N144" s="70"/>
      <c r="O144" s="70"/>
      <c r="P144" s="70"/>
      <c r="Q144" s="180"/>
    </row>
    <row r="145" spans="1:17" ht="43.5" customHeight="1" x14ac:dyDescent="0.25">
      <c r="A145" s="118" t="s">
        <v>677</v>
      </c>
      <c r="B145" s="778"/>
      <c r="C145" s="780" t="str">
        <f>IF('Mapa final SI'!G148="","",'Mapa final SI'!G148)</f>
        <v/>
      </c>
      <c r="D145" s="791"/>
      <c r="E145" s="780" t="str">
        <f>IF('Mapa final SI'!F148="","",'Mapa final SI'!F148)</f>
        <v/>
      </c>
      <c r="F145" s="784" t="str">
        <f>IF('Mapa final SI'!L148="","",'Mapa final SI'!L148)</f>
        <v/>
      </c>
      <c r="G145" s="784" t="str">
        <f>IF('Mapa final SI'!P148="","",'Mapa final SI'!P148)</f>
        <v/>
      </c>
      <c r="H145" s="889"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5" t="str">
        <f>IF('Mapa final SI'!AC148="","",'Mapa final SI'!AC148)</f>
        <v/>
      </c>
      <c r="J145" s="425" t="str">
        <f>IF('Mapa final SI'!AE148="","",'Mapa final SI'!AE148)</f>
        <v/>
      </c>
      <c r="K145" s="425" t="str">
        <f t="shared" si="23"/>
        <v/>
      </c>
      <c r="L145" s="425" t="str">
        <f>IF('Mapa final SI'!AH148="","",'Mapa final SI'!AH148)</f>
        <v/>
      </c>
      <c r="M145" s="338" t="str">
        <f>IF('Mapa final SI'!T148="","",'Mapa final SI'!T148)</f>
        <v/>
      </c>
      <c r="N145" s="70"/>
      <c r="O145" s="70"/>
      <c r="P145" s="70"/>
      <c r="Q145" s="180"/>
    </row>
    <row r="146" spans="1:17" ht="43.5" customHeight="1" x14ac:dyDescent="0.25">
      <c r="A146" s="118" t="s">
        <v>678</v>
      </c>
      <c r="B146" s="779"/>
      <c r="C146" s="781"/>
      <c r="D146" s="783"/>
      <c r="E146" s="781"/>
      <c r="F146" s="785"/>
      <c r="G146" s="785"/>
      <c r="H146" s="889"/>
      <c r="I146" s="425" t="str">
        <f>IF('Mapa final SI'!AC149="","",'Mapa final SI'!AC149)</f>
        <v/>
      </c>
      <c r="J146" s="425" t="str">
        <f>IF('Mapa final SI'!AE149="","",'Mapa final SI'!AE149)</f>
        <v/>
      </c>
      <c r="K146" s="425" t="str">
        <f t="shared" si="23"/>
        <v/>
      </c>
      <c r="L146" s="425" t="str">
        <f>IF('Mapa final SI'!AH149="","",'Mapa final SI'!AH149)</f>
        <v/>
      </c>
      <c r="M146" s="338" t="str">
        <f>IF('Mapa final SI'!T149="","",'Mapa final SI'!T149)</f>
        <v/>
      </c>
      <c r="N146" s="70"/>
      <c r="O146" s="70"/>
      <c r="P146" s="70"/>
      <c r="Q146" s="180"/>
    </row>
    <row r="147" spans="1:17" ht="43.5" customHeight="1" x14ac:dyDescent="0.25">
      <c r="A147" s="118" t="s">
        <v>679</v>
      </c>
      <c r="B147" s="779"/>
      <c r="C147" s="781"/>
      <c r="D147" s="783"/>
      <c r="E147" s="781"/>
      <c r="F147" s="785"/>
      <c r="G147" s="785"/>
      <c r="H147" s="889"/>
      <c r="I147" s="425" t="str">
        <f>IF('Mapa final SI'!AC150="","",'Mapa final SI'!AC150)</f>
        <v/>
      </c>
      <c r="J147" s="425" t="str">
        <f>IF('Mapa final SI'!AE150="","",'Mapa final SI'!AE150)</f>
        <v/>
      </c>
      <c r="K147" s="425" t="str">
        <f t="shared" si="23"/>
        <v/>
      </c>
      <c r="L147" s="425" t="str">
        <f>IF('Mapa final SI'!AH150="","",'Mapa final SI'!AH150)</f>
        <v/>
      </c>
      <c r="M147" s="338" t="str">
        <f>IF('Mapa final SI'!T150="","",'Mapa final SI'!T150)</f>
        <v/>
      </c>
      <c r="N147" s="70"/>
      <c r="O147" s="70"/>
      <c r="P147" s="70"/>
      <c r="Q147" s="180"/>
    </row>
    <row r="148" spans="1:17" ht="43.5" customHeight="1" x14ac:dyDescent="0.25">
      <c r="A148" s="118" t="s">
        <v>680</v>
      </c>
      <c r="B148" s="779"/>
      <c r="C148" s="781"/>
      <c r="D148" s="783"/>
      <c r="E148" s="781"/>
      <c r="F148" s="785"/>
      <c r="G148" s="785"/>
      <c r="H148" s="889"/>
      <c r="I148" s="425" t="str">
        <f>IF('Mapa final SI'!AC151="","",'Mapa final SI'!AC151)</f>
        <v/>
      </c>
      <c r="J148" s="425" t="str">
        <f>IF('Mapa final SI'!AE151="","",'Mapa final SI'!AE151)</f>
        <v/>
      </c>
      <c r="K148" s="425" t="str">
        <f t="shared" si="23"/>
        <v/>
      </c>
      <c r="L148" s="425" t="str">
        <f>IF('Mapa final SI'!AH151="","",'Mapa final SI'!AH151)</f>
        <v/>
      </c>
      <c r="M148" s="338" t="str">
        <f>IF('Mapa final SI'!T151="","",'Mapa final SI'!T151)</f>
        <v/>
      </c>
      <c r="N148" s="70"/>
      <c r="O148" s="70"/>
      <c r="P148" s="70"/>
      <c r="Q148" s="180"/>
    </row>
    <row r="149" spans="1:17" ht="43.5" customHeight="1" x14ac:dyDescent="0.25">
      <c r="A149" s="118" t="s">
        <v>681</v>
      </c>
      <c r="B149" s="779"/>
      <c r="C149" s="781"/>
      <c r="D149" s="783"/>
      <c r="E149" s="781"/>
      <c r="F149" s="785"/>
      <c r="G149" s="785"/>
      <c r="H149" s="889"/>
      <c r="I149" s="425" t="str">
        <f>IF('Mapa final SI'!AC152="","",'Mapa final SI'!AC152)</f>
        <v/>
      </c>
      <c r="J149" s="425" t="str">
        <f>IF('Mapa final SI'!AE152="","",'Mapa final SI'!AE152)</f>
        <v/>
      </c>
      <c r="K149" s="425" t="str">
        <f t="shared" si="23"/>
        <v/>
      </c>
      <c r="L149" s="425" t="str">
        <f>IF('Mapa final SI'!AH152="","",'Mapa final SI'!AH152)</f>
        <v/>
      </c>
      <c r="M149" s="338" t="str">
        <f>IF('Mapa final SI'!T152="","",'Mapa final SI'!T152)</f>
        <v/>
      </c>
      <c r="N149" s="70"/>
      <c r="O149" s="70"/>
      <c r="P149" s="70"/>
      <c r="Q149" s="180"/>
    </row>
    <row r="150" spans="1:17" ht="43.5" customHeight="1" x14ac:dyDescent="0.25">
      <c r="A150" s="118" t="s">
        <v>682</v>
      </c>
      <c r="B150" s="779"/>
      <c r="C150" s="781"/>
      <c r="D150" s="783"/>
      <c r="E150" s="781"/>
      <c r="F150" s="785"/>
      <c r="G150" s="785"/>
      <c r="H150" s="786"/>
      <c r="I150" s="425" t="str">
        <f>IF('Mapa final SI'!AC153="","",'Mapa final SI'!AC153)</f>
        <v/>
      </c>
      <c r="J150" s="425" t="str">
        <f>IF('Mapa final SI'!AE153="","",'Mapa final SI'!AE153)</f>
        <v/>
      </c>
      <c r="K150" s="425" t="str">
        <f t="shared" si="23"/>
        <v/>
      </c>
      <c r="L150" s="425" t="str">
        <f>IF('Mapa final SI'!AH153="","",'Mapa final SI'!AH153)</f>
        <v/>
      </c>
      <c r="M150" s="338" t="str">
        <f>IF('Mapa final SI'!T153="","",'Mapa final SI'!T153)</f>
        <v/>
      </c>
      <c r="N150" s="70"/>
      <c r="O150" s="70"/>
      <c r="P150" s="70"/>
      <c r="Q150" s="180"/>
    </row>
    <row r="151" spans="1:17" ht="43.5" customHeight="1" x14ac:dyDescent="0.25">
      <c r="A151" s="118" t="s">
        <v>683</v>
      </c>
      <c r="B151" s="778"/>
      <c r="C151" s="780" t="str">
        <f>IF('Mapa final SI'!G154="","",'Mapa final SI'!G154)</f>
        <v/>
      </c>
      <c r="D151" s="791"/>
      <c r="E151" s="780" t="str">
        <f>IF('Mapa final SI'!F154="","",'Mapa final SI'!F154)</f>
        <v/>
      </c>
      <c r="F151" s="784" t="str">
        <f>IF('Mapa final SI'!L154="","",'Mapa final SI'!L154)</f>
        <v/>
      </c>
      <c r="G151" s="784" t="str">
        <f>IF('Mapa final SI'!P154="","",'Mapa final SI'!P154)</f>
        <v/>
      </c>
      <c r="H151" s="889"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5" t="str">
        <f>IF('Mapa final SI'!AC154="","",'Mapa final SI'!AC154)</f>
        <v/>
      </c>
      <c r="J151" s="425" t="str">
        <f>IF('Mapa final SI'!AE154="","",'Mapa final SI'!AE154)</f>
        <v/>
      </c>
      <c r="K151" s="425" t="str">
        <f t="shared" si="23"/>
        <v/>
      </c>
      <c r="L151" s="425" t="str">
        <f>IF('Mapa final SI'!AH154="","",'Mapa final SI'!AH154)</f>
        <v/>
      </c>
      <c r="M151" s="338" t="str">
        <f>IF('Mapa final SI'!T154="","",'Mapa final SI'!T154)</f>
        <v/>
      </c>
      <c r="N151" s="70"/>
      <c r="O151" s="70"/>
      <c r="P151" s="70"/>
      <c r="Q151" s="180"/>
    </row>
    <row r="152" spans="1:17" ht="43.5" customHeight="1" x14ac:dyDescent="0.25">
      <c r="A152" s="118" t="s">
        <v>684</v>
      </c>
      <c r="B152" s="779"/>
      <c r="C152" s="781"/>
      <c r="D152" s="783"/>
      <c r="E152" s="781"/>
      <c r="F152" s="785"/>
      <c r="G152" s="785"/>
      <c r="H152" s="889"/>
      <c r="I152" s="425" t="str">
        <f>IF('Mapa final SI'!AC155="","",'Mapa final SI'!AC155)</f>
        <v/>
      </c>
      <c r="J152" s="425" t="str">
        <f>IF('Mapa final SI'!AE155="","",'Mapa final SI'!AE155)</f>
        <v/>
      </c>
      <c r="K152" s="425" t="str">
        <f t="shared" si="23"/>
        <v/>
      </c>
      <c r="L152" s="425" t="str">
        <f>IF('Mapa final SI'!AH155="","",'Mapa final SI'!AH155)</f>
        <v/>
      </c>
      <c r="M152" s="338" t="str">
        <f>IF('Mapa final SI'!T155="","",'Mapa final SI'!T155)</f>
        <v/>
      </c>
      <c r="N152" s="70"/>
      <c r="O152" s="70"/>
      <c r="P152" s="70"/>
      <c r="Q152" s="180"/>
    </row>
    <row r="153" spans="1:17" ht="43.5" customHeight="1" x14ac:dyDescent="0.25">
      <c r="A153" s="118" t="s">
        <v>685</v>
      </c>
      <c r="B153" s="779"/>
      <c r="C153" s="781"/>
      <c r="D153" s="783"/>
      <c r="E153" s="781"/>
      <c r="F153" s="785"/>
      <c r="G153" s="785"/>
      <c r="H153" s="889"/>
      <c r="I153" s="425" t="str">
        <f>IF('Mapa final SI'!AC156="","",'Mapa final SI'!AC156)</f>
        <v/>
      </c>
      <c r="J153" s="425" t="str">
        <f>IF('Mapa final SI'!AE156="","",'Mapa final SI'!AE156)</f>
        <v/>
      </c>
      <c r="K153" s="425" t="str">
        <f t="shared" si="23"/>
        <v/>
      </c>
      <c r="L153" s="425" t="str">
        <f>IF('Mapa final SI'!AH156="","",'Mapa final SI'!AH156)</f>
        <v/>
      </c>
      <c r="M153" s="338" t="str">
        <f>IF('Mapa final SI'!T156="","",'Mapa final SI'!T156)</f>
        <v/>
      </c>
      <c r="N153" s="70"/>
      <c r="O153" s="70"/>
      <c r="P153" s="70"/>
      <c r="Q153" s="180"/>
    </row>
    <row r="154" spans="1:17" ht="43.5" customHeight="1" x14ac:dyDescent="0.25">
      <c r="A154" s="118" t="s">
        <v>686</v>
      </c>
      <c r="B154" s="779"/>
      <c r="C154" s="781"/>
      <c r="D154" s="783"/>
      <c r="E154" s="781"/>
      <c r="F154" s="785"/>
      <c r="G154" s="785"/>
      <c r="H154" s="889"/>
      <c r="I154" s="425" t="str">
        <f>IF('Mapa final SI'!AC157="","",'Mapa final SI'!AC157)</f>
        <v/>
      </c>
      <c r="J154" s="425" t="str">
        <f>IF('Mapa final SI'!AE157="","",'Mapa final SI'!AE157)</f>
        <v/>
      </c>
      <c r="K154" s="425" t="str">
        <f t="shared" si="23"/>
        <v/>
      </c>
      <c r="L154" s="425" t="str">
        <f>IF('Mapa final SI'!AH157="","",'Mapa final SI'!AH157)</f>
        <v/>
      </c>
      <c r="M154" s="338" t="str">
        <f>IF('Mapa final SI'!T157="","",'Mapa final SI'!T157)</f>
        <v/>
      </c>
      <c r="N154" s="70"/>
      <c r="O154" s="70"/>
      <c r="P154" s="70"/>
      <c r="Q154" s="180"/>
    </row>
    <row r="155" spans="1:17" ht="43.5" customHeight="1" x14ac:dyDescent="0.25">
      <c r="A155" s="118" t="s">
        <v>687</v>
      </c>
      <c r="B155" s="779"/>
      <c r="C155" s="781"/>
      <c r="D155" s="783"/>
      <c r="E155" s="781"/>
      <c r="F155" s="785"/>
      <c r="G155" s="785"/>
      <c r="H155" s="889"/>
      <c r="I155" s="425" t="str">
        <f>IF('Mapa final SI'!AC158="","",'Mapa final SI'!AC158)</f>
        <v/>
      </c>
      <c r="J155" s="425" t="str">
        <f>IF('Mapa final SI'!AE158="","",'Mapa final SI'!AE158)</f>
        <v/>
      </c>
      <c r="K155" s="425" t="str">
        <f t="shared" si="23"/>
        <v/>
      </c>
      <c r="L155" s="425" t="str">
        <f>IF('Mapa final SI'!AH158="","",'Mapa final SI'!AH158)</f>
        <v/>
      </c>
      <c r="M155" s="338" t="str">
        <f>IF('Mapa final SI'!T158="","",'Mapa final SI'!T158)</f>
        <v/>
      </c>
      <c r="N155" s="70"/>
      <c r="O155" s="70"/>
      <c r="P155" s="70"/>
      <c r="Q155" s="180"/>
    </row>
    <row r="156" spans="1:17" ht="43.5" customHeight="1" x14ac:dyDescent="0.25">
      <c r="A156" s="118" t="s">
        <v>688</v>
      </c>
      <c r="B156" s="779"/>
      <c r="C156" s="781"/>
      <c r="D156" s="783"/>
      <c r="E156" s="781"/>
      <c r="F156" s="785"/>
      <c r="G156" s="785"/>
      <c r="H156" s="786"/>
      <c r="I156" s="425" t="str">
        <f>IF('Mapa final SI'!AC159="","",'Mapa final SI'!AC159)</f>
        <v/>
      </c>
      <c r="J156" s="425" t="str">
        <f>IF('Mapa final SI'!AE159="","",'Mapa final SI'!AE159)</f>
        <v/>
      </c>
      <c r="K156" s="425" t="str">
        <f t="shared" si="23"/>
        <v/>
      </c>
      <c r="L156" s="425" t="str">
        <f>IF('Mapa final SI'!AH159="","",'Mapa final SI'!AH159)</f>
        <v/>
      </c>
      <c r="M156" s="338" t="str">
        <f>IF('Mapa final SI'!T159="","",'Mapa final SI'!T159)</f>
        <v/>
      </c>
      <c r="N156" s="70"/>
      <c r="O156" s="70"/>
      <c r="P156" s="70"/>
      <c r="Q156" s="180"/>
    </row>
    <row r="157" spans="1:17" ht="43.5" customHeight="1" x14ac:dyDescent="0.25">
      <c r="A157" s="118" t="s">
        <v>689</v>
      </c>
      <c r="B157" s="778"/>
      <c r="C157" s="780" t="str">
        <f>IF('Mapa final SI'!G160="","",'Mapa final SI'!G160)</f>
        <v/>
      </c>
      <c r="D157" s="791"/>
      <c r="E157" s="780" t="str">
        <f>IF('Mapa final SI'!F160="","",'Mapa final SI'!F160)</f>
        <v/>
      </c>
      <c r="F157" s="784" t="str">
        <f>IF('Mapa final SI'!L160="","",'Mapa final SI'!L160)</f>
        <v/>
      </c>
      <c r="G157" s="784" t="str">
        <f>IF('Mapa final SI'!P160="","",'Mapa final SI'!P160)</f>
        <v/>
      </c>
      <c r="H157" s="889"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5" t="str">
        <f>IF('Mapa final SI'!AC160="","",'Mapa final SI'!AC160)</f>
        <v/>
      </c>
      <c r="J157" s="425" t="str">
        <f>IF('Mapa final SI'!AE160="","",'Mapa final SI'!AE160)</f>
        <v/>
      </c>
      <c r="K157" s="425" t="str">
        <f t="shared" si="23"/>
        <v/>
      </c>
      <c r="L157" s="425" t="str">
        <f>IF('Mapa final SI'!AH160="","",'Mapa final SI'!AH160)</f>
        <v/>
      </c>
      <c r="M157" s="338" t="str">
        <f>IF('Mapa final SI'!T160="","",'Mapa final SI'!T160)</f>
        <v/>
      </c>
      <c r="N157" s="70"/>
      <c r="O157" s="70"/>
      <c r="P157" s="70"/>
      <c r="Q157" s="180"/>
    </row>
    <row r="158" spans="1:17" ht="43.5" customHeight="1" x14ac:dyDescent="0.25">
      <c r="A158" s="118" t="s">
        <v>690</v>
      </c>
      <c r="B158" s="779"/>
      <c r="C158" s="781"/>
      <c r="D158" s="783"/>
      <c r="E158" s="781"/>
      <c r="F158" s="785"/>
      <c r="G158" s="785"/>
      <c r="H158" s="889"/>
      <c r="I158" s="425" t="str">
        <f>IF('Mapa final SI'!AC161="","",'Mapa final SI'!AC161)</f>
        <v/>
      </c>
      <c r="J158" s="425" t="str">
        <f>IF('Mapa final SI'!AE161="","",'Mapa final SI'!AE161)</f>
        <v/>
      </c>
      <c r="K158" s="425" t="str">
        <f t="shared" si="23"/>
        <v/>
      </c>
      <c r="L158" s="425" t="str">
        <f>IF('Mapa final SI'!AH161="","",'Mapa final SI'!AH161)</f>
        <v/>
      </c>
      <c r="M158" s="338" t="str">
        <f>IF('Mapa final SI'!T161="","",'Mapa final SI'!T161)</f>
        <v/>
      </c>
      <c r="N158" s="70"/>
      <c r="O158" s="70"/>
      <c r="P158" s="70"/>
      <c r="Q158" s="180"/>
    </row>
    <row r="159" spans="1:17" ht="43.5" customHeight="1" x14ac:dyDescent="0.25">
      <c r="A159" s="118" t="s">
        <v>691</v>
      </c>
      <c r="B159" s="779"/>
      <c r="C159" s="781"/>
      <c r="D159" s="783"/>
      <c r="E159" s="781"/>
      <c r="F159" s="785"/>
      <c r="G159" s="785"/>
      <c r="H159" s="889"/>
      <c r="I159" s="425" t="str">
        <f>IF('Mapa final SI'!AC162="","",'Mapa final SI'!AC162)</f>
        <v/>
      </c>
      <c r="J159" s="425" t="str">
        <f>IF('Mapa final SI'!AE162="","",'Mapa final SI'!AE162)</f>
        <v/>
      </c>
      <c r="K159" s="425" t="str">
        <f t="shared" si="23"/>
        <v/>
      </c>
      <c r="L159" s="425" t="str">
        <f>IF('Mapa final SI'!AH162="","",'Mapa final SI'!AH162)</f>
        <v/>
      </c>
      <c r="M159" s="338" t="str">
        <f>IF('Mapa final SI'!T162="","",'Mapa final SI'!T162)</f>
        <v/>
      </c>
      <c r="N159" s="70"/>
      <c r="O159" s="70"/>
      <c r="P159" s="70"/>
      <c r="Q159" s="180"/>
    </row>
    <row r="160" spans="1:17" ht="43.5" customHeight="1" x14ac:dyDescent="0.25">
      <c r="A160" s="118" t="s">
        <v>692</v>
      </c>
      <c r="B160" s="779"/>
      <c r="C160" s="781"/>
      <c r="D160" s="783"/>
      <c r="E160" s="781"/>
      <c r="F160" s="785"/>
      <c r="G160" s="785"/>
      <c r="H160" s="889"/>
      <c r="I160" s="425" t="str">
        <f>IF('Mapa final SI'!AC163="","",'Mapa final SI'!AC163)</f>
        <v/>
      </c>
      <c r="J160" s="425" t="str">
        <f>IF('Mapa final SI'!AE163="","",'Mapa final SI'!AE163)</f>
        <v/>
      </c>
      <c r="K160" s="425" t="str">
        <f t="shared" si="23"/>
        <v/>
      </c>
      <c r="L160" s="425" t="str">
        <f>IF('Mapa final SI'!AH163="","",'Mapa final SI'!AH163)</f>
        <v/>
      </c>
      <c r="M160" s="338" t="str">
        <f>IF('Mapa final SI'!T163="","",'Mapa final SI'!T163)</f>
        <v/>
      </c>
      <c r="N160" s="70"/>
      <c r="O160" s="70"/>
      <c r="P160" s="70"/>
      <c r="Q160" s="180"/>
    </row>
    <row r="161" spans="1:17" ht="43.5" customHeight="1" x14ac:dyDescent="0.25">
      <c r="A161" s="118" t="s">
        <v>693</v>
      </c>
      <c r="B161" s="779"/>
      <c r="C161" s="781"/>
      <c r="D161" s="783"/>
      <c r="E161" s="781"/>
      <c r="F161" s="785"/>
      <c r="G161" s="785"/>
      <c r="H161" s="889"/>
      <c r="I161" s="425" t="str">
        <f>IF('Mapa final SI'!AC164="","",'Mapa final SI'!AC164)</f>
        <v/>
      </c>
      <c r="J161" s="425" t="str">
        <f>IF('Mapa final SI'!AE164="","",'Mapa final SI'!AE164)</f>
        <v/>
      </c>
      <c r="K161" s="425" t="str">
        <f t="shared" si="23"/>
        <v/>
      </c>
      <c r="L161" s="425" t="str">
        <f>IF('Mapa final SI'!AH164="","",'Mapa final SI'!AH164)</f>
        <v/>
      </c>
      <c r="M161" s="338" t="str">
        <f>IF('Mapa final SI'!T164="","",'Mapa final SI'!T164)</f>
        <v/>
      </c>
      <c r="N161" s="70"/>
      <c r="O161" s="70"/>
      <c r="P161" s="70"/>
      <c r="Q161" s="180"/>
    </row>
    <row r="162" spans="1:17" ht="43.5" customHeight="1" x14ac:dyDescent="0.25">
      <c r="A162" s="118" t="s">
        <v>694</v>
      </c>
      <c r="B162" s="779"/>
      <c r="C162" s="781"/>
      <c r="D162" s="783"/>
      <c r="E162" s="781"/>
      <c r="F162" s="785"/>
      <c r="G162" s="785"/>
      <c r="H162" s="786"/>
      <c r="I162" s="425" t="str">
        <f>IF('Mapa final SI'!AC165="","",'Mapa final SI'!AC165)</f>
        <v/>
      </c>
      <c r="J162" s="425" t="str">
        <f>IF('Mapa final SI'!AE165="","",'Mapa final SI'!AE165)</f>
        <v/>
      </c>
      <c r="K162" s="425" t="str">
        <f t="shared" si="23"/>
        <v/>
      </c>
      <c r="L162" s="425" t="str">
        <f>IF('Mapa final SI'!AH165="","",'Mapa final SI'!AH165)</f>
        <v/>
      </c>
      <c r="M162" s="338" t="str">
        <f>IF('Mapa final SI'!T165="","",'Mapa final SI'!T165)</f>
        <v/>
      </c>
      <c r="N162" s="70"/>
      <c r="O162" s="70"/>
      <c r="P162" s="70"/>
      <c r="Q162" s="180"/>
    </row>
    <row r="163" spans="1:17" ht="43.5" customHeight="1" x14ac:dyDescent="0.25">
      <c r="A163" s="118" t="s">
        <v>695</v>
      </c>
      <c r="B163" s="778"/>
      <c r="C163" s="780" t="str">
        <f>IF('Mapa final SI'!G166="","",'Mapa final SI'!G166)</f>
        <v/>
      </c>
      <c r="D163" s="791"/>
      <c r="E163" s="780" t="str">
        <f>IF('Mapa final SI'!F166="","",'Mapa final SI'!F166)</f>
        <v/>
      </c>
      <c r="F163" s="784" t="str">
        <f>IF('Mapa final SI'!L166="","",'Mapa final SI'!L166)</f>
        <v/>
      </c>
      <c r="G163" s="784" t="str">
        <f>IF('Mapa final SI'!P166="","",'Mapa final SI'!P166)</f>
        <v/>
      </c>
      <c r="H163" s="889"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5" t="str">
        <f>IF('Mapa final SI'!AC166="","",'Mapa final SI'!AC166)</f>
        <v/>
      </c>
      <c r="J163" s="425" t="str">
        <f>IF('Mapa final SI'!AE166="","",'Mapa final SI'!AE166)</f>
        <v/>
      </c>
      <c r="K163" s="425" t="str">
        <f t="shared" si="23"/>
        <v/>
      </c>
      <c r="L163" s="425" t="str">
        <f>IF('Mapa final SI'!AH166="","",'Mapa final SI'!AH166)</f>
        <v/>
      </c>
      <c r="M163" s="338" t="str">
        <f>IF('Mapa final SI'!T166="","",'Mapa final SI'!T166)</f>
        <v/>
      </c>
      <c r="N163" s="70"/>
      <c r="O163" s="70"/>
      <c r="P163" s="70"/>
      <c r="Q163" s="180"/>
    </row>
    <row r="164" spans="1:17" ht="43.5" customHeight="1" x14ac:dyDescent="0.25">
      <c r="A164" s="118" t="s">
        <v>696</v>
      </c>
      <c r="B164" s="779"/>
      <c r="C164" s="781"/>
      <c r="D164" s="783"/>
      <c r="E164" s="781"/>
      <c r="F164" s="785"/>
      <c r="G164" s="785"/>
      <c r="H164" s="889"/>
      <c r="I164" s="425" t="str">
        <f>IF('Mapa final SI'!AC167="","",'Mapa final SI'!AC167)</f>
        <v/>
      </c>
      <c r="J164" s="425" t="str">
        <f>IF('Mapa final SI'!AE167="","",'Mapa final SI'!AE167)</f>
        <v/>
      </c>
      <c r="K164" s="425" t="str">
        <f t="shared" si="23"/>
        <v/>
      </c>
      <c r="L164" s="425" t="str">
        <f>IF('Mapa final SI'!AH167="","",'Mapa final SI'!AH167)</f>
        <v/>
      </c>
      <c r="M164" s="338" t="str">
        <f>IF('Mapa final SI'!T167="","",'Mapa final SI'!T167)</f>
        <v/>
      </c>
      <c r="N164" s="70"/>
      <c r="O164" s="70"/>
      <c r="P164" s="70"/>
      <c r="Q164" s="180"/>
    </row>
    <row r="165" spans="1:17" ht="43.5" customHeight="1" x14ac:dyDescent="0.25">
      <c r="A165" s="118" t="s">
        <v>697</v>
      </c>
      <c r="B165" s="779"/>
      <c r="C165" s="781"/>
      <c r="D165" s="783"/>
      <c r="E165" s="781"/>
      <c r="F165" s="785"/>
      <c r="G165" s="785"/>
      <c r="H165" s="889"/>
      <c r="I165" s="425" t="str">
        <f>IF('Mapa final SI'!AC168="","",'Mapa final SI'!AC168)</f>
        <v/>
      </c>
      <c r="J165" s="425" t="str">
        <f>IF('Mapa final SI'!AE168="","",'Mapa final SI'!AE168)</f>
        <v/>
      </c>
      <c r="K165" s="425" t="str">
        <f t="shared" si="23"/>
        <v/>
      </c>
      <c r="L165" s="425" t="str">
        <f>IF('Mapa final SI'!AH168="","",'Mapa final SI'!AH168)</f>
        <v/>
      </c>
      <c r="M165" s="338" t="str">
        <f>IF('Mapa final SI'!T168="","",'Mapa final SI'!T168)</f>
        <v/>
      </c>
      <c r="N165" s="70"/>
      <c r="O165" s="70"/>
      <c r="P165" s="70"/>
      <c r="Q165" s="180"/>
    </row>
    <row r="166" spans="1:17" ht="43.5" customHeight="1" x14ac:dyDescent="0.25">
      <c r="A166" s="118" t="s">
        <v>698</v>
      </c>
      <c r="B166" s="779"/>
      <c r="C166" s="781"/>
      <c r="D166" s="783"/>
      <c r="E166" s="781"/>
      <c r="F166" s="785"/>
      <c r="G166" s="785"/>
      <c r="H166" s="889"/>
      <c r="I166" s="425" t="str">
        <f>IF('Mapa final SI'!AC169="","",'Mapa final SI'!AC169)</f>
        <v/>
      </c>
      <c r="J166" s="425" t="str">
        <f>IF('Mapa final SI'!AE169="","",'Mapa final SI'!AE169)</f>
        <v/>
      </c>
      <c r="K166" s="425" t="str">
        <f t="shared" si="23"/>
        <v/>
      </c>
      <c r="L166" s="425" t="str">
        <f>IF('Mapa final SI'!AH169="","",'Mapa final SI'!AH169)</f>
        <v/>
      </c>
      <c r="M166" s="338" t="str">
        <f>IF('Mapa final SI'!T169="","",'Mapa final SI'!T169)</f>
        <v/>
      </c>
      <c r="N166" s="70"/>
      <c r="O166" s="70"/>
      <c r="P166" s="70"/>
      <c r="Q166" s="180"/>
    </row>
    <row r="167" spans="1:17" ht="43.5" customHeight="1" x14ac:dyDescent="0.25">
      <c r="A167" s="118" t="s">
        <v>699</v>
      </c>
      <c r="B167" s="779"/>
      <c r="C167" s="781"/>
      <c r="D167" s="783"/>
      <c r="E167" s="781"/>
      <c r="F167" s="785"/>
      <c r="G167" s="785"/>
      <c r="H167" s="889"/>
      <c r="I167" s="425" t="str">
        <f>IF('Mapa final SI'!AC170="","",'Mapa final SI'!AC170)</f>
        <v/>
      </c>
      <c r="J167" s="425" t="str">
        <f>IF('Mapa final SI'!AE170="","",'Mapa final SI'!AE170)</f>
        <v/>
      </c>
      <c r="K167" s="425" t="str">
        <f t="shared" si="23"/>
        <v/>
      </c>
      <c r="L167" s="425" t="str">
        <f>IF('Mapa final SI'!AH170="","",'Mapa final SI'!AH170)</f>
        <v/>
      </c>
      <c r="M167" s="338" t="str">
        <f>IF('Mapa final SI'!T170="","",'Mapa final SI'!T170)</f>
        <v/>
      </c>
      <c r="N167" s="70"/>
      <c r="O167" s="70"/>
      <c r="P167" s="70"/>
      <c r="Q167" s="180"/>
    </row>
    <row r="168" spans="1:17" ht="43.5" customHeight="1" x14ac:dyDescent="0.25">
      <c r="A168" s="118" t="s">
        <v>700</v>
      </c>
      <c r="B168" s="779"/>
      <c r="C168" s="781"/>
      <c r="D168" s="783"/>
      <c r="E168" s="781"/>
      <c r="F168" s="785"/>
      <c r="G168" s="785"/>
      <c r="H168" s="786"/>
      <c r="I168" s="425" t="str">
        <f>IF('Mapa final SI'!AC171="","",'Mapa final SI'!AC171)</f>
        <v/>
      </c>
      <c r="J168" s="425" t="str">
        <f>IF('Mapa final SI'!AE171="","",'Mapa final SI'!AE171)</f>
        <v/>
      </c>
      <c r="K168" s="425" t="str">
        <f t="shared" si="23"/>
        <v/>
      </c>
      <c r="L168" s="425" t="str">
        <f>IF('Mapa final SI'!AH171="","",'Mapa final SI'!AH171)</f>
        <v/>
      </c>
      <c r="M168" s="338" t="str">
        <f>IF('Mapa final SI'!T171="","",'Mapa final SI'!T171)</f>
        <v/>
      </c>
      <c r="N168" s="70"/>
      <c r="O168" s="70"/>
      <c r="P168" s="70"/>
      <c r="Q168" s="180"/>
    </row>
    <row r="169" spans="1:17" ht="43.5" customHeight="1" x14ac:dyDescent="0.25">
      <c r="A169" s="118" t="s">
        <v>701</v>
      </c>
      <c r="B169" s="778"/>
      <c r="C169" s="780" t="str">
        <f>IF('Mapa final SI'!G172="","",'Mapa final SI'!G172)</f>
        <v/>
      </c>
      <c r="D169" s="791"/>
      <c r="E169" s="780" t="str">
        <f>IF('Mapa final SI'!F172="","",'Mapa final SI'!F172)</f>
        <v/>
      </c>
      <c r="F169" s="784" t="str">
        <f>IF('Mapa final SI'!L172="","",'Mapa final SI'!L172)</f>
        <v/>
      </c>
      <c r="G169" s="784" t="str">
        <f>IF('Mapa final SI'!P172="","",'Mapa final SI'!P172)</f>
        <v/>
      </c>
      <c r="H169" s="889"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5" t="str">
        <f>IF('Mapa final SI'!AC172="","",'Mapa final SI'!AC172)</f>
        <v/>
      </c>
      <c r="J169" s="425" t="str">
        <f>IF('Mapa final SI'!AE172="","",'Mapa final SI'!AE172)</f>
        <v/>
      </c>
      <c r="K169" s="425" t="str">
        <f t="shared" si="23"/>
        <v/>
      </c>
      <c r="L169" s="425" t="str">
        <f>IF('Mapa final SI'!AH172="","",'Mapa final SI'!AH172)</f>
        <v/>
      </c>
      <c r="M169" s="338" t="str">
        <f>IF('Mapa final SI'!T172="","",'Mapa final SI'!T172)</f>
        <v/>
      </c>
      <c r="N169" s="70"/>
      <c r="O169" s="70"/>
      <c r="P169" s="70"/>
      <c r="Q169" s="180"/>
    </row>
    <row r="170" spans="1:17" ht="43.5" customHeight="1" x14ac:dyDescent="0.25">
      <c r="A170" s="118" t="s">
        <v>702</v>
      </c>
      <c r="B170" s="779"/>
      <c r="C170" s="781"/>
      <c r="D170" s="783"/>
      <c r="E170" s="781"/>
      <c r="F170" s="785"/>
      <c r="G170" s="785"/>
      <c r="H170" s="889"/>
      <c r="I170" s="425" t="str">
        <f>IF('Mapa final SI'!AC173="","",'Mapa final SI'!AC173)</f>
        <v/>
      </c>
      <c r="J170" s="425" t="str">
        <f>IF('Mapa final SI'!AE173="","",'Mapa final SI'!AE173)</f>
        <v/>
      </c>
      <c r="K170" s="425" t="str">
        <f t="shared" si="23"/>
        <v/>
      </c>
      <c r="L170" s="425" t="str">
        <f>IF('Mapa final SI'!AH173="","",'Mapa final SI'!AH173)</f>
        <v/>
      </c>
      <c r="M170" s="338" t="str">
        <f>IF('Mapa final SI'!T173="","",'Mapa final SI'!T173)</f>
        <v/>
      </c>
      <c r="N170" s="70"/>
      <c r="O170" s="70"/>
      <c r="P170" s="70"/>
      <c r="Q170" s="180"/>
    </row>
    <row r="171" spans="1:17" ht="43.5" customHeight="1" x14ac:dyDescent="0.25">
      <c r="A171" s="118" t="s">
        <v>703</v>
      </c>
      <c r="B171" s="779"/>
      <c r="C171" s="781"/>
      <c r="D171" s="783"/>
      <c r="E171" s="781"/>
      <c r="F171" s="785"/>
      <c r="G171" s="785"/>
      <c r="H171" s="889"/>
      <c r="I171" s="425" t="str">
        <f>IF('Mapa final SI'!AC174="","",'Mapa final SI'!AC174)</f>
        <v/>
      </c>
      <c r="J171" s="425" t="str">
        <f>IF('Mapa final SI'!AE174="","",'Mapa final SI'!AE174)</f>
        <v/>
      </c>
      <c r="K171" s="425" t="str">
        <f t="shared" si="23"/>
        <v/>
      </c>
      <c r="L171" s="425" t="str">
        <f>IF('Mapa final SI'!AH174="","",'Mapa final SI'!AH174)</f>
        <v/>
      </c>
      <c r="M171" s="338" t="str">
        <f>IF('Mapa final SI'!T174="","",'Mapa final SI'!T174)</f>
        <v/>
      </c>
      <c r="N171" s="70"/>
      <c r="O171" s="70"/>
      <c r="P171" s="70"/>
      <c r="Q171" s="180"/>
    </row>
    <row r="172" spans="1:17" ht="43.5" customHeight="1" x14ac:dyDescent="0.25">
      <c r="A172" s="118" t="s">
        <v>704</v>
      </c>
      <c r="B172" s="779"/>
      <c r="C172" s="781"/>
      <c r="D172" s="783"/>
      <c r="E172" s="781"/>
      <c r="F172" s="785"/>
      <c r="G172" s="785"/>
      <c r="H172" s="889"/>
      <c r="I172" s="425" t="str">
        <f>IF('Mapa final SI'!AC175="","",'Mapa final SI'!AC175)</f>
        <v/>
      </c>
      <c r="J172" s="425" t="str">
        <f>IF('Mapa final SI'!AE175="","",'Mapa final SI'!AE175)</f>
        <v/>
      </c>
      <c r="K172" s="425" t="str">
        <f t="shared" si="23"/>
        <v/>
      </c>
      <c r="L172" s="425" t="str">
        <f>IF('Mapa final SI'!AH175="","",'Mapa final SI'!AH175)</f>
        <v/>
      </c>
      <c r="M172" s="338" t="str">
        <f>IF('Mapa final SI'!T175="","",'Mapa final SI'!T175)</f>
        <v/>
      </c>
      <c r="N172" s="70"/>
      <c r="O172" s="70"/>
      <c r="P172" s="70"/>
      <c r="Q172" s="180"/>
    </row>
    <row r="173" spans="1:17" ht="43.5" customHeight="1" x14ac:dyDescent="0.25">
      <c r="A173" s="118" t="s">
        <v>705</v>
      </c>
      <c r="B173" s="779"/>
      <c r="C173" s="781"/>
      <c r="D173" s="783"/>
      <c r="E173" s="781"/>
      <c r="F173" s="785"/>
      <c r="G173" s="785"/>
      <c r="H173" s="889"/>
      <c r="I173" s="425" t="str">
        <f>IF('Mapa final SI'!AC176="","",'Mapa final SI'!AC176)</f>
        <v/>
      </c>
      <c r="J173" s="425" t="str">
        <f>IF('Mapa final SI'!AE176="","",'Mapa final SI'!AE176)</f>
        <v/>
      </c>
      <c r="K173" s="425" t="str">
        <f t="shared" si="23"/>
        <v/>
      </c>
      <c r="L173" s="425" t="str">
        <f>IF('Mapa final SI'!AH176="","",'Mapa final SI'!AH176)</f>
        <v/>
      </c>
      <c r="M173" s="338" t="str">
        <f>IF('Mapa final SI'!T176="","",'Mapa final SI'!T176)</f>
        <v/>
      </c>
      <c r="N173" s="70"/>
      <c r="O173" s="70"/>
      <c r="P173" s="70"/>
      <c r="Q173" s="180"/>
    </row>
    <row r="174" spans="1:17" ht="43.5" customHeight="1" x14ac:dyDescent="0.25">
      <c r="A174" s="118" t="s">
        <v>706</v>
      </c>
      <c r="B174" s="779"/>
      <c r="C174" s="781"/>
      <c r="D174" s="783"/>
      <c r="E174" s="781"/>
      <c r="F174" s="785"/>
      <c r="G174" s="785"/>
      <c r="H174" s="786"/>
      <c r="I174" s="425" t="str">
        <f>IF('Mapa final SI'!AC177="","",'Mapa final SI'!AC177)</f>
        <v/>
      </c>
      <c r="J174" s="425" t="str">
        <f>IF('Mapa final SI'!AE177="","",'Mapa final SI'!AE177)</f>
        <v/>
      </c>
      <c r="K174" s="425" t="str">
        <f t="shared" si="23"/>
        <v/>
      </c>
      <c r="L174" s="425" t="str">
        <f>IF('Mapa final SI'!AH177="","",'Mapa final SI'!AH177)</f>
        <v/>
      </c>
      <c r="M174" s="338" t="str">
        <f>IF('Mapa final SI'!T177="","",'Mapa final SI'!T177)</f>
        <v/>
      </c>
      <c r="N174" s="70"/>
      <c r="O174" s="70"/>
      <c r="P174" s="70"/>
      <c r="Q174" s="180"/>
    </row>
    <row r="175" spans="1:17" ht="43.5" customHeight="1" x14ac:dyDescent="0.25">
      <c r="A175" s="118" t="s">
        <v>707</v>
      </c>
      <c r="B175" s="778"/>
      <c r="C175" s="780" t="str">
        <f>IF('Mapa final SI'!G178="","",'Mapa final SI'!G178)</f>
        <v/>
      </c>
      <c r="D175" s="791"/>
      <c r="E175" s="780" t="str">
        <f>IF('Mapa final SI'!F178="","",'Mapa final SI'!F178)</f>
        <v/>
      </c>
      <c r="F175" s="784" t="str">
        <f>IF('Mapa final SI'!L178="","",'Mapa final SI'!L178)</f>
        <v/>
      </c>
      <c r="G175" s="784" t="str">
        <f>IF('Mapa final SI'!P178="","",'Mapa final SI'!P178)</f>
        <v/>
      </c>
      <c r="H175" s="889"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5" t="str">
        <f>IF('Mapa final SI'!AC178="","",'Mapa final SI'!AC178)</f>
        <v/>
      </c>
      <c r="J175" s="425" t="str">
        <f>IF('Mapa final SI'!AE178="","",'Mapa final SI'!AE178)</f>
        <v/>
      </c>
      <c r="K175" s="425" t="str">
        <f t="shared" si="23"/>
        <v/>
      </c>
      <c r="L175" s="425" t="str">
        <f>IF('Mapa final SI'!AH178="","",'Mapa final SI'!AH178)</f>
        <v/>
      </c>
      <c r="M175" s="338" t="str">
        <f>IF('Mapa final SI'!T178="","",'Mapa final SI'!T178)</f>
        <v/>
      </c>
      <c r="N175" s="70"/>
      <c r="O175" s="70"/>
      <c r="P175" s="70"/>
      <c r="Q175" s="180"/>
    </row>
    <row r="176" spans="1:17" ht="43.5" customHeight="1" x14ac:dyDescent="0.25">
      <c r="A176" s="118" t="s">
        <v>708</v>
      </c>
      <c r="B176" s="779"/>
      <c r="C176" s="781"/>
      <c r="D176" s="783"/>
      <c r="E176" s="781"/>
      <c r="F176" s="785"/>
      <c r="G176" s="785"/>
      <c r="H176" s="889"/>
      <c r="I176" s="425" t="str">
        <f>IF('Mapa final SI'!AC179="","",'Mapa final SI'!AC179)</f>
        <v/>
      </c>
      <c r="J176" s="425" t="str">
        <f>IF('Mapa final SI'!AE179="","",'Mapa final SI'!AE179)</f>
        <v/>
      </c>
      <c r="K176" s="425" t="str">
        <f t="shared" si="23"/>
        <v/>
      </c>
      <c r="L176" s="425" t="str">
        <f>IF('Mapa final SI'!AH179="","",'Mapa final SI'!AH179)</f>
        <v/>
      </c>
      <c r="M176" s="338" t="str">
        <f>IF('Mapa final SI'!T179="","",'Mapa final SI'!T179)</f>
        <v/>
      </c>
      <c r="N176" s="70"/>
      <c r="O176" s="70"/>
      <c r="P176" s="70"/>
      <c r="Q176" s="180"/>
    </row>
    <row r="177" spans="1:17" ht="43.5" customHeight="1" x14ac:dyDescent="0.25">
      <c r="A177" s="118" t="s">
        <v>709</v>
      </c>
      <c r="B177" s="779"/>
      <c r="C177" s="781"/>
      <c r="D177" s="783"/>
      <c r="E177" s="781"/>
      <c r="F177" s="785"/>
      <c r="G177" s="785"/>
      <c r="H177" s="889"/>
      <c r="I177" s="425" t="str">
        <f>IF('Mapa final SI'!AC180="","",'Mapa final SI'!AC180)</f>
        <v/>
      </c>
      <c r="J177" s="425" t="str">
        <f>IF('Mapa final SI'!AE180="","",'Mapa final SI'!AE180)</f>
        <v/>
      </c>
      <c r="K177" s="425" t="str">
        <f t="shared" si="23"/>
        <v/>
      </c>
      <c r="L177" s="425" t="str">
        <f>IF('Mapa final SI'!AH180="","",'Mapa final SI'!AH180)</f>
        <v/>
      </c>
      <c r="M177" s="338" t="str">
        <f>IF('Mapa final SI'!T180="","",'Mapa final SI'!T180)</f>
        <v/>
      </c>
      <c r="N177" s="70"/>
      <c r="O177" s="70"/>
      <c r="P177" s="70"/>
      <c r="Q177" s="180"/>
    </row>
    <row r="178" spans="1:17" ht="43.5" customHeight="1" x14ac:dyDescent="0.25">
      <c r="A178" s="118" t="s">
        <v>710</v>
      </c>
      <c r="B178" s="779"/>
      <c r="C178" s="781"/>
      <c r="D178" s="783"/>
      <c r="E178" s="781"/>
      <c r="F178" s="785"/>
      <c r="G178" s="785"/>
      <c r="H178" s="889"/>
      <c r="I178" s="425" t="str">
        <f>IF('Mapa final SI'!AC181="","",'Mapa final SI'!AC181)</f>
        <v/>
      </c>
      <c r="J178" s="425" t="str">
        <f>IF('Mapa final SI'!AE181="","",'Mapa final SI'!AE181)</f>
        <v/>
      </c>
      <c r="K178" s="425" t="str">
        <f t="shared" si="23"/>
        <v/>
      </c>
      <c r="L178" s="425" t="str">
        <f>IF('Mapa final SI'!AH181="","",'Mapa final SI'!AH181)</f>
        <v/>
      </c>
      <c r="M178" s="338" t="str">
        <f>IF('Mapa final SI'!T181="","",'Mapa final SI'!T181)</f>
        <v/>
      </c>
      <c r="N178" s="70"/>
      <c r="O178" s="70"/>
      <c r="P178" s="70"/>
      <c r="Q178" s="180"/>
    </row>
    <row r="179" spans="1:17" ht="43.5" customHeight="1" x14ac:dyDescent="0.25">
      <c r="A179" s="118" t="s">
        <v>711</v>
      </c>
      <c r="B179" s="779"/>
      <c r="C179" s="781"/>
      <c r="D179" s="783"/>
      <c r="E179" s="781"/>
      <c r="F179" s="785"/>
      <c r="G179" s="785"/>
      <c r="H179" s="889"/>
      <c r="I179" s="425" t="str">
        <f>IF('Mapa final SI'!AC182="","",'Mapa final SI'!AC182)</f>
        <v/>
      </c>
      <c r="J179" s="425" t="str">
        <f>IF('Mapa final SI'!AE182="","",'Mapa final SI'!AE182)</f>
        <v/>
      </c>
      <c r="K179" s="425" t="str">
        <f t="shared" si="23"/>
        <v/>
      </c>
      <c r="L179" s="425" t="str">
        <f>IF('Mapa final SI'!AH182="","",'Mapa final SI'!AH182)</f>
        <v/>
      </c>
      <c r="M179" s="338" t="str">
        <f>IF('Mapa final SI'!T182="","",'Mapa final SI'!T182)</f>
        <v/>
      </c>
      <c r="N179" s="70"/>
      <c r="O179" s="70"/>
      <c r="P179" s="70"/>
      <c r="Q179" s="180"/>
    </row>
    <row r="180" spans="1:17" ht="43.5" customHeight="1" x14ac:dyDescent="0.25">
      <c r="A180" s="118" t="s">
        <v>712</v>
      </c>
      <c r="B180" s="779"/>
      <c r="C180" s="781"/>
      <c r="D180" s="783"/>
      <c r="E180" s="781"/>
      <c r="F180" s="785"/>
      <c r="G180" s="785"/>
      <c r="H180" s="786"/>
      <c r="I180" s="425" t="str">
        <f>IF('Mapa final SI'!AC183="","",'Mapa final SI'!AC183)</f>
        <v/>
      </c>
      <c r="J180" s="425" t="str">
        <f>IF('Mapa final SI'!AE183="","",'Mapa final SI'!AE183)</f>
        <v/>
      </c>
      <c r="K180" s="425" t="str">
        <f t="shared" si="23"/>
        <v/>
      </c>
      <c r="L180" s="425" t="str">
        <f>IF('Mapa final SI'!AH183="","",'Mapa final SI'!AH183)</f>
        <v/>
      </c>
      <c r="M180" s="338" t="str">
        <f>IF('Mapa final SI'!T183="","",'Mapa final SI'!T183)</f>
        <v/>
      </c>
      <c r="N180" s="70"/>
      <c r="O180" s="70"/>
      <c r="P180" s="70"/>
      <c r="Q180" s="180"/>
    </row>
    <row r="181" spans="1:17" ht="43.5" customHeight="1" x14ac:dyDescent="0.25">
      <c r="A181" s="118" t="s">
        <v>713</v>
      </c>
      <c r="B181" s="778"/>
      <c r="C181" s="780" t="str">
        <f>IF('Mapa final SI'!G184="","",'Mapa final SI'!G184)</f>
        <v/>
      </c>
      <c r="D181" s="791"/>
      <c r="E181" s="780" t="str">
        <f>IF('Mapa final SI'!F184="","",'Mapa final SI'!F184)</f>
        <v/>
      </c>
      <c r="F181" s="784" t="str">
        <f>IF('Mapa final SI'!L184="","",'Mapa final SI'!L184)</f>
        <v/>
      </c>
      <c r="G181" s="784" t="str">
        <f>IF('Mapa final SI'!P184="","",'Mapa final SI'!P184)</f>
        <v/>
      </c>
      <c r="H181" s="889"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5" t="str">
        <f>IF('Mapa final SI'!AC184="","",'Mapa final SI'!AC184)</f>
        <v/>
      </c>
      <c r="J181" s="425" t="str">
        <f>IF('Mapa final SI'!AE184="","",'Mapa final SI'!AE184)</f>
        <v/>
      </c>
      <c r="K181" s="425" t="str">
        <f t="shared" si="23"/>
        <v/>
      </c>
      <c r="L181" s="425" t="str">
        <f>IF('Mapa final SI'!AH184="","",'Mapa final SI'!AH184)</f>
        <v/>
      </c>
      <c r="M181" s="338" t="str">
        <f>IF('Mapa final SI'!T184="","",'Mapa final SI'!T184)</f>
        <v/>
      </c>
      <c r="N181" s="70"/>
      <c r="O181" s="70"/>
      <c r="P181" s="70"/>
      <c r="Q181" s="180"/>
    </row>
    <row r="182" spans="1:17" ht="43.5" customHeight="1" x14ac:dyDescent="0.25">
      <c r="A182" s="118" t="s">
        <v>714</v>
      </c>
      <c r="B182" s="779"/>
      <c r="C182" s="781"/>
      <c r="D182" s="783"/>
      <c r="E182" s="781"/>
      <c r="F182" s="785"/>
      <c r="G182" s="785"/>
      <c r="H182" s="889"/>
      <c r="I182" s="425" t="str">
        <f>IF('Mapa final SI'!AC185="","",'Mapa final SI'!AC185)</f>
        <v/>
      </c>
      <c r="J182" s="425" t="str">
        <f>IF('Mapa final SI'!AE185="","",'Mapa final SI'!AE185)</f>
        <v/>
      </c>
      <c r="K182" s="425" t="str">
        <f t="shared" si="23"/>
        <v/>
      </c>
      <c r="L182" s="425" t="str">
        <f>IF('Mapa final SI'!AH185="","",'Mapa final SI'!AH185)</f>
        <v/>
      </c>
      <c r="M182" s="338" t="str">
        <f>IF('Mapa final SI'!T185="","",'Mapa final SI'!T185)</f>
        <v/>
      </c>
      <c r="N182" s="70"/>
      <c r="O182" s="70"/>
      <c r="P182" s="70"/>
      <c r="Q182" s="180"/>
    </row>
    <row r="183" spans="1:17" ht="43.5" customHeight="1" x14ac:dyDescent="0.25">
      <c r="A183" s="118" t="s">
        <v>715</v>
      </c>
      <c r="B183" s="779"/>
      <c r="C183" s="781"/>
      <c r="D183" s="783"/>
      <c r="E183" s="781"/>
      <c r="F183" s="785"/>
      <c r="G183" s="785"/>
      <c r="H183" s="889"/>
      <c r="I183" s="425" t="str">
        <f>IF('Mapa final SI'!AC186="","",'Mapa final SI'!AC186)</f>
        <v/>
      </c>
      <c r="J183" s="425" t="str">
        <f>IF('Mapa final SI'!AE186="","",'Mapa final SI'!AE186)</f>
        <v/>
      </c>
      <c r="K183" s="425" t="str">
        <f t="shared" si="23"/>
        <v/>
      </c>
      <c r="L183" s="425" t="str">
        <f>IF('Mapa final SI'!AH186="","",'Mapa final SI'!AH186)</f>
        <v/>
      </c>
      <c r="M183" s="338" t="str">
        <f>IF('Mapa final SI'!T186="","",'Mapa final SI'!T186)</f>
        <v/>
      </c>
      <c r="N183" s="70"/>
      <c r="O183" s="70"/>
      <c r="P183" s="70"/>
      <c r="Q183" s="180"/>
    </row>
    <row r="184" spans="1:17" ht="43.5" customHeight="1" x14ac:dyDescent="0.25">
      <c r="A184" s="118" t="s">
        <v>716</v>
      </c>
      <c r="B184" s="779"/>
      <c r="C184" s="781"/>
      <c r="D184" s="783"/>
      <c r="E184" s="781"/>
      <c r="F184" s="785"/>
      <c r="G184" s="785"/>
      <c r="H184" s="889"/>
      <c r="I184" s="425" t="str">
        <f>IF('Mapa final SI'!AC187="","",'Mapa final SI'!AC187)</f>
        <v/>
      </c>
      <c r="J184" s="425" t="str">
        <f>IF('Mapa final SI'!AE187="","",'Mapa final SI'!AE187)</f>
        <v/>
      </c>
      <c r="K184" s="425" t="str">
        <f t="shared" si="23"/>
        <v/>
      </c>
      <c r="L184" s="425" t="str">
        <f>IF('Mapa final SI'!AH187="","",'Mapa final SI'!AH187)</f>
        <v/>
      </c>
      <c r="M184" s="338" t="str">
        <f>IF('Mapa final SI'!T187="","",'Mapa final SI'!T187)</f>
        <v/>
      </c>
      <c r="N184" s="70"/>
      <c r="O184" s="70"/>
      <c r="P184" s="70"/>
      <c r="Q184" s="180"/>
    </row>
    <row r="185" spans="1:17" ht="43.5" customHeight="1" x14ac:dyDescent="0.25">
      <c r="A185" s="118" t="s">
        <v>717</v>
      </c>
      <c r="B185" s="779"/>
      <c r="C185" s="781"/>
      <c r="D185" s="783"/>
      <c r="E185" s="781"/>
      <c r="F185" s="785"/>
      <c r="G185" s="785"/>
      <c r="H185" s="889"/>
      <c r="I185" s="425" t="str">
        <f>IF('Mapa final SI'!AC188="","",'Mapa final SI'!AC188)</f>
        <v/>
      </c>
      <c r="J185" s="425" t="str">
        <f>IF('Mapa final SI'!AE188="","",'Mapa final SI'!AE188)</f>
        <v/>
      </c>
      <c r="K185" s="425" t="str">
        <f t="shared" si="23"/>
        <v/>
      </c>
      <c r="L185" s="425" t="str">
        <f>IF('Mapa final SI'!AH188="","",'Mapa final SI'!AH188)</f>
        <v/>
      </c>
      <c r="M185" s="338" t="str">
        <f>IF('Mapa final SI'!T188="","",'Mapa final SI'!T188)</f>
        <v/>
      </c>
      <c r="N185" s="70"/>
      <c r="O185" s="70"/>
      <c r="P185" s="70"/>
      <c r="Q185" s="180"/>
    </row>
    <row r="186" spans="1:17" ht="43.5" customHeight="1" x14ac:dyDescent="0.25">
      <c r="A186" s="118" t="s">
        <v>718</v>
      </c>
      <c r="B186" s="779"/>
      <c r="C186" s="781"/>
      <c r="D186" s="783"/>
      <c r="E186" s="781"/>
      <c r="F186" s="785"/>
      <c r="G186" s="785"/>
      <c r="H186" s="786"/>
      <c r="I186" s="425" t="str">
        <f>IF('Mapa final SI'!AC189="","",'Mapa final SI'!AC189)</f>
        <v/>
      </c>
      <c r="J186" s="425" t="str">
        <f>IF('Mapa final SI'!AE189="","",'Mapa final SI'!AE189)</f>
        <v/>
      </c>
      <c r="K186" s="425" t="str">
        <f t="shared" si="23"/>
        <v/>
      </c>
      <c r="L186" s="425" t="str">
        <f>IF('Mapa final SI'!AH189="","",'Mapa final SI'!AH189)</f>
        <v/>
      </c>
      <c r="M186" s="338" t="str">
        <f>IF('Mapa final SI'!T189="","",'Mapa final SI'!T189)</f>
        <v/>
      </c>
      <c r="N186" s="70"/>
      <c r="O186" s="70"/>
      <c r="P186" s="70"/>
      <c r="Q186" s="180"/>
    </row>
    <row r="187" spans="1:17" ht="43.5" customHeight="1" x14ac:dyDescent="0.25">
      <c r="A187" s="118" t="s">
        <v>719</v>
      </c>
      <c r="B187" s="778"/>
      <c r="C187" s="780" t="str">
        <f>IF('Mapa final SI'!G190="","",'Mapa final SI'!G190)</f>
        <v/>
      </c>
      <c r="D187" s="791"/>
      <c r="E187" s="780" t="str">
        <f>IF('Mapa final SI'!F190="","",'Mapa final SI'!F190)</f>
        <v/>
      </c>
      <c r="F187" s="784" t="str">
        <f>IF('Mapa final SI'!L190="","",'Mapa final SI'!L190)</f>
        <v/>
      </c>
      <c r="G187" s="784" t="str">
        <f>IF('Mapa final SI'!P190="","",'Mapa final SI'!P190)</f>
        <v/>
      </c>
      <c r="H187" s="889"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5" t="str">
        <f>IF('Mapa final SI'!AC190="","",'Mapa final SI'!AC190)</f>
        <v/>
      </c>
      <c r="J187" s="425" t="str">
        <f>IF('Mapa final SI'!AE190="","",'Mapa final SI'!AE190)</f>
        <v/>
      </c>
      <c r="K187" s="425" t="str">
        <f t="shared" si="23"/>
        <v/>
      </c>
      <c r="L187" s="425" t="str">
        <f>IF('Mapa final SI'!AH190="","",'Mapa final SI'!AH190)</f>
        <v/>
      </c>
      <c r="M187" s="338" t="str">
        <f>IF('Mapa final SI'!T190="","",'Mapa final SI'!T190)</f>
        <v/>
      </c>
      <c r="N187" s="70"/>
      <c r="O187" s="70"/>
      <c r="P187" s="70"/>
      <c r="Q187" s="180"/>
    </row>
    <row r="188" spans="1:17" ht="43.5" customHeight="1" x14ac:dyDescent="0.25">
      <c r="A188" s="118" t="s">
        <v>720</v>
      </c>
      <c r="B188" s="779"/>
      <c r="C188" s="781"/>
      <c r="D188" s="783"/>
      <c r="E188" s="781"/>
      <c r="F188" s="785"/>
      <c r="G188" s="785"/>
      <c r="H188" s="889"/>
      <c r="I188" s="425" t="str">
        <f>IF('Mapa final SI'!AC191="","",'Mapa final SI'!AC191)</f>
        <v/>
      </c>
      <c r="J188" s="425" t="str">
        <f>IF('Mapa final SI'!AE191="","",'Mapa final SI'!AE191)</f>
        <v/>
      </c>
      <c r="K188" s="425" t="str">
        <f t="shared" si="23"/>
        <v/>
      </c>
      <c r="L188" s="425" t="str">
        <f>IF('Mapa final SI'!AH191="","",'Mapa final SI'!AH191)</f>
        <v/>
      </c>
      <c r="M188" s="338" t="str">
        <f>IF('Mapa final SI'!T191="","",'Mapa final SI'!T191)</f>
        <v/>
      </c>
      <c r="N188" s="70"/>
      <c r="O188" s="70"/>
      <c r="P188" s="70"/>
      <c r="Q188" s="180"/>
    </row>
    <row r="189" spans="1:17" ht="43.5" customHeight="1" x14ac:dyDescent="0.25">
      <c r="A189" s="118" t="s">
        <v>721</v>
      </c>
      <c r="B189" s="779"/>
      <c r="C189" s="781"/>
      <c r="D189" s="783"/>
      <c r="E189" s="781"/>
      <c r="F189" s="785"/>
      <c r="G189" s="785"/>
      <c r="H189" s="889"/>
      <c r="I189" s="425" t="str">
        <f>IF('Mapa final SI'!AC192="","",'Mapa final SI'!AC192)</f>
        <v/>
      </c>
      <c r="J189" s="425" t="str">
        <f>IF('Mapa final SI'!AE192="","",'Mapa final SI'!AE192)</f>
        <v/>
      </c>
      <c r="K189" s="425" t="str">
        <f t="shared" si="23"/>
        <v/>
      </c>
      <c r="L189" s="425" t="str">
        <f>IF('Mapa final SI'!AH192="","",'Mapa final SI'!AH192)</f>
        <v/>
      </c>
      <c r="M189" s="338" t="str">
        <f>IF('Mapa final SI'!T192="","",'Mapa final SI'!T192)</f>
        <v/>
      </c>
      <c r="N189" s="70"/>
      <c r="O189" s="70"/>
      <c r="P189" s="70"/>
      <c r="Q189" s="180"/>
    </row>
    <row r="190" spans="1:17" ht="43.5" customHeight="1" x14ac:dyDescent="0.25">
      <c r="A190" s="118" t="s">
        <v>722</v>
      </c>
      <c r="B190" s="779"/>
      <c r="C190" s="781"/>
      <c r="D190" s="783"/>
      <c r="E190" s="781"/>
      <c r="F190" s="785"/>
      <c r="G190" s="785"/>
      <c r="H190" s="889"/>
      <c r="I190" s="425" t="str">
        <f>IF('Mapa final SI'!AC193="","",'Mapa final SI'!AC193)</f>
        <v/>
      </c>
      <c r="J190" s="425" t="str">
        <f>IF('Mapa final SI'!AE193="","",'Mapa final SI'!AE193)</f>
        <v/>
      </c>
      <c r="K190" s="425" t="str">
        <f t="shared" si="23"/>
        <v/>
      </c>
      <c r="L190" s="425" t="str">
        <f>IF('Mapa final SI'!AH193="","",'Mapa final SI'!AH193)</f>
        <v/>
      </c>
      <c r="M190" s="338" t="str">
        <f>IF('Mapa final SI'!T193="","",'Mapa final SI'!T193)</f>
        <v/>
      </c>
      <c r="N190" s="70"/>
      <c r="O190" s="70"/>
      <c r="P190" s="70"/>
      <c r="Q190" s="180"/>
    </row>
    <row r="191" spans="1:17" ht="43.5" customHeight="1" x14ac:dyDescent="0.25">
      <c r="A191" s="118" t="s">
        <v>723</v>
      </c>
      <c r="B191" s="779"/>
      <c r="C191" s="781"/>
      <c r="D191" s="783"/>
      <c r="E191" s="781"/>
      <c r="F191" s="785"/>
      <c r="G191" s="785"/>
      <c r="H191" s="889"/>
      <c r="I191" s="425" t="str">
        <f>IF('Mapa final SI'!AC194="","",'Mapa final SI'!AC194)</f>
        <v/>
      </c>
      <c r="J191" s="425" t="str">
        <f>IF('Mapa final SI'!AE194="","",'Mapa final SI'!AE194)</f>
        <v/>
      </c>
      <c r="K191" s="425" t="str">
        <f t="shared" si="23"/>
        <v/>
      </c>
      <c r="L191" s="425" t="str">
        <f>IF('Mapa final SI'!AH194="","",'Mapa final SI'!AH194)</f>
        <v/>
      </c>
      <c r="M191" s="338" t="str">
        <f>IF('Mapa final SI'!T194="","",'Mapa final SI'!T194)</f>
        <v/>
      </c>
      <c r="N191" s="70"/>
      <c r="O191" s="70"/>
      <c r="P191" s="70"/>
      <c r="Q191" s="180"/>
    </row>
    <row r="192" spans="1:17" ht="43.5" customHeight="1" x14ac:dyDescent="0.25">
      <c r="A192" s="118" t="s">
        <v>724</v>
      </c>
      <c r="B192" s="779"/>
      <c r="C192" s="781"/>
      <c r="D192" s="783"/>
      <c r="E192" s="781"/>
      <c r="F192" s="785"/>
      <c r="G192" s="785"/>
      <c r="H192" s="786"/>
      <c r="I192" s="425" t="str">
        <f>IF('Mapa final SI'!AC195="","",'Mapa final SI'!AC195)</f>
        <v/>
      </c>
      <c r="J192" s="425" t="str">
        <f>IF('Mapa final SI'!AE195="","",'Mapa final SI'!AE195)</f>
        <v/>
      </c>
      <c r="K192" s="425" t="str">
        <f t="shared" si="23"/>
        <v/>
      </c>
      <c r="L192" s="425" t="str">
        <f>IF('Mapa final SI'!AH195="","",'Mapa final SI'!AH195)</f>
        <v/>
      </c>
      <c r="M192" s="338" t="str">
        <f>IF('Mapa final SI'!T195="","",'Mapa final SI'!T195)</f>
        <v/>
      </c>
      <c r="N192" s="70"/>
      <c r="O192" s="70"/>
      <c r="P192" s="70"/>
      <c r="Q192" s="180"/>
    </row>
    <row r="193" spans="1:17" ht="43.5" customHeight="1" x14ac:dyDescent="0.25">
      <c r="A193" s="118" t="s">
        <v>725</v>
      </c>
      <c r="B193" s="778"/>
      <c r="C193" s="780" t="str">
        <f>IF('Mapa final SI'!G196="","",'Mapa final SI'!G196)</f>
        <v/>
      </c>
      <c r="D193" s="791"/>
      <c r="E193" s="780" t="str">
        <f>IF('Mapa final SI'!F196="","",'Mapa final SI'!F196)</f>
        <v/>
      </c>
      <c r="F193" s="784" t="str">
        <f>IF('Mapa final SI'!L196="","",'Mapa final SI'!L196)</f>
        <v/>
      </c>
      <c r="G193" s="784" t="str">
        <f>IF('Mapa final SI'!P196="","",'Mapa final SI'!P196)</f>
        <v/>
      </c>
      <c r="H193" s="889"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5" t="str">
        <f>IF('Mapa final SI'!AC196="","",'Mapa final SI'!AC196)</f>
        <v/>
      </c>
      <c r="J193" s="425" t="str">
        <f>IF('Mapa final SI'!AE196="","",'Mapa final SI'!AE196)</f>
        <v/>
      </c>
      <c r="K193" s="425" t="str">
        <f t="shared" si="23"/>
        <v/>
      </c>
      <c r="L193" s="425" t="str">
        <f>IF('Mapa final SI'!AH196="","",'Mapa final SI'!AH196)</f>
        <v/>
      </c>
      <c r="M193" s="338" t="str">
        <f>IF('Mapa final SI'!T196="","",'Mapa final SI'!T196)</f>
        <v/>
      </c>
      <c r="N193" s="70"/>
      <c r="O193" s="70"/>
      <c r="P193" s="70"/>
      <c r="Q193" s="180"/>
    </row>
    <row r="194" spans="1:17" ht="43.5" customHeight="1" x14ac:dyDescent="0.25">
      <c r="A194" s="118" t="s">
        <v>726</v>
      </c>
      <c r="B194" s="779"/>
      <c r="C194" s="781"/>
      <c r="D194" s="783"/>
      <c r="E194" s="781"/>
      <c r="F194" s="785"/>
      <c r="G194" s="785"/>
      <c r="H194" s="889"/>
      <c r="I194" s="425" t="str">
        <f>IF('Mapa final SI'!AC197="","",'Mapa final SI'!AC197)</f>
        <v/>
      </c>
      <c r="J194" s="425" t="str">
        <f>IF('Mapa final SI'!AE197="","",'Mapa final SI'!AE197)</f>
        <v/>
      </c>
      <c r="K194" s="425" t="str">
        <f t="shared" si="23"/>
        <v/>
      </c>
      <c r="L194" s="425" t="str">
        <f>IF('Mapa final SI'!AH197="","",'Mapa final SI'!AH197)</f>
        <v/>
      </c>
      <c r="M194" s="338" t="str">
        <f>IF('Mapa final SI'!T197="","",'Mapa final SI'!T197)</f>
        <v/>
      </c>
      <c r="N194" s="70"/>
      <c r="O194" s="70"/>
      <c r="P194" s="70"/>
      <c r="Q194" s="180"/>
    </row>
    <row r="195" spans="1:17" ht="43.5" customHeight="1" x14ac:dyDescent="0.25">
      <c r="A195" s="118" t="s">
        <v>727</v>
      </c>
      <c r="B195" s="779"/>
      <c r="C195" s="781"/>
      <c r="D195" s="783"/>
      <c r="E195" s="781"/>
      <c r="F195" s="785"/>
      <c r="G195" s="785"/>
      <c r="H195" s="889"/>
      <c r="I195" s="425" t="str">
        <f>IF('Mapa final SI'!AC198="","",'Mapa final SI'!AC198)</f>
        <v/>
      </c>
      <c r="J195" s="425" t="str">
        <f>IF('Mapa final SI'!AE198="","",'Mapa final SI'!AE198)</f>
        <v/>
      </c>
      <c r="K195" s="425" t="str">
        <f t="shared" si="23"/>
        <v/>
      </c>
      <c r="L195" s="425" t="str">
        <f>IF('Mapa final SI'!AH198="","",'Mapa final SI'!AH198)</f>
        <v/>
      </c>
      <c r="M195" s="338" t="str">
        <f>IF('Mapa final SI'!T198="","",'Mapa final SI'!T198)</f>
        <v/>
      </c>
      <c r="N195" s="70"/>
      <c r="O195" s="70"/>
      <c r="P195" s="70"/>
      <c r="Q195" s="180"/>
    </row>
    <row r="196" spans="1:17" ht="43.5" customHeight="1" x14ac:dyDescent="0.25">
      <c r="A196" s="118" t="s">
        <v>728</v>
      </c>
      <c r="B196" s="779"/>
      <c r="C196" s="781"/>
      <c r="D196" s="783"/>
      <c r="E196" s="781"/>
      <c r="F196" s="785"/>
      <c r="G196" s="785"/>
      <c r="H196" s="889"/>
      <c r="I196" s="425" t="str">
        <f>IF('Mapa final SI'!AC199="","",'Mapa final SI'!AC199)</f>
        <v/>
      </c>
      <c r="J196" s="425" t="str">
        <f>IF('Mapa final SI'!AE199="","",'Mapa final SI'!AE199)</f>
        <v/>
      </c>
      <c r="K196" s="425" t="str">
        <f t="shared" si="23"/>
        <v/>
      </c>
      <c r="L196" s="425" t="str">
        <f>IF('Mapa final SI'!AH199="","",'Mapa final SI'!AH199)</f>
        <v/>
      </c>
      <c r="M196" s="338" t="str">
        <f>IF('Mapa final SI'!T199="","",'Mapa final SI'!T199)</f>
        <v/>
      </c>
      <c r="N196" s="70"/>
      <c r="O196" s="70"/>
      <c r="P196" s="70"/>
      <c r="Q196" s="180"/>
    </row>
    <row r="197" spans="1:17" ht="43.5" customHeight="1" x14ac:dyDescent="0.25">
      <c r="A197" s="118" t="s">
        <v>729</v>
      </c>
      <c r="B197" s="779"/>
      <c r="C197" s="781"/>
      <c r="D197" s="783"/>
      <c r="E197" s="781"/>
      <c r="F197" s="785"/>
      <c r="G197" s="785"/>
      <c r="H197" s="889"/>
      <c r="I197" s="425" t="str">
        <f>IF('Mapa final SI'!AC200="","",'Mapa final SI'!AC200)</f>
        <v/>
      </c>
      <c r="J197" s="425" t="str">
        <f>IF('Mapa final SI'!AE200="","",'Mapa final SI'!AE200)</f>
        <v/>
      </c>
      <c r="K197" s="425" t="str">
        <f t="shared" si="23"/>
        <v/>
      </c>
      <c r="L197" s="425" t="str">
        <f>IF('Mapa final SI'!AH200="","",'Mapa final SI'!AH200)</f>
        <v/>
      </c>
      <c r="M197" s="338" t="str">
        <f>IF('Mapa final SI'!T200="","",'Mapa final SI'!T200)</f>
        <v/>
      </c>
      <c r="N197" s="70"/>
      <c r="O197" s="70"/>
      <c r="P197" s="70"/>
      <c r="Q197" s="180"/>
    </row>
    <row r="198" spans="1:17" ht="43.5" customHeight="1" x14ac:dyDescent="0.25">
      <c r="A198" s="118" t="s">
        <v>730</v>
      </c>
      <c r="B198" s="779"/>
      <c r="C198" s="781"/>
      <c r="D198" s="783"/>
      <c r="E198" s="781"/>
      <c r="F198" s="785"/>
      <c r="G198" s="785"/>
      <c r="H198" s="786"/>
      <c r="I198" s="425" t="str">
        <f>IF('Mapa final SI'!AC201="","",'Mapa final SI'!AC201)</f>
        <v/>
      </c>
      <c r="J198" s="425" t="str">
        <f>IF('Mapa final SI'!AE201="","",'Mapa final SI'!AE201)</f>
        <v/>
      </c>
      <c r="K198" s="425" t="str">
        <f t="shared" si="23"/>
        <v/>
      </c>
      <c r="L198" s="425" t="str">
        <f>IF('Mapa final SI'!AH201="","",'Mapa final SI'!AH201)</f>
        <v/>
      </c>
      <c r="M198" s="338" t="str">
        <f>IF('Mapa final SI'!T201="","",'Mapa final SI'!T201)</f>
        <v/>
      </c>
      <c r="N198" s="70"/>
      <c r="O198" s="70"/>
      <c r="P198" s="70"/>
      <c r="Q198" s="180"/>
    </row>
    <row r="199" spans="1:17" ht="43.5" customHeight="1" x14ac:dyDescent="0.25">
      <c r="A199" s="118" t="s">
        <v>731</v>
      </c>
      <c r="B199" s="778"/>
      <c r="C199" s="780" t="str">
        <f>IF('Mapa final SI'!G202="","",'Mapa final SI'!G202)</f>
        <v/>
      </c>
      <c r="D199" s="791"/>
      <c r="E199" s="780" t="str">
        <f>IF('Mapa final SI'!F202="","",'Mapa final SI'!F202)</f>
        <v/>
      </c>
      <c r="F199" s="784" t="str">
        <f>IF('Mapa final SI'!L202="","",'Mapa final SI'!L202)</f>
        <v/>
      </c>
      <c r="G199" s="784" t="str">
        <f>IF('Mapa final SI'!P202="","",'Mapa final SI'!P202)</f>
        <v/>
      </c>
      <c r="H199" s="889"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5" t="str">
        <f>IF('Mapa final SI'!AC202="","",'Mapa final SI'!AC202)</f>
        <v/>
      </c>
      <c r="J199" s="425" t="str">
        <f>IF('Mapa final SI'!AE202="","",'Mapa final SI'!AE202)</f>
        <v/>
      </c>
      <c r="K199" s="425" t="str">
        <f t="shared" si="23"/>
        <v/>
      </c>
      <c r="L199" s="425" t="str">
        <f>IF('Mapa final SI'!AH202="","",'Mapa final SI'!AH202)</f>
        <v/>
      </c>
      <c r="M199" s="338" t="str">
        <f>IF('Mapa final SI'!T202="","",'Mapa final SI'!T202)</f>
        <v/>
      </c>
      <c r="N199" s="70"/>
      <c r="O199" s="70"/>
      <c r="P199" s="70"/>
      <c r="Q199" s="180"/>
    </row>
    <row r="200" spans="1:17" ht="43.5" customHeight="1" x14ac:dyDescent="0.25">
      <c r="A200" s="118" t="s">
        <v>732</v>
      </c>
      <c r="B200" s="779"/>
      <c r="C200" s="781"/>
      <c r="D200" s="783"/>
      <c r="E200" s="781"/>
      <c r="F200" s="785"/>
      <c r="G200" s="785"/>
      <c r="H200" s="889"/>
      <c r="I200" s="425" t="str">
        <f>IF('Mapa final SI'!AC203="","",'Mapa final SI'!AC203)</f>
        <v/>
      </c>
      <c r="J200" s="425" t="str">
        <f>IF('Mapa final SI'!AE203="","",'Mapa final SI'!AE203)</f>
        <v/>
      </c>
      <c r="K200" s="425"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5" t="str">
        <f>IF('Mapa final SI'!AH203="","",'Mapa final SI'!AH203)</f>
        <v/>
      </c>
      <c r="M200" s="338" t="str">
        <f>IF('Mapa final SI'!T203="","",'Mapa final SI'!T203)</f>
        <v/>
      </c>
      <c r="N200" s="70"/>
      <c r="O200" s="70"/>
      <c r="P200" s="70"/>
      <c r="Q200" s="180"/>
    </row>
    <row r="201" spans="1:17" ht="43.5" customHeight="1" x14ac:dyDescent="0.25">
      <c r="A201" s="118" t="s">
        <v>733</v>
      </c>
      <c r="B201" s="779"/>
      <c r="C201" s="781"/>
      <c r="D201" s="783"/>
      <c r="E201" s="781"/>
      <c r="F201" s="785"/>
      <c r="G201" s="785"/>
      <c r="H201" s="889"/>
      <c r="I201" s="425" t="str">
        <f>IF('Mapa final SI'!AC204="","",'Mapa final SI'!AC204)</f>
        <v/>
      </c>
      <c r="J201" s="425" t="str">
        <f>IF('Mapa final SI'!AE204="","",'Mapa final SI'!AE204)</f>
        <v/>
      </c>
      <c r="K201" s="425" t="str">
        <f t="shared" si="35"/>
        <v/>
      </c>
      <c r="L201" s="425" t="str">
        <f>IF('Mapa final SI'!AH204="","",'Mapa final SI'!AH204)</f>
        <v/>
      </c>
      <c r="M201" s="338" t="str">
        <f>IF('Mapa final SI'!T204="","",'Mapa final SI'!T204)</f>
        <v/>
      </c>
      <c r="N201" s="70"/>
      <c r="O201" s="70"/>
      <c r="P201" s="70"/>
      <c r="Q201" s="180"/>
    </row>
    <row r="202" spans="1:17" ht="43.5" customHeight="1" x14ac:dyDescent="0.25">
      <c r="A202" s="118" t="s">
        <v>734</v>
      </c>
      <c r="B202" s="779"/>
      <c r="C202" s="781"/>
      <c r="D202" s="783"/>
      <c r="E202" s="781"/>
      <c r="F202" s="785"/>
      <c r="G202" s="785"/>
      <c r="H202" s="889"/>
      <c r="I202" s="425" t="str">
        <f>IF('Mapa final SI'!AC205="","",'Mapa final SI'!AC205)</f>
        <v/>
      </c>
      <c r="J202" s="425" t="str">
        <f>IF('Mapa final SI'!AE205="","",'Mapa final SI'!AE205)</f>
        <v/>
      </c>
      <c r="K202" s="425" t="str">
        <f t="shared" si="35"/>
        <v/>
      </c>
      <c r="L202" s="425" t="str">
        <f>IF('Mapa final SI'!AH205="","",'Mapa final SI'!AH205)</f>
        <v/>
      </c>
      <c r="M202" s="338" t="str">
        <f>IF('Mapa final SI'!T205="","",'Mapa final SI'!T205)</f>
        <v/>
      </c>
      <c r="N202" s="70"/>
      <c r="O202" s="70"/>
      <c r="P202" s="70"/>
      <c r="Q202" s="180"/>
    </row>
    <row r="203" spans="1:17" ht="43.5" customHeight="1" x14ac:dyDescent="0.25">
      <c r="A203" s="118" t="s">
        <v>735</v>
      </c>
      <c r="B203" s="779"/>
      <c r="C203" s="781"/>
      <c r="D203" s="783"/>
      <c r="E203" s="781"/>
      <c r="F203" s="785"/>
      <c r="G203" s="785"/>
      <c r="H203" s="889"/>
      <c r="I203" s="425" t="str">
        <f>IF('Mapa final SI'!AC206="","",'Mapa final SI'!AC206)</f>
        <v/>
      </c>
      <c r="J203" s="425" t="str">
        <f>IF('Mapa final SI'!AE206="","",'Mapa final SI'!AE206)</f>
        <v/>
      </c>
      <c r="K203" s="425" t="str">
        <f t="shared" si="35"/>
        <v/>
      </c>
      <c r="L203" s="425" t="str">
        <f>IF('Mapa final SI'!AH206="","",'Mapa final SI'!AH206)</f>
        <v/>
      </c>
      <c r="M203" s="338" t="str">
        <f>IF('Mapa final SI'!T206="","",'Mapa final SI'!T206)</f>
        <v/>
      </c>
      <c r="N203" s="70"/>
      <c r="O203" s="70"/>
      <c r="P203" s="70"/>
      <c r="Q203" s="180"/>
    </row>
    <row r="204" spans="1:17" ht="43.5" customHeight="1" x14ac:dyDescent="0.25">
      <c r="A204" s="118" t="s">
        <v>736</v>
      </c>
      <c r="B204" s="779"/>
      <c r="C204" s="781"/>
      <c r="D204" s="783"/>
      <c r="E204" s="781"/>
      <c r="F204" s="785"/>
      <c r="G204" s="785"/>
      <c r="H204" s="786"/>
      <c r="I204" s="425" t="str">
        <f>IF('Mapa final SI'!AC207="","",'Mapa final SI'!AC207)</f>
        <v/>
      </c>
      <c r="J204" s="425" t="str">
        <f>IF('Mapa final SI'!AE207="","",'Mapa final SI'!AE207)</f>
        <v/>
      </c>
      <c r="K204" s="425" t="str">
        <f t="shared" si="35"/>
        <v/>
      </c>
      <c r="L204" s="425" t="str">
        <f>IF('Mapa final SI'!AH207="","",'Mapa final SI'!AH207)</f>
        <v/>
      </c>
      <c r="M204" s="338" t="str">
        <f>IF('Mapa final SI'!T207="","",'Mapa final SI'!T207)</f>
        <v/>
      </c>
      <c r="N204" s="70"/>
      <c r="O204" s="70"/>
      <c r="P204" s="70"/>
      <c r="Q204" s="180"/>
    </row>
    <row r="205" spans="1:17" ht="43.5" customHeight="1" x14ac:dyDescent="0.25">
      <c r="A205" s="118" t="s">
        <v>737</v>
      </c>
      <c r="B205" s="778"/>
      <c r="C205" s="780" t="str">
        <f>IF('Mapa final SI'!G208="","",'Mapa final SI'!G208)</f>
        <v/>
      </c>
      <c r="D205" s="791"/>
      <c r="E205" s="780" t="str">
        <f>IF('Mapa final SI'!F208="","",'Mapa final SI'!F208)</f>
        <v/>
      </c>
      <c r="F205" s="784" t="str">
        <f>IF('Mapa final SI'!L208="","",'Mapa final SI'!L208)</f>
        <v/>
      </c>
      <c r="G205" s="784" t="str">
        <f>IF('Mapa final SI'!P208="","",'Mapa final SI'!P208)</f>
        <v/>
      </c>
      <c r="H205" s="889"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5" t="str">
        <f>IF('Mapa final SI'!AC208="","",'Mapa final SI'!AC208)</f>
        <v/>
      </c>
      <c r="J205" s="425" t="str">
        <f>IF('Mapa final SI'!AE208="","",'Mapa final SI'!AE208)</f>
        <v/>
      </c>
      <c r="K205" s="425" t="str">
        <f t="shared" si="35"/>
        <v/>
      </c>
      <c r="L205" s="425" t="str">
        <f>IF('Mapa final SI'!AH208="","",'Mapa final SI'!AH208)</f>
        <v/>
      </c>
      <c r="M205" s="338" t="str">
        <f>IF('Mapa final SI'!T208="","",'Mapa final SI'!T208)</f>
        <v/>
      </c>
      <c r="N205" s="70"/>
      <c r="O205" s="70"/>
      <c r="P205" s="70"/>
      <c r="Q205" s="180"/>
    </row>
    <row r="206" spans="1:17" ht="43.5" customHeight="1" x14ac:dyDescent="0.25">
      <c r="A206" s="118" t="s">
        <v>738</v>
      </c>
      <c r="B206" s="779"/>
      <c r="C206" s="781"/>
      <c r="D206" s="783"/>
      <c r="E206" s="781"/>
      <c r="F206" s="785"/>
      <c r="G206" s="785"/>
      <c r="H206" s="889"/>
      <c r="I206" s="425" t="str">
        <f>IF('Mapa final SI'!AC209="","",'Mapa final SI'!AC209)</f>
        <v/>
      </c>
      <c r="J206" s="425" t="str">
        <f>IF('Mapa final SI'!AE209="","",'Mapa final SI'!AE209)</f>
        <v/>
      </c>
      <c r="K206" s="425" t="str">
        <f t="shared" si="35"/>
        <v/>
      </c>
      <c r="L206" s="425" t="str">
        <f>IF('Mapa final SI'!AH209="","",'Mapa final SI'!AH209)</f>
        <v/>
      </c>
      <c r="M206" s="338" t="str">
        <f>IF('Mapa final SI'!T209="","",'Mapa final SI'!T209)</f>
        <v/>
      </c>
      <c r="N206" s="70"/>
      <c r="O206" s="70"/>
      <c r="P206" s="70"/>
      <c r="Q206" s="180"/>
    </row>
    <row r="207" spans="1:17" ht="43.5" customHeight="1" x14ac:dyDescent="0.25">
      <c r="A207" s="118" t="s">
        <v>739</v>
      </c>
      <c r="B207" s="779"/>
      <c r="C207" s="781"/>
      <c r="D207" s="783"/>
      <c r="E207" s="781"/>
      <c r="F207" s="785"/>
      <c r="G207" s="785"/>
      <c r="H207" s="889"/>
      <c r="I207" s="425" t="str">
        <f>IF('Mapa final SI'!AC210="","",'Mapa final SI'!AC210)</f>
        <v/>
      </c>
      <c r="J207" s="425" t="str">
        <f>IF('Mapa final SI'!AE210="","",'Mapa final SI'!AE210)</f>
        <v/>
      </c>
      <c r="K207" s="425" t="str">
        <f t="shared" si="35"/>
        <v/>
      </c>
      <c r="L207" s="425" t="str">
        <f>IF('Mapa final SI'!AH210="","",'Mapa final SI'!AH210)</f>
        <v/>
      </c>
      <c r="M207" s="338" t="str">
        <f>IF('Mapa final SI'!T210="","",'Mapa final SI'!T210)</f>
        <v/>
      </c>
      <c r="N207" s="70"/>
      <c r="O207" s="70"/>
      <c r="P207" s="70"/>
      <c r="Q207" s="180"/>
    </row>
    <row r="208" spans="1:17" ht="43.5" customHeight="1" x14ac:dyDescent="0.25">
      <c r="A208" s="118" t="s">
        <v>740</v>
      </c>
      <c r="B208" s="779"/>
      <c r="C208" s="781"/>
      <c r="D208" s="783"/>
      <c r="E208" s="781"/>
      <c r="F208" s="785"/>
      <c r="G208" s="785"/>
      <c r="H208" s="889"/>
      <c r="I208" s="425" t="str">
        <f>IF('Mapa final SI'!AC211="","",'Mapa final SI'!AC211)</f>
        <v/>
      </c>
      <c r="J208" s="425" t="str">
        <f>IF('Mapa final SI'!AE211="","",'Mapa final SI'!AE211)</f>
        <v/>
      </c>
      <c r="K208" s="425" t="str">
        <f t="shared" si="35"/>
        <v/>
      </c>
      <c r="L208" s="425" t="str">
        <f>IF('Mapa final SI'!AH211="","",'Mapa final SI'!AH211)</f>
        <v/>
      </c>
      <c r="M208" s="338" t="str">
        <f>IF('Mapa final SI'!T211="","",'Mapa final SI'!T211)</f>
        <v/>
      </c>
      <c r="N208" s="70"/>
      <c r="O208" s="70"/>
      <c r="P208" s="70"/>
      <c r="Q208" s="180"/>
    </row>
    <row r="209" spans="1:17" ht="43.5" customHeight="1" x14ac:dyDescent="0.25">
      <c r="A209" s="118" t="s">
        <v>741</v>
      </c>
      <c r="B209" s="779"/>
      <c r="C209" s="781"/>
      <c r="D209" s="783"/>
      <c r="E209" s="781"/>
      <c r="F209" s="785"/>
      <c r="G209" s="785"/>
      <c r="H209" s="889"/>
      <c r="I209" s="425" t="str">
        <f>IF('Mapa final SI'!AC212="","",'Mapa final SI'!AC212)</f>
        <v/>
      </c>
      <c r="J209" s="425" t="str">
        <f>IF('Mapa final SI'!AE212="","",'Mapa final SI'!AE212)</f>
        <v/>
      </c>
      <c r="K209" s="425" t="str">
        <f t="shared" si="35"/>
        <v/>
      </c>
      <c r="L209" s="425" t="str">
        <f>IF('Mapa final SI'!AH212="","",'Mapa final SI'!AH212)</f>
        <v/>
      </c>
      <c r="M209" s="338" t="str">
        <f>IF('Mapa final SI'!T212="","",'Mapa final SI'!T212)</f>
        <v/>
      </c>
      <c r="N209" s="70"/>
      <c r="O209" s="70"/>
      <c r="P209" s="70"/>
      <c r="Q209" s="180"/>
    </row>
    <row r="210" spans="1:17" ht="43.5" customHeight="1" x14ac:dyDescent="0.25">
      <c r="A210" s="118" t="s">
        <v>742</v>
      </c>
      <c r="B210" s="779"/>
      <c r="C210" s="781"/>
      <c r="D210" s="783"/>
      <c r="E210" s="781"/>
      <c r="F210" s="785"/>
      <c r="G210" s="785"/>
      <c r="H210" s="786"/>
      <c r="I210" s="425" t="str">
        <f>IF('Mapa final SI'!AC213="","",'Mapa final SI'!AC213)</f>
        <v/>
      </c>
      <c r="J210" s="425" t="str">
        <f>IF('Mapa final SI'!AE213="","",'Mapa final SI'!AE213)</f>
        <v/>
      </c>
      <c r="K210" s="425" t="str">
        <f t="shared" si="35"/>
        <v/>
      </c>
      <c r="L210" s="425" t="str">
        <f>IF('Mapa final SI'!AH213="","",'Mapa final SI'!AH213)</f>
        <v/>
      </c>
      <c r="M210" s="338" t="str">
        <f>IF('Mapa final SI'!T213="","",'Mapa final SI'!T213)</f>
        <v/>
      </c>
      <c r="N210" s="70"/>
      <c r="O210" s="70"/>
      <c r="P210" s="70"/>
      <c r="Q210" s="180"/>
    </row>
    <row r="211" spans="1:17" ht="43.5" customHeight="1" x14ac:dyDescent="0.25">
      <c r="A211" s="118" t="s">
        <v>743</v>
      </c>
      <c r="B211" s="778"/>
      <c r="C211" s="780" t="str">
        <f>IF('Mapa final SI'!G214="","",'Mapa final SI'!G214)</f>
        <v/>
      </c>
      <c r="D211" s="791"/>
      <c r="E211" s="780" t="str">
        <f>IF('Mapa final SI'!F214="","",'Mapa final SI'!F214)</f>
        <v/>
      </c>
      <c r="F211" s="784" t="str">
        <f>IF('Mapa final SI'!L214="","",'Mapa final SI'!L214)</f>
        <v/>
      </c>
      <c r="G211" s="784" t="str">
        <f>IF('Mapa final SI'!P214="","",'Mapa final SI'!P214)</f>
        <v/>
      </c>
      <c r="H211" s="889"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5" t="str">
        <f>IF('Mapa final SI'!AC214="","",'Mapa final SI'!AC214)</f>
        <v/>
      </c>
      <c r="J211" s="425" t="str">
        <f>IF('Mapa final SI'!AE214="","",'Mapa final SI'!AE214)</f>
        <v/>
      </c>
      <c r="K211" s="425" t="str">
        <f t="shared" si="35"/>
        <v/>
      </c>
      <c r="L211" s="425" t="str">
        <f>IF('Mapa final SI'!AH214="","",'Mapa final SI'!AH214)</f>
        <v/>
      </c>
      <c r="M211" s="338" t="str">
        <f>IF('Mapa final SI'!T214="","",'Mapa final SI'!T214)</f>
        <v/>
      </c>
      <c r="N211" s="70"/>
      <c r="O211" s="70"/>
      <c r="P211" s="70"/>
      <c r="Q211" s="180"/>
    </row>
    <row r="212" spans="1:17" ht="43.5" customHeight="1" x14ac:dyDescent="0.25">
      <c r="A212" s="118" t="s">
        <v>744</v>
      </c>
      <c r="B212" s="779"/>
      <c r="C212" s="781"/>
      <c r="D212" s="783"/>
      <c r="E212" s="781"/>
      <c r="F212" s="785"/>
      <c r="G212" s="785"/>
      <c r="H212" s="889"/>
      <c r="I212" s="425" t="str">
        <f>IF('Mapa final SI'!AC215="","",'Mapa final SI'!AC215)</f>
        <v/>
      </c>
      <c r="J212" s="425" t="str">
        <f>IF('Mapa final SI'!AE215="","",'Mapa final SI'!AE215)</f>
        <v/>
      </c>
      <c r="K212" s="425" t="str">
        <f t="shared" si="35"/>
        <v/>
      </c>
      <c r="L212" s="425" t="str">
        <f>IF('Mapa final SI'!AH215="","",'Mapa final SI'!AH215)</f>
        <v/>
      </c>
      <c r="M212" s="338" t="str">
        <f>IF('Mapa final SI'!T215="","",'Mapa final SI'!T215)</f>
        <v/>
      </c>
      <c r="N212" s="70"/>
      <c r="O212" s="70"/>
      <c r="P212" s="70"/>
      <c r="Q212" s="180"/>
    </row>
    <row r="213" spans="1:17" ht="43.5" customHeight="1" x14ac:dyDescent="0.25">
      <c r="A213" s="118" t="s">
        <v>745</v>
      </c>
      <c r="B213" s="779"/>
      <c r="C213" s="781"/>
      <c r="D213" s="783"/>
      <c r="E213" s="781"/>
      <c r="F213" s="785"/>
      <c r="G213" s="785"/>
      <c r="H213" s="889"/>
      <c r="I213" s="425" t="str">
        <f>IF('Mapa final SI'!AC216="","",'Mapa final SI'!AC216)</f>
        <v/>
      </c>
      <c r="J213" s="425" t="str">
        <f>IF('Mapa final SI'!AE216="","",'Mapa final SI'!AE216)</f>
        <v/>
      </c>
      <c r="K213" s="425" t="str">
        <f t="shared" si="35"/>
        <v/>
      </c>
      <c r="L213" s="425" t="str">
        <f>IF('Mapa final SI'!AH216="","",'Mapa final SI'!AH216)</f>
        <v/>
      </c>
      <c r="M213" s="338" t="str">
        <f>IF('Mapa final SI'!T216="","",'Mapa final SI'!T216)</f>
        <v/>
      </c>
      <c r="N213" s="70"/>
      <c r="O213" s="70"/>
      <c r="P213" s="70"/>
      <c r="Q213" s="180"/>
    </row>
    <row r="214" spans="1:17" ht="43.5" customHeight="1" x14ac:dyDescent="0.25">
      <c r="A214" s="118" t="s">
        <v>746</v>
      </c>
      <c r="B214" s="779"/>
      <c r="C214" s="781"/>
      <c r="D214" s="783"/>
      <c r="E214" s="781"/>
      <c r="F214" s="785"/>
      <c r="G214" s="785"/>
      <c r="H214" s="889"/>
      <c r="I214" s="425" t="str">
        <f>IF('Mapa final SI'!AC217="","",'Mapa final SI'!AC217)</f>
        <v/>
      </c>
      <c r="J214" s="425" t="str">
        <f>IF('Mapa final SI'!AE217="","",'Mapa final SI'!AE217)</f>
        <v/>
      </c>
      <c r="K214" s="425" t="str">
        <f t="shared" si="35"/>
        <v/>
      </c>
      <c r="L214" s="425" t="str">
        <f>IF('Mapa final SI'!AH217="","",'Mapa final SI'!AH217)</f>
        <v/>
      </c>
      <c r="M214" s="338" t="str">
        <f>IF('Mapa final SI'!T217="","",'Mapa final SI'!T217)</f>
        <v/>
      </c>
      <c r="N214" s="70"/>
      <c r="O214" s="70"/>
      <c r="P214" s="70"/>
      <c r="Q214" s="180"/>
    </row>
    <row r="215" spans="1:17" ht="43.5" customHeight="1" x14ac:dyDescent="0.25">
      <c r="A215" s="118" t="s">
        <v>747</v>
      </c>
      <c r="B215" s="779"/>
      <c r="C215" s="781"/>
      <c r="D215" s="783"/>
      <c r="E215" s="781"/>
      <c r="F215" s="785"/>
      <c r="G215" s="785"/>
      <c r="H215" s="889"/>
      <c r="I215" s="425" t="str">
        <f>IF('Mapa final SI'!AC218="","",'Mapa final SI'!AC218)</f>
        <v/>
      </c>
      <c r="J215" s="425" t="str">
        <f>IF('Mapa final SI'!AE218="","",'Mapa final SI'!AE218)</f>
        <v/>
      </c>
      <c r="K215" s="425" t="str">
        <f t="shared" si="35"/>
        <v/>
      </c>
      <c r="L215" s="425" t="str">
        <f>IF('Mapa final SI'!AH218="","",'Mapa final SI'!AH218)</f>
        <v/>
      </c>
      <c r="M215" s="338" t="str">
        <f>IF('Mapa final SI'!T218="","",'Mapa final SI'!T218)</f>
        <v/>
      </c>
      <c r="N215" s="70"/>
      <c r="O215" s="70"/>
      <c r="P215" s="70"/>
      <c r="Q215" s="180"/>
    </row>
    <row r="216" spans="1:17" ht="43.5" customHeight="1" x14ac:dyDescent="0.25">
      <c r="A216" s="118" t="s">
        <v>748</v>
      </c>
      <c r="B216" s="779"/>
      <c r="C216" s="781"/>
      <c r="D216" s="783"/>
      <c r="E216" s="781"/>
      <c r="F216" s="785"/>
      <c r="G216" s="785"/>
      <c r="H216" s="786"/>
      <c r="I216" s="425" t="str">
        <f>IF('Mapa final SI'!AC219="","",'Mapa final SI'!AC219)</f>
        <v/>
      </c>
      <c r="J216" s="425" t="str">
        <f>IF('Mapa final SI'!AE219="","",'Mapa final SI'!AE219)</f>
        <v/>
      </c>
      <c r="K216" s="425" t="str">
        <f t="shared" si="35"/>
        <v/>
      </c>
      <c r="L216" s="425" t="str">
        <f>IF('Mapa final SI'!AH219="","",'Mapa final SI'!AH219)</f>
        <v/>
      </c>
      <c r="M216" s="338" t="str">
        <f>IF('Mapa final SI'!T219="","",'Mapa final SI'!T219)</f>
        <v/>
      </c>
      <c r="N216" s="70"/>
      <c r="O216" s="70"/>
      <c r="P216" s="70"/>
      <c r="Q216" s="180"/>
    </row>
    <row r="217" spans="1:17" ht="43.5" customHeight="1" x14ac:dyDescent="0.25">
      <c r="A217" s="118" t="s">
        <v>749</v>
      </c>
      <c r="B217" s="778"/>
      <c r="C217" s="780" t="str">
        <f>IF('Mapa final SI'!G220="","",'Mapa final SI'!G220)</f>
        <v/>
      </c>
      <c r="D217" s="791"/>
      <c r="E217" s="780" t="str">
        <f>IF('Mapa final SI'!F220="","",'Mapa final SI'!F220)</f>
        <v/>
      </c>
      <c r="F217" s="784" t="str">
        <f>IF('Mapa final SI'!L220="","",'Mapa final SI'!L220)</f>
        <v/>
      </c>
      <c r="G217" s="784" t="str">
        <f>IF('Mapa final SI'!P220="","",'Mapa final SI'!P220)</f>
        <v/>
      </c>
      <c r="H217" s="889"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5" t="str">
        <f>IF('Mapa final SI'!AC220="","",'Mapa final SI'!AC220)</f>
        <v/>
      </c>
      <c r="J217" s="425" t="str">
        <f>IF('Mapa final SI'!AE220="","",'Mapa final SI'!AE220)</f>
        <v/>
      </c>
      <c r="K217" s="425" t="str">
        <f t="shared" si="35"/>
        <v/>
      </c>
      <c r="L217" s="425" t="str">
        <f>IF('Mapa final SI'!AH220="","",'Mapa final SI'!AH220)</f>
        <v/>
      </c>
      <c r="M217" s="338" t="str">
        <f>IF('Mapa final SI'!T220="","",'Mapa final SI'!T220)</f>
        <v/>
      </c>
      <c r="N217" s="70"/>
      <c r="O217" s="70"/>
      <c r="P217" s="70"/>
      <c r="Q217" s="180"/>
    </row>
    <row r="218" spans="1:17" ht="43.5" customHeight="1" x14ac:dyDescent="0.25">
      <c r="A218" s="118" t="s">
        <v>750</v>
      </c>
      <c r="B218" s="779"/>
      <c r="C218" s="781"/>
      <c r="D218" s="783"/>
      <c r="E218" s="781"/>
      <c r="F218" s="785"/>
      <c r="G218" s="785"/>
      <c r="H218" s="889"/>
      <c r="I218" s="425" t="str">
        <f>IF('Mapa final SI'!AC221="","",'Mapa final SI'!AC221)</f>
        <v/>
      </c>
      <c r="J218" s="425" t="str">
        <f>IF('Mapa final SI'!AE221="","",'Mapa final SI'!AE221)</f>
        <v/>
      </c>
      <c r="K218" s="425" t="str">
        <f t="shared" si="35"/>
        <v/>
      </c>
      <c r="L218" s="425" t="str">
        <f>IF('Mapa final SI'!AH221="","",'Mapa final SI'!AH221)</f>
        <v/>
      </c>
      <c r="M218" s="338" t="str">
        <f>IF('Mapa final SI'!T221="","",'Mapa final SI'!T221)</f>
        <v/>
      </c>
      <c r="N218" s="70"/>
      <c r="O218" s="70"/>
      <c r="P218" s="70"/>
      <c r="Q218" s="180"/>
    </row>
    <row r="219" spans="1:17" ht="43.5" customHeight="1" x14ac:dyDescent="0.25">
      <c r="A219" s="118" t="s">
        <v>751</v>
      </c>
      <c r="B219" s="779"/>
      <c r="C219" s="781"/>
      <c r="D219" s="783"/>
      <c r="E219" s="781"/>
      <c r="F219" s="785"/>
      <c r="G219" s="785"/>
      <c r="H219" s="889"/>
      <c r="I219" s="425" t="str">
        <f>IF('Mapa final SI'!AC222="","",'Mapa final SI'!AC222)</f>
        <v/>
      </c>
      <c r="J219" s="425" t="str">
        <f>IF('Mapa final SI'!AE222="","",'Mapa final SI'!AE222)</f>
        <v/>
      </c>
      <c r="K219" s="425" t="str">
        <f t="shared" si="35"/>
        <v/>
      </c>
      <c r="L219" s="425" t="str">
        <f>IF('Mapa final SI'!AH222="","",'Mapa final SI'!AH222)</f>
        <v/>
      </c>
      <c r="M219" s="338" t="str">
        <f>IF('Mapa final SI'!T222="","",'Mapa final SI'!T222)</f>
        <v/>
      </c>
      <c r="N219" s="70"/>
      <c r="O219" s="70"/>
      <c r="P219" s="70"/>
      <c r="Q219" s="180"/>
    </row>
    <row r="220" spans="1:17" ht="43.5" customHeight="1" x14ac:dyDescent="0.25">
      <c r="A220" s="118" t="s">
        <v>752</v>
      </c>
      <c r="B220" s="779"/>
      <c r="C220" s="781"/>
      <c r="D220" s="783"/>
      <c r="E220" s="781"/>
      <c r="F220" s="785"/>
      <c r="G220" s="785"/>
      <c r="H220" s="889"/>
      <c r="I220" s="425" t="str">
        <f>IF('Mapa final SI'!AC223="","",'Mapa final SI'!AC223)</f>
        <v/>
      </c>
      <c r="J220" s="425" t="str">
        <f>IF('Mapa final SI'!AE223="","",'Mapa final SI'!AE223)</f>
        <v/>
      </c>
      <c r="K220" s="425" t="str">
        <f t="shared" si="35"/>
        <v/>
      </c>
      <c r="L220" s="425" t="str">
        <f>IF('Mapa final SI'!AH223="","",'Mapa final SI'!AH223)</f>
        <v/>
      </c>
      <c r="M220" s="338" t="str">
        <f>IF('Mapa final SI'!T223="","",'Mapa final SI'!T223)</f>
        <v/>
      </c>
      <c r="N220" s="70"/>
      <c r="O220" s="70"/>
      <c r="P220" s="70"/>
      <c r="Q220" s="180"/>
    </row>
    <row r="221" spans="1:17" ht="43.5" customHeight="1" x14ac:dyDescent="0.25">
      <c r="A221" s="118" t="s">
        <v>753</v>
      </c>
      <c r="B221" s="779"/>
      <c r="C221" s="781"/>
      <c r="D221" s="783"/>
      <c r="E221" s="781"/>
      <c r="F221" s="785"/>
      <c r="G221" s="785"/>
      <c r="H221" s="889"/>
      <c r="I221" s="425" t="str">
        <f>IF('Mapa final SI'!AC224="","",'Mapa final SI'!AC224)</f>
        <v/>
      </c>
      <c r="J221" s="425" t="str">
        <f>IF('Mapa final SI'!AE224="","",'Mapa final SI'!AE224)</f>
        <v/>
      </c>
      <c r="K221" s="425" t="str">
        <f t="shared" si="35"/>
        <v/>
      </c>
      <c r="L221" s="425" t="str">
        <f>IF('Mapa final SI'!AH224="","",'Mapa final SI'!AH224)</f>
        <v/>
      </c>
      <c r="M221" s="338" t="str">
        <f>IF('Mapa final SI'!T224="","",'Mapa final SI'!T224)</f>
        <v/>
      </c>
      <c r="N221" s="70"/>
      <c r="O221" s="70"/>
      <c r="P221" s="70"/>
      <c r="Q221" s="180"/>
    </row>
    <row r="222" spans="1:17" ht="43.5" customHeight="1" x14ac:dyDescent="0.25">
      <c r="A222" s="118" t="s">
        <v>754</v>
      </c>
      <c r="B222" s="779"/>
      <c r="C222" s="781"/>
      <c r="D222" s="783"/>
      <c r="E222" s="781"/>
      <c r="F222" s="785"/>
      <c r="G222" s="785"/>
      <c r="H222" s="786"/>
      <c r="I222" s="425" t="str">
        <f>IF('Mapa final SI'!AC225="","",'Mapa final SI'!AC225)</f>
        <v/>
      </c>
      <c r="J222" s="425" t="str">
        <f>IF('Mapa final SI'!AE225="","",'Mapa final SI'!AE225)</f>
        <v/>
      </c>
      <c r="K222" s="425" t="str">
        <f t="shared" si="35"/>
        <v/>
      </c>
      <c r="L222" s="425" t="str">
        <f>IF('Mapa final SI'!AH225="","",'Mapa final SI'!AH225)</f>
        <v/>
      </c>
      <c r="M222" s="338" t="str">
        <f>IF('Mapa final SI'!T225="","",'Mapa final SI'!T225)</f>
        <v/>
      </c>
      <c r="N222" s="70"/>
      <c r="O222" s="70"/>
      <c r="P222" s="70"/>
      <c r="Q222" s="180"/>
    </row>
    <row r="223" spans="1:17" ht="43.5" customHeight="1" x14ac:dyDescent="0.25">
      <c r="A223" s="118" t="s">
        <v>755</v>
      </c>
      <c r="B223" s="778"/>
      <c r="C223" s="780" t="str">
        <f>IF('Mapa final SI'!G226="","",'Mapa final SI'!G226)</f>
        <v/>
      </c>
      <c r="D223" s="791"/>
      <c r="E223" s="780" t="str">
        <f>IF('Mapa final SI'!F226="","",'Mapa final SI'!F226)</f>
        <v/>
      </c>
      <c r="F223" s="784" t="str">
        <f>IF('Mapa final SI'!L226="","",'Mapa final SI'!L226)</f>
        <v/>
      </c>
      <c r="G223" s="784" t="str">
        <f>IF('Mapa final SI'!P226="","",'Mapa final SI'!P226)</f>
        <v/>
      </c>
      <c r="H223" s="889"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5" t="str">
        <f>IF('Mapa final SI'!AC226="","",'Mapa final SI'!AC226)</f>
        <v/>
      </c>
      <c r="J223" s="425" t="str">
        <f>IF('Mapa final SI'!AE226="","",'Mapa final SI'!AE226)</f>
        <v/>
      </c>
      <c r="K223" s="425" t="str">
        <f t="shared" si="35"/>
        <v/>
      </c>
      <c r="L223" s="425" t="str">
        <f>IF('Mapa final SI'!AH226="","",'Mapa final SI'!AH226)</f>
        <v/>
      </c>
      <c r="M223" s="338" t="str">
        <f>IF('Mapa final SI'!T226="","",'Mapa final SI'!T226)</f>
        <v/>
      </c>
      <c r="N223" s="70"/>
      <c r="O223" s="70"/>
      <c r="P223" s="70"/>
      <c r="Q223" s="180"/>
    </row>
    <row r="224" spans="1:17" ht="43.5" customHeight="1" x14ac:dyDescent="0.25">
      <c r="A224" s="118" t="s">
        <v>756</v>
      </c>
      <c r="B224" s="779"/>
      <c r="C224" s="781"/>
      <c r="D224" s="783"/>
      <c r="E224" s="781"/>
      <c r="F224" s="785"/>
      <c r="G224" s="785"/>
      <c r="H224" s="889"/>
      <c r="I224" s="425" t="str">
        <f>IF('Mapa final SI'!AC227="","",'Mapa final SI'!AC227)</f>
        <v/>
      </c>
      <c r="J224" s="425" t="str">
        <f>IF('Mapa final SI'!AE227="","",'Mapa final SI'!AE227)</f>
        <v/>
      </c>
      <c r="K224" s="425" t="str">
        <f t="shared" si="35"/>
        <v/>
      </c>
      <c r="L224" s="425" t="str">
        <f>IF('Mapa final SI'!AH227="","",'Mapa final SI'!AH227)</f>
        <v/>
      </c>
      <c r="M224" s="338" t="str">
        <f>IF('Mapa final SI'!T227="","",'Mapa final SI'!T227)</f>
        <v/>
      </c>
      <c r="N224" s="70"/>
      <c r="O224" s="70"/>
      <c r="P224" s="70"/>
      <c r="Q224" s="180"/>
    </row>
    <row r="225" spans="1:17" ht="43.5" customHeight="1" x14ac:dyDescent="0.25">
      <c r="A225" s="118" t="s">
        <v>757</v>
      </c>
      <c r="B225" s="779"/>
      <c r="C225" s="781"/>
      <c r="D225" s="783"/>
      <c r="E225" s="781"/>
      <c r="F225" s="785"/>
      <c r="G225" s="785"/>
      <c r="H225" s="889"/>
      <c r="I225" s="425" t="str">
        <f>IF('Mapa final SI'!AC228="","",'Mapa final SI'!AC228)</f>
        <v/>
      </c>
      <c r="J225" s="425" t="str">
        <f>IF('Mapa final SI'!AE228="","",'Mapa final SI'!AE228)</f>
        <v/>
      </c>
      <c r="K225" s="425" t="str">
        <f t="shared" si="35"/>
        <v/>
      </c>
      <c r="L225" s="425" t="str">
        <f>IF('Mapa final SI'!AH228="","",'Mapa final SI'!AH228)</f>
        <v/>
      </c>
      <c r="M225" s="338" t="str">
        <f>IF('Mapa final SI'!T228="","",'Mapa final SI'!T228)</f>
        <v/>
      </c>
      <c r="N225" s="70"/>
      <c r="O225" s="70"/>
      <c r="P225" s="70"/>
      <c r="Q225" s="180"/>
    </row>
    <row r="226" spans="1:17" ht="43.5" customHeight="1" x14ac:dyDescent="0.25">
      <c r="A226" s="118" t="s">
        <v>758</v>
      </c>
      <c r="B226" s="779"/>
      <c r="C226" s="781"/>
      <c r="D226" s="783"/>
      <c r="E226" s="781"/>
      <c r="F226" s="785"/>
      <c r="G226" s="785"/>
      <c r="H226" s="889"/>
      <c r="I226" s="425" t="str">
        <f>IF('Mapa final SI'!AC229="","",'Mapa final SI'!AC229)</f>
        <v/>
      </c>
      <c r="J226" s="425" t="str">
        <f>IF('Mapa final SI'!AE229="","",'Mapa final SI'!AE229)</f>
        <v/>
      </c>
      <c r="K226" s="425" t="str">
        <f t="shared" si="35"/>
        <v/>
      </c>
      <c r="L226" s="425" t="str">
        <f>IF('Mapa final SI'!AH229="","",'Mapa final SI'!AH229)</f>
        <v/>
      </c>
      <c r="M226" s="338" t="str">
        <f>IF('Mapa final SI'!T229="","",'Mapa final SI'!T229)</f>
        <v/>
      </c>
      <c r="N226" s="70"/>
      <c r="O226" s="70"/>
      <c r="P226" s="70"/>
      <c r="Q226" s="180"/>
    </row>
    <row r="227" spans="1:17" ht="43.5" customHeight="1" x14ac:dyDescent="0.25">
      <c r="A227" s="118" t="s">
        <v>759</v>
      </c>
      <c r="B227" s="779"/>
      <c r="C227" s="781"/>
      <c r="D227" s="783"/>
      <c r="E227" s="781"/>
      <c r="F227" s="785"/>
      <c r="G227" s="785"/>
      <c r="H227" s="889"/>
      <c r="I227" s="425" t="str">
        <f>IF('Mapa final SI'!AC230="","",'Mapa final SI'!AC230)</f>
        <v/>
      </c>
      <c r="J227" s="425" t="str">
        <f>IF('Mapa final SI'!AE230="","",'Mapa final SI'!AE230)</f>
        <v/>
      </c>
      <c r="K227" s="425" t="str">
        <f t="shared" si="35"/>
        <v/>
      </c>
      <c r="L227" s="425" t="str">
        <f>IF('Mapa final SI'!AH230="","",'Mapa final SI'!AH230)</f>
        <v/>
      </c>
      <c r="M227" s="338" t="str">
        <f>IF('Mapa final SI'!T230="","",'Mapa final SI'!T230)</f>
        <v/>
      </c>
      <c r="N227" s="70"/>
      <c r="O227" s="70"/>
      <c r="P227" s="70"/>
      <c r="Q227" s="180"/>
    </row>
    <row r="228" spans="1:17" ht="43.5" customHeight="1" x14ac:dyDescent="0.25">
      <c r="A228" s="118" t="s">
        <v>760</v>
      </c>
      <c r="B228" s="779"/>
      <c r="C228" s="781"/>
      <c r="D228" s="783"/>
      <c r="E228" s="781"/>
      <c r="F228" s="785"/>
      <c r="G228" s="785"/>
      <c r="H228" s="786"/>
      <c r="I228" s="425" t="str">
        <f>IF('Mapa final SI'!AC231="","",'Mapa final SI'!AC231)</f>
        <v/>
      </c>
      <c r="J228" s="425" t="str">
        <f>IF('Mapa final SI'!AE231="","",'Mapa final SI'!AE231)</f>
        <v/>
      </c>
      <c r="K228" s="425" t="str">
        <f t="shared" si="35"/>
        <v/>
      </c>
      <c r="L228" s="425" t="str">
        <f>IF('Mapa final SI'!AH231="","",'Mapa final SI'!AH231)</f>
        <v/>
      </c>
      <c r="M228" s="338" t="str">
        <f>IF('Mapa final SI'!T231="","",'Mapa final SI'!T231)</f>
        <v/>
      </c>
      <c r="N228" s="70"/>
      <c r="O228" s="70"/>
      <c r="P228" s="70"/>
      <c r="Q228" s="180"/>
    </row>
    <row r="229" spans="1:17" ht="43.5" customHeight="1" x14ac:dyDescent="0.25">
      <c r="A229" s="118" t="s">
        <v>761</v>
      </c>
      <c r="B229" s="778"/>
      <c r="C229" s="780" t="str">
        <f>IF('Mapa final SI'!G232="","",'Mapa final SI'!G232)</f>
        <v/>
      </c>
      <c r="D229" s="791"/>
      <c r="E229" s="780" t="str">
        <f>IF('Mapa final SI'!F232="","",'Mapa final SI'!F232)</f>
        <v/>
      </c>
      <c r="F229" s="784" t="str">
        <f>IF('Mapa final SI'!L232="","",'Mapa final SI'!L232)</f>
        <v/>
      </c>
      <c r="G229" s="784" t="str">
        <f>IF('Mapa final SI'!P232="","",'Mapa final SI'!P232)</f>
        <v/>
      </c>
      <c r="H229" s="889"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5" t="str">
        <f>IF('Mapa final SI'!AC232="","",'Mapa final SI'!AC232)</f>
        <v/>
      </c>
      <c r="J229" s="425" t="str">
        <f>IF('Mapa final SI'!AE232="","",'Mapa final SI'!AE232)</f>
        <v/>
      </c>
      <c r="K229" s="425" t="str">
        <f t="shared" si="35"/>
        <v/>
      </c>
      <c r="L229" s="425" t="str">
        <f>IF('Mapa final SI'!AH232="","",'Mapa final SI'!AH232)</f>
        <v/>
      </c>
      <c r="M229" s="338" t="str">
        <f>IF('Mapa final SI'!T232="","",'Mapa final SI'!T232)</f>
        <v/>
      </c>
      <c r="N229" s="70"/>
      <c r="O229" s="70"/>
      <c r="P229" s="70"/>
      <c r="Q229" s="180"/>
    </row>
    <row r="230" spans="1:17" ht="43.5" customHeight="1" x14ac:dyDescent="0.25">
      <c r="A230" s="118" t="s">
        <v>762</v>
      </c>
      <c r="B230" s="779"/>
      <c r="C230" s="781"/>
      <c r="D230" s="783"/>
      <c r="E230" s="781"/>
      <c r="F230" s="785"/>
      <c r="G230" s="785"/>
      <c r="H230" s="889"/>
      <c r="I230" s="425" t="str">
        <f>IF('Mapa final SI'!AC233="","",'Mapa final SI'!AC233)</f>
        <v/>
      </c>
      <c r="J230" s="425" t="str">
        <f>IF('Mapa final SI'!AE233="","",'Mapa final SI'!AE233)</f>
        <v/>
      </c>
      <c r="K230" s="425" t="str">
        <f t="shared" si="35"/>
        <v/>
      </c>
      <c r="L230" s="425" t="str">
        <f>IF('Mapa final SI'!AH233="","",'Mapa final SI'!AH233)</f>
        <v/>
      </c>
      <c r="M230" s="338" t="str">
        <f>IF('Mapa final SI'!T233="","",'Mapa final SI'!T233)</f>
        <v/>
      </c>
      <c r="N230" s="70"/>
      <c r="O230" s="70"/>
      <c r="P230" s="70"/>
      <c r="Q230" s="180"/>
    </row>
    <row r="231" spans="1:17" ht="43.5" customHeight="1" x14ac:dyDescent="0.25">
      <c r="A231" s="118" t="s">
        <v>763</v>
      </c>
      <c r="B231" s="779"/>
      <c r="C231" s="781"/>
      <c r="D231" s="783"/>
      <c r="E231" s="781"/>
      <c r="F231" s="785"/>
      <c r="G231" s="785"/>
      <c r="H231" s="889"/>
      <c r="I231" s="425" t="str">
        <f>IF('Mapa final SI'!AC234="","",'Mapa final SI'!AC234)</f>
        <v/>
      </c>
      <c r="J231" s="425" t="str">
        <f>IF('Mapa final SI'!AE234="","",'Mapa final SI'!AE234)</f>
        <v/>
      </c>
      <c r="K231" s="425" t="str">
        <f t="shared" si="35"/>
        <v/>
      </c>
      <c r="L231" s="425" t="str">
        <f>IF('Mapa final SI'!AH234="","",'Mapa final SI'!AH234)</f>
        <v/>
      </c>
      <c r="M231" s="338" t="str">
        <f>IF('Mapa final SI'!T234="","",'Mapa final SI'!T234)</f>
        <v/>
      </c>
      <c r="N231" s="70"/>
      <c r="O231" s="70"/>
      <c r="P231" s="70"/>
      <c r="Q231" s="180"/>
    </row>
    <row r="232" spans="1:17" ht="43.5" customHeight="1" x14ac:dyDescent="0.25">
      <c r="A232" s="118" t="s">
        <v>764</v>
      </c>
      <c r="B232" s="779"/>
      <c r="C232" s="781"/>
      <c r="D232" s="783"/>
      <c r="E232" s="781"/>
      <c r="F232" s="785"/>
      <c r="G232" s="785"/>
      <c r="H232" s="889"/>
      <c r="I232" s="425" t="str">
        <f>IF('Mapa final SI'!AC235="","",'Mapa final SI'!AC235)</f>
        <v/>
      </c>
      <c r="J232" s="425" t="str">
        <f>IF('Mapa final SI'!AE235="","",'Mapa final SI'!AE235)</f>
        <v/>
      </c>
      <c r="K232" s="425" t="str">
        <f t="shared" si="35"/>
        <v/>
      </c>
      <c r="L232" s="425" t="str">
        <f>IF('Mapa final SI'!AH235="","",'Mapa final SI'!AH235)</f>
        <v/>
      </c>
      <c r="M232" s="338" t="str">
        <f>IF('Mapa final SI'!T235="","",'Mapa final SI'!T235)</f>
        <v/>
      </c>
      <c r="N232" s="70"/>
      <c r="O232" s="70"/>
      <c r="P232" s="70"/>
      <c r="Q232" s="180"/>
    </row>
    <row r="233" spans="1:17" ht="43.5" customHeight="1" x14ac:dyDescent="0.25">
      <c r="A233" s="118" t="s">
        <v>765</v>
      </c>
      <c r="B233" s="779"/>
      <c r="C233" s="781"/>
      <c r="D233" s="783"/>
      <c r="E233" s="781"/>
      <c r="F233" s="785"/>
      <c r="G233" s="785"/>
      <c r="H233" s="889"/>
      <c r="I233" s="425" t="str">
        <f>IF('Mapa final SI'!AC236="","",'Mapa final SI'!AC236)</f>
        <v/>
      </c>
      <c r="J233" s="425" t="str">
        <f>IF('Mapa final SI'!AE236="","",'Mapa final SI'!AE236)</f>
        <v/>
      </c>
      <c r="K233" s="425" t="str">
        <f t="shared" si="35"/>
        <v/>
      </c>
      <c r="L233" s="425" t="str">
        <f>IF('Mapa final SI'!AH236="","",'Mapa final SI'!AH236)</f>
        <v/>
      </c>
      <c r="M233" s="338" t="str">
        <f>IF('Mapa final SI'!T236="","",'Mapa final SI'!T236)</f>
        <v/>
      </c>
      <c r="N233" s="70"/>
      <c r="O233" s="70"/>
      <c r="P233" s="70"/>
      <c r="Q233" s="180"/>
    </row>
    <row r="234" spans="1:17" ht="43.5" customHeight="1" x14ac:dyDescent="0.25">
      <c r="A234" s="118" t="s">
        <v>766</v>
      </c>
      <c r="B234" s="779"/>
      <c r="C234" s="781"/>
      <c r="D234" s="783"/>
      <c r="E234" s="781"/>
      <c r="F234" s="785"/>
      <c r="G234" s="785"/>
      <c r="H234" s="786"/>
      <c r="I234" s="425" t="str">
        <f>IF('Mapa final SI'!AC237="","",'Mapa final SI'!AC237)</f>
        <v/>
      </c>
      <c r="J234" s="425" t="str">
        <f>IF('Mapa final SI'!AE237="","",'Mapa final SI'!AE237)</f>
        <v/>
      </c>
      <c r="K234" s="425" t="str">
        <f t="shared" si="35"/>
        <v/>
      </c>
      <c r="L234" s="425" t="str">
        <f>IF('Mapa final SI'!AH237="","",'Mapa final SI'!AH237)</f>
        <v/>
      </c>
      <c r="M234" s="338" t="str">
        <f>IF('Mapa final SI'!T237="","",'Mapa final SI'!T237)</f>
        <v/>
      </c>
      <c r="N234" s="70"/>
      <c r="O234" s="70"/>
      <c r="P234" s="70"/>
      <c r="Q234" s="180"/>
    </row>
    <row r="235" spans="1:17" ht="43.5" customHeight="1" x14ac:dyDescent="0.25">
      <c r="A235" s="118" t="s">
        <v>767</v>
      </c>
      <c r="B235" s="778"/>
      <c r="C235" s="780" t="str">
        <f>IF('Mapa final SI'!G238="","",'Mapa final SI'!G238)</f>
        <v/>
      </c>
      <c r="D235" s="791"/>
      <c r="E235" s="780" t="str">
        <f>IF('Mapa final SI'!F238="","",'Mapa final SI'!F238)</f>
        <v/>
      </c>
      <c r="F235" s="784" t="str">
        <f>IF('Mapa final SI'!L238="","",'Mapa final SI'!L238)</f>
        <v/>
      </c>
      <c r="G235" s="784" t="str">
        <f>IF('Mapa final SI'!P238="","",'Mapa final SI'!P238)</f>
        <v/>
      </c>
      <c r="H235" s="889"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5" t="str">
        <f>IF('Mapa final SI'!AC238="","",'Mapa final SI'!AC238)</f>
        <v/>
      </c>
      <c r="J235" s="425" t="str">
        <f>IF('Mapa final SI'!AE238="","",'Mapa final SI'!AE238)</f>
        <v/>
      </c>
      <c r="K235" s="425" t="str">
        <f t="shared" si="35"/>
        <v/>
      </c>
      <c r="L235" s="425" t="str">
        <f>IF('Mapa final SI'!AH238="","",'Mapa final SI'!AH238)</f>
        <v/>
      </c>
      <c r="M235" s="338" t="str">
        <f>IF('Mapa final SI'!T238="","",'Mapa final SI'!T238)</f>
        <v/>
      </c>
      <c r="N235" s="70"/>
      <c r="O235" s="70"/>
      <c r="P235" s="70"/>
      <c r="Q235" s="180"/>
    </row>
    <row r="236" spans="1:17" ht="43.5" customHeight="1" x14ac:dyDescent="0.25">
      <c r="A236" s="118" t="s">
        <v>768</v>
      </c>
      <c r="B236" s="779"/>
      <c r="C236" s="781"/>
      <c r="D236" s="783"/>
      <c r="E236" s="781"/>
      <c r="F236" s="785"/>
      <c r="G236" s="785"/>
      <c r="H236" s="889"/>
      <c r="I236" s="425" t="str">
        <f>IF('Mapa final SI'!AC239="","",'Mapa final SI'!AC239)</f>
        <v/>
      </c>
      <c r="J236" s="425" t="str">
        <f>IF('Mapa final SI'!AE239="","",'Mapa final SI'!AE239)</f>
        <v/>
      </c>
      <c r="K236" s="425" t="str">
        <f t="shared" si="35"/>
        <v/>
      </c>
      <c r="L236" s="425" t="str">
        <f>IF('Mapa final SI'!AH239="","",'Mapa final SI'!AH239)</f>
        <v/>
      </c>
      <c r="M236" s="338" t="str">
        <f>IF('Mapa final SI'!T239="","",'Mapa final SI'!T239)</f>
        <v/>
      </c>
      <c r="N236" s="70"/>
      <c r="O236" s="70"/>
      <c r="P236" s="70"/>
      <c r="Q236" s="180"/>
    </row>
    <row r="237" spans="1:17" ht="43.5" customHeight="1" x14ac:dyDescent="0.25">
      <c r="A237" s="118" t="s">
        <v>769</v>
      </c>
      <c r="B237" s="779"/>
      <c r="C237" s="781"/>
      <c r="D237" s="783"/>
      <c r="E237" s="781"/>
      <c r="F237" s="785"/>
      <c r="G237" s="785"/>
      <c r="H237" s="889"/>
      <c r="I237" s="425" t="str">
        <f>IF('Mapa final SI'!AC240="","",'Mapa final SI'!AC240)</f>
        <v/>
      </c>
      <c r="J237" s="425" t="str">
        <f>IF('Mapa final SI'!AE240="","",'Mapa final SI'!AE240)</f>
        <v/>
      </c>
      <c r="K237" s="425" t="str">
        <f t="shared" si="35"/>
        <v/>
      </c>
      <c r="L237" s="425" t="str">
        <f>IF('Mapa final SI'!AH240="","",'Mapa final SI'!AH240)</f>
        <v/>
      </c>
      <c r="M237" s="338" t="str">
        <f>IF('Mapa final SI'!T240="","",'Mapa final SI'!T240)</f>
        <v/>
      </c>
      <c r="N237" s="70"/>
      <c r="O237" s="70"/>
      <c r="P237" s="70"/>
      <c r="Q237" s="180"/>
    </row>
    <row r="238" spans="1:17" ht="43.5" customHeight="1" x14ac:dyDescent="0.25">
      <c r="A238" s="118" t="s">
        <v>770</v>
      </c>
      <c r="B238" s="779"/>
      <c r="C238" s="781"/>
      <c r="D238" s="783"/>
      <c r="E238" s="781"/>
      <c r="F238" s="785"/>
      <c r="G238" s="785"/>
      <c r="H238" s="889"/>
      <c r="I238" s="425" t="str">
        <f>IF('Mapa final SI'!AC241="","",'Mapa final SI'!AC241)</f>
        <v/>
      </c>
      <c r="J238" s="425" t="str">
        <f>IF('Mapa final SI'!AE241="","",'Mapa final SI'!AE241)</f>
        <v/>
      </c>
      <c r="K238" s="425" t="str">
        <f t="shared" si="35"/>
        <v/>
      </c>
      <c r="L238" s="425" t="str">
        <f>IF('Mapa final SI'!AH241="","",'Mapa final SI'!AH241)</f>
        <v/>
      </c>
      <c r="M238" s="338" t="str">
        <f>IF('Mapa final SI'!T241="","",'Mapa final SI'!T241)</f>
        <v/>
      </c>
      <c r="N238" s="70"/>
      <c r="O238" s="70"/>
      <c r="P238" s="70"/>
      <c r="Q238" s="180"/>
    </row>
    <row r="239" spans="1:17" ht="43.5" customHeight="1" x14ac:dyDescent="0.25">
      <c r="A239" s="118" t="s">
        <v>771</v>
      </c>
      <c r="B239" s="779"/>
      <c r="C239" s="781"/>
      <c r="D239" s="783"/>
      <c r="E239" s="781"/>
      <c r="F239" s="785"/>
      <c r="G239" s="785"/>
      <c r="H239" s="889"/>
      <c r="I239" s="425" t="str">
        <f>IF('Mapa final SI'!AC242="","",'Mapa final SI'!AC242)</f>
        <v/>
      </c>
      <c r="J239" s="425" t="str">
        <f>IF('Mapa final SI'!AE242="","",'Mapa final SI'!AE242)</f>
        <v/>
      </c>
      <c r="K239" s="425" t="str">
        <f t="shared" si="35"/>
        <v/>
      </c>
      <c r="L239" s="425" t="str">
        <f>IF('Mapa final SI'!AH242="","",'Mapa final SI'!AH242)</f>
        <v/>
      </c>
      <c r="M239" s="338" t="str">
        <f>IF('Mapa final SI'!T242="","",'Mapa final SI'!T242)</f>
        <v/>
      </c>
      <c r="N239" s="70"/>
      <c r="O239" s="70"/>
      <c r="P239" s="70"/>
      <c r="Q239" s="180"/>
    </row>
    <row r="240" spans="1:17" ht="43.5" customHeight="1" x14ac:dyDescent="0.25">
      <c r="A240" s="118" t="s">
        <v>772</v>
      </c>
      <c r="B240" s="779"/>
      <c r="C240" s="781"/>
      <c r="D240" s="783"/>
      <c r="E240" s="781"/>
      <c r="F240" s="785"/>
      <c r="G240" s="785"/>
      <c r="H240" s="786"/>
      <c r="I240" s="425" t="str">
        <f>IF('Mapa final SI'!AC243="","",'Mapa final SI'!AC243)</f>
        <v/>
      </c>
      <c r="J240" s="425" t="str">
        <f>IF('Mapa final SI'!AE243="","",'Mapa final SI'!AE243)</f>
        <v/>
      </c>
      <c r="K240" s="425" t="str">
        <f t="shared" si="35"/>
        <v/>
      </c>
      <c r="L240" s="425" t="str">
        <f>IF('Mapa final SI'!AH243="","",'Mapa final SI'!AH243)</f>
        <v/>
      </c>
      <c r="M240" s="338" t="str">
        <f>IF('Mapa final SI'!T243="","",'Mapa final SI'!T243)</f>
        <v/>
      </c>
      <c r="N240" s="70"/>
      <c r="O240" s="70"/>
      <c r="P240" s="70"/>
      <c r="Q240" s="180"/>
    </row>
    <row r="241" spans="1:17" ht="43.5" customHeight="1" x14ac:dyDescent="0.25">
      <c r="A241" s="118" t="s">
        <v>773</v>
      </c>
      <c r="B241" s="778"/>
      <c r="C241" s="780" t="str">
        <f>IF('Mapa final SI'!G244="","",'Mapa final SI'!G244)</f>
        <v/>
      </c>
      <c r="D241" s="791"/>
      <c r="E241" s="780" t="str">
        <f>IF('Mapa final SI'!F244="","",'Mapa final SI'!F244)</f>
        <v/>
      </c>
      <c r="F241" s="784" t="str">
        <f>IF('Mapa final SI'!L244="","",'Mapa final SI'!L244)</f>
        <v/>
      </c>
      <c r="G241" s="784" t="str">
        <f>IF('Mapa final SI'!P244="","",'Mapa final SI'!P244)</f>
        <v/>
      </c>
      <c r="H241" s="889"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5" t="str">
        <f>IF('Mapa final SI'!AC244="","",'Mapa final SI'!AC244)</f>
        <v/>
      </c>
      <c r="J241" s="425" t="str">
        <f>IF('Mapa final SI'!AE244="","",'Mapa final SI'!AE244)</f>
        <v/>
      </c>
      <c r="K241" s="425" t="str">
        <f t="shared" si="35"/>
        <v/>
      </c>
      <c r="L241" s="425" t="str">
        <f>IF('Mapa final SI'!AH244="","",'Mapa final SI'!AH244)</f>
        <v/>
      </c>
      <c r="M241" s="338" t="str">
        <f>IF('Mapa final SI'!T244="","",'Mapa final SI'!T244)</f>
        <v/>
      </c>
      <c r="N241" s="70"/>
      <c r="O241" s="70"/>
      <c r="P241" s="70"/>
      <c r="Q241" s="180"/>
    </row>
    <row r="242" spans="1:17" ht="43.5" customHeight="1" x14ac:dyDescent="0.25">
      <c r="A242" s="118" t="s">
        <v>774</v>
      </c>
      <c r="B242" s="779"/>
      <c r="C242" s="781"/>
      <c r="D242" s="783"/>
      <c r="E242" s="781"/>
      <c r="F242" s="785"/>
      <c r="G242" s="785"/>
      <c r="H242" s="889"/>
      <c r="I242" s="425" t="str">
        <f>IF('Mapa final SI'!AC245="","",'Mapa final SI'!AC245)</f>
        <v/>
      </c>
      <c r="J242" s="425" t="str">
        <f>IF('Mapa final SI'!AE245="","",'Mapa final SI'!AE245)</f>
        <v/>
      </c>
      <c r="K242" s="425" t="str">
        <f t="shared" si="35"/>
        <v/>
      </c>
      <c r="L242" s="425" t="str">
        <f>IF('Mapa final SI'!AH245="","",'Mapa final SI'!AH245)</f>
        <v/>
      </c>
      <c r="M242" s="338" t="str">
        <f>IF('Mapa final SI'!T245="","",'Mapa final SI'!T245)</f>
        <v/>
      </c>
      <c r="N242" s="70"/>
      <c r="O242" s="70"/>
      <c r="P242" s="70"/>
      <c r="Q242" s="180"/>
    </row>
    <row r="243" spans="1:17" ht="43.5" customHeight="1" x14ac:dyDescent="0.25">
      <c r="A243" s="118" t="s">
        <v>775</v>
      </c>
      <c r="B243" s="779"/>
      <c r="C243" s="781"/>
      <c r="D243" s="783"/>
      <c r="E243" s="781"/>
      <c r="F243" s="785"/>
      <c r="G243" s="785"/>
      <c r="H243" s="889"/>
      <c r="I243" s="425" t="str">
        <f>IF('Mapa final SI'!AC246="","",'Mapa final SI'!AC246)</f>
        <v/>
      </c>
      <c r="J243" s="425" t="str">
        <f>IF('Mapa final SI'!AE246="","",'Mapa final SI'!AE246)</f>
        <v/>
      </c>
      <c r="K243" s="425" t="str">
        <f t="shared" si="35"/>
        <v/>
      </c>
      <c r="L243" s="425" t="str">
        <f>IF('Mapa final SI'!AH246="","",'Mapa final SI'!AH246)</f>
        <v/>
      </c>
      <c r="M243" s="338" t="str">
        <f>IF('Mapa final SI'!T246="","",'Mapa final SI'!T246)</f>
        <v/>
      </c>
      <c r="N243" s="70"/>
      <c r="O243" s="70"/>
      <c r="P243" s="70"/>
      <c r="Q243" s="180"/>
    </row>
    <row r="244" spans="1:17" ht="43.5" customHeight="1" x14ac:dyDescent="0.25">
      <c r="A244" s="118" t="s">
        <v>776</v>
      </c>
      <c r="B244" s="779"/>
      <c r="C244" s="781"/>
      <c r="D244" s="783"/>
      <c r="E244" s="781"/>
      <c r="F244" s="785"/>
      <c r="G244" s="785"/>
      <c r="H244" s="889"/>
      <c r="I244" s="425" t="str">
        <f>IF('Mapa final SI'!AC247="","",'Mapa final SI'!AC247)</f>
        <v/>
      </c>
      <c r="J244" s="425" t="str">
        <f>IF('Mapa final SI'!AE247="","",'Mapa final SI'!AE247)</f>
        <v/>
      </c>
      <c r="K244" s="425" t="str">
        <f t="shared" si="35"/>
        <v/>
      </c>
      <c r="L244" s="425" t="str">
        <f>IF('Mapa final SI'!AH247="","",'Mapa final SI'!AH247)</f>
        <v/>
      </c>
      <c r="M244" s="338" t="str">
        <f>IF('Mapa final SI'!T247="","",'Mapa final SI'!T247)</f>
        <v/>
      </c>
      <c r="N244" s="70"/>
      <c r="O244" s="70"/>
      <c r="P244" s="70"/>
      <c r="Q244" s="180"/>
    </row>
    <row r="245" spans="1:17" ht="43.5" customHeight="1" x14ac:dyDescent="0.25">
      <c r="A245" s="118" t="s">
        <v>777</v>
      </c>
      <c r="B245" s="779"/>
      <c r="C245" s="781"/>
      <c r="D245" s="783"/>
      <c r="E245" s="781"/>
      <c r="F245" s="785"/>
      <c r="G245" s="785"/>
      <c r="H245" s="889"/>
      <c r="I245" s="425" t="str">
        <f>IF('Mapa final SI'!AC248="","",'Mapa final SI'!AC248)</f>
        <v/>
      </c>
      <c r="J245" s="425" t="str">
        <f>IF('Mapa final SI'!AE248="","",'Mapa final SI'!AE248)</f>
        <v/>
      </c>
      <c r="K245" s="425" t="str">
        <f t="shared" si="35"/>
        <v/>
      </c>
      <c r="L245" s="425" t="str">
        <f>IF('Mapa final SI'!AH248="","",'Mapa final SI'!AH248)</f>
        <v/>
      </c>
      <c r="M245" s="338" t="str">
        <f>IF('Mapa final SI'!T248="","",'Mapa final SI'!T248)</f>
        <v/>
      </c>
      <c r="N245" s="70"/>
      <c r="O245" s="70"/>
      <c r="P245" s="70"/>
      <c r="Q245" s="180"/>
    </row>
    <row r="246" spans="1:17" ht="43.5" customHeight="1" x14ac:dyDescent="0.25">
      <c r="A246" s="118" t="s">
        <v>778</v>
      </c>
      <c r="B246" s="779"/>
      <c r="C246" s="781"/>
      <c r="D246" s="783"/>
      <c r="E246" s="781"/>
      <c r="F246" s="785"/>
      <c r="G246" s="785"/>
      <c r="H246" s="786"/>
      <c r="I246" s="425" t="str">
        <f>IF('Mapa final SI'!AC249="","",'Mapa final SI'!AC249)</f>
        <v/>
      </c>
      <c r="J246" s="425" t="str">
        <f>IF('Mapa final SI'!AE249="","",'Mapa final SI'!AE249)</f>
        <v/>
      </c>
      <c r="K246" s="425" t="str">
        <f t="shared" si="35"/>
        <v/>
      </c>
      <c r="L246" s="425" t="str">
        <f>IF('Mapa final SI'!AH249="","",'Mapa final SI'!AH249)</f>
        <v/>
      </c>
      <c r="M246" s="338" t="str">
        <f>IF('Mapa final SI'!T249="","",'Mapa final SI'!T249)</f>
        <v/>
      </c>
      <c r="N246" s="70"/>
      <c r="O246" s="70"/>
      <c r="P246" s="70"/>
      <c r="Q246" s="180"/>
    </row>
    <row r="247" spans="1:17" ht="43.5" customHeight="1" x14ac:dyDescent="0.25">
      <c r="A247" s="118" t="s">
        <v>779</v>
      </c>
      <c r="B247" s="778"/>
      <c r="C247" s="780" t="str">
        <f>IF('Mapa final SI'!G250="","",'Mapa final SI'!G250)</f>
        <v/>
      </c>
      <c r="D247" s="791"/>
      <c r="E247" s="780" t="str">
        <f>IF('Mapa final SI'!F250="","",'Mapa final SI'!F250)</f>
        <v/>
      </c>
      <c r="F247" s="784" t="str">
        <f>IF('Mapa final SI'!L250="","",'Mapa final SI'!L250)</f>
        <v/>
      </c>
      <c r="G247" s="784" t="str">
        <f>IF('Mapa final SI'!P250="","",'Mapa final SI'!P250)</f>
        <v/>
      </c>
      <c r="H247" s="889"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5" t="str">
        <f>IF('Mapa final SI'!AC250="","",'Mapa final SI'!AC250)</f>
        <v/>
      </c>
      <c r="J247" s="425" t="str">
        <f>IF('Mapa final SI'!AE250="","",'Mapa final SI'!AE250)</f>
        <v/>
      </c>
      <c r="K247" s="425" t="str">
        <f t="shared" si="35"/>
        <v/>
      </c>
      <c r="L247" s="425" t="str">
        <f>IF('Mapa final SI'!AH250="","",'Mapa final SI'!AH250)</f>
        <v/>
      </c>
      <c r="M247" s="338" t="str">
        <f>IF('Mapa final SI'!T250="","",'Mapa final SI'!T250)</f>
        <v/>
      </c>
      <c r="N247" s="70"/>
      <c r="O247" s="70"/>
      <c r="P247" s="70"/>
      <c r="Q247" s="180"/>
    </row>
    <row r="248" spans="1:17" ht="43.5" customHeight="1" x14ac:dyDescent="0.25">
      <c r="A248" s="118" t="s">
        <v>780</v>
      </c>
      <c r="B248" s="779"/>
      <c r="C248" s="781"/>
      <c r="D248" s="783"/>
      <c r="E248" s="781"/>
      <c r="F248" s="785"/>
      <c r="G248" s="785"/>
      <c r="H248" s="889"/>
      <c r="I248" s="425" t="str">
        <f>IF('Mapa final SI'!AC251="","",'Mapa final SI'!AC251)</f>
        <v/>
      </c>
      <c r="J248" s="425" t="str">
        <f>IF('Mapa final SI'!AE251="","",'Mapa final SI'!AE251)</f>
        <v/>
      </c>
      <c r="K248" s="425" t="str">
        <f t="shared" si="35"/>
        <v/>
      </c>
      <c r="L248" s="425" t="str">
        <f>IF('Mapa final SI'!AH251="","",'Mapa final SI'!AH251)</f>
        <v/>
      </c>
      <c r="M248" s="338" t="str">
        <f>IF('Mapa final SI'!T251="","",'Mapa final SI'!T251)</f>
        <v/>
      </c>
      <c r="N248" s="70"/>
      <c r="O248" s="70"/>
      <c r="P248" s="70"/>
      <c r="Q248" s="180"/>
    </row>
    <row r="249" spans="1:17" ht="43.5" customHeight="1" x14ac:dyDescent="0.25">
      <c r="A249" s="118" t="s">
        <v>781</v>
      </c>
      <c r="B249" s="779"/>
      <c r="C249" s="781"/>
      <c r="D249" s="783"/>
      <c r="E249" s="781"/>
      <c r="F249" s="785"/>
      <c r="G249" s="785"/>
      <c r="H249" s="889"/>
      <c r="I249" s="425" t="str">
        <f>IF('Mapa final SI'!AC252="","",'Mapa final SI'!AC252)</f>
        <v/>
      </c>
      <c r="J249" s="425" t="str">
        <f>IF('Mapa final SI'!AE252="","",'Mapa final SI'!AE252)</f>
        <v/>
      </c>
      <c r="K249" s="425" t="str">
        <f t="shared" si="35"/>
        <v/>
      </c>
      <c r="L249" s="425" t="str">
        <f>IF('Mapa final SI'!AH252="","",'Mapa final SI'!AH252)</f>
        <v/>
      </c>
      <c r="M249" s="338" t="str">
        <f>IF('Mapa final SI'!T252="","",'Mapa final SI'!T252)</f>
        <v/>
      </c>
      <c r="N249" s="70"/>
      <c r="O249" s="70"/>
      <c r="P249" s="70"/>
      <c r="Q249" s="180"/>
    </row>
    <row r="250" spans="1:17" ht="43.5" customHeight="1" x14ac:dyDescent="0.25">
      <c r="A250" s="118" t="s">
        <v>782</v>
      </c>
      <c r="B250" s="779"/>
      <c r="C250" s="781"/>
      <c r="D250" s="783"/>
      <c r="E250" s="781"/>
      <c r="F250" s="785"/>
      <c r="G250" s="785"/>
      <c r="H250" s="889"/>
      <c r="I250" s="425" t="str">
        <f>IF('Mapa final SI'!AC253="","",'Mapa final SI'!AC253)</f>
        <v/>
      </c>
      <c r="J250" s="425" t="str">
        <f>IF('Mapa final SI'!AE253="","",'Mapa final SI'!AE253)</f>
        <v/>
      </c>
      <c r="K250" s="425" t="str">
        <f t="shared" si="35"/>
        <v/>
      </c>
      <c r="L250" s="425" t="str">
        <f>IF('Mapa final SI'!AH253="","",'Mapa final SI'!AH253)</f>
        <v/>
      </c>
      <c r="M250" s="338" t="str">
        <f>IF('Mapa final SI'!T253="","",'Mapa final SI'!T253)</f>
        <v/>
      </c>
      <c r="N250" s="70"/>
      <c r="O250" s="70"/>
      <c r="P250" s="70"/>
      <c r="Q250" s="180"/>
    </row>
    <row r="251" spans="1:17" ht="43.5" customHeight="1" x14ac:dyDescent="0.25">
      <c r="A251" s="118" t="s">
        <v>783</v>
      </c>
      <c r="B251" s="779"/>
      <c r="C251" s="781"/>
      <c r="D251" s="783"/>
      <c r="E251" s="781"/>
      <c r="F251" s="785"/>
      <c r="G251" s="785"/>
      <c r="H251" s="889"/>
      <c r="I251" s="425" t="str">
        <f>IF('Mapa final SI'!AC254="","",'Mapa final SI'!AC254)</f>
        <v/>
      </c>
      <c r="J251" s="425" t="str">
        <f>IF('Mapa final SI'!AE254="","",'Mapa final SI'!AE254)</f>
        <v/>
      </c>
      <c r="K251" s="425" t="str">
        <f t="shared" si="35"/>
        <v/>
      </c>
      <c r="L251" s="425" t="str">
        <f>IF('Mapa final SI'!AH254="","",'Mapa final SI'!AH254)</f>
        <v/>
      </c>
      <c r="M251" s="338" t="str">
        <f>IF('Mapa final SI'!T254="","",'Mapa final SI'!T254)</f>
        <v/>
      </c>
      <c r="N251" s="70"/>
      <c r="O251" s="70"/>
      <c r="P251" s="70"/>
      <c r="Q251" s="180"/>
    </row>
    <row r="252" spans="1:17" ht="43.5" customHeight="1" x14ac:dyDescent="0.25">
      <c r="A252" s="118" t="s">
        <v>784</v>
      </c>
      <c r="B252" s="779"/>
      <c r="C252" s="781"/>
      <c r="D252" s="783"/>
      <c r="E252" s="781"/>
      <c r="F252" s="785"/>
      <c r="G252" s="785"/>
      <c r="H252" s="786"/>
      <c r="I252" s="425" t="str">
        <f>IF('Mapa final SI'!AC255="","",'Mapa final SI'!AC255)</f>
        <v/>
      </c>
      <c r="J252" s="425" t="str">
        <f>IF('Mapa final SI'!AE255="","",'Mapa final SI'!AE255)</f>
        <v/>
      </c>
      <c r="K252" s="425" t="str">
        <f t="shared" si="35"/>
        <v/>
      </c>
      <c r="L252" s="425" t="str">
        <f>IF('Mapa final SI'!AH255="","",'Mapa final SI'!AH255)</f>
        <v/>
      </c>
      <c r="M252" s="338" t="str">
        <f>IF('Mapa final SI'!T255="","",'Mapa final SI'!T255)</f>
        <v/>
      </c>
      <c r="N252" s="70"/>
      <c r="O252" s="70"/>
      <c r="P252" s="70"/>
      <c r="Q252" s="180"/>
    </row>
    <row r="253" spans="1:17" ht="43.5" customHeight="1" x14ac:dyDescent="0.25">
      <c r="A253" s="118" t="s">
        <v>785</v>
      </c>
      <c r="B253" s="778"/>
      <c r="C253" s="780" t="str">
        <f>IF('Mapa final SI'!G256="","",'Mapa final SI'!G256)</f>
        <v/>
      </c>
      <c r="D253" s="791"/>
      <c r="E253" s="780" t="str">
        <f>IF('Mapa final SI'!F256="","",'Mapa final SI'!F256)</f>
        <v/>
      </c>
      <c r="F253" s="784" t="str">
        <f>IF('Mapa final SI'!L256="","",'Mapa final SI'!L256)</f>
        <v/>
      </c>
      <c r="G253" s="784" t="str">
        <f>IF('Mapa final SI'!P256="","",'Mapa final SI'!P256)</f>
        <v/>
      </c>
      <c r="H253" s="889"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5" t="str">
        <f>IF('Mapa final SI'!AC256="","",'Mapa final SI'!AC256)</f>
        <v/>
      </c>
      <c r="J253" s="425" t="str">
        <f>IF('Mapa final SI'!AE256="","",'Mapa final SI'!AE256)</f>
        <v/>
      </c>
      <c r="K253" s="425" t="str">
        <f t="shared" si="35"/>
        <v/>
      </c>
      <c r="L253" s="425" t="str">
        <f>IF('Mapa final SI'!AH256="","",'Mapa final SI'!AH256)</f>
        <v/>
      </c>
      <c r="M253" s="338" t="str">
        <f>IF('Mapa final SI'!T256="","",'Mapa final SI'!T256)</f>
        <v/>
      </c>
      <c r="N253" s="70"/>
      <c r="O253" s="70"/>
      <c r="P253" s="70"/>
      <c r="Q253" s="180"/>
    </row>
    <row r="254" spans="1:17" ht="43.5" customHeight="1" x14ac:dyDescent="0.25">
      <c r="A254" s="118" t="s">
        <v>786</v>
      </c>
      <c r="B254" s="779"/>
      <c r="C254" s="781"/>
      <c r="D254" s="783"/>
      <c r="E254" s="781"/>
      <c r="F254" s="785"/>
      <c r="G254" s="785"/>
      <c r="H254" s="889"/>
      <c r="I254" s="425" t="str">
        <f>IF('Mapa final SI'!AC257="","",'Mapa final SI'!AC257)</f>
        <v/>
      </c>
      <c r="J254" s="425" t="str">
        <f>IF('Mapa final SI'!AE257="","",'Mapa final SI'!AE257)</f>
        <v/>
      </c>
      <c r="K254" s="425" t="str">
        <f t="shared" si="35"/>
        <v/>
      </c>
      <c r="L254" s="425" t="str">
        <f>IF('Mapa final SI'!AH257="","",'Mapa final SI'!AH257)</f>
        <v/>
      </c>
      <c r="M254" s="338" t="str">
        <f>IF('Mapa final SI'!T257="","",'Mapa final SI'!T257)</f>
        <v/>
      </c>
      <c r="N254" s="70"/>
      <c r="O254" s="70"/>
      <c r="P254" s="70"/>
      <c r="Q254" s="180"/>
    </row>
    <row r="255" spans="1:17" ht="43.5" customHeight="1" x14ac:dyDescent="0.25">
      <c r="A255" s="118" t="s">
        <v>787</v>
      </c>
      <c r="B255" s="779"/>
      <c r="C255" s="781"/>
      <c r="D255" s="783"/>
      <c r="E255" s="781"/>
      <c r="F255" s="785"/>
      <c r="G255" s="785"/>
      <c r="H255" s="889"/>
      <c r="I255" s="425" t="str">
        <f>IF('Mapa final SI'!AC258="","",'Mapa final SI'!AC258)</f>
        <v/>
      </c>
      <c r="J255" s="425" t="str">
        <f>IF('Mapa final SI'!AE258="","",'Mapa final SI'!AE258)</f>
        <v/>
      </c>
      <c r="K255" s="425" t="str">
        <f t="shared" si="35"/>
        <v/>
      </c>
      <c r="L255" s="425" t="str">
        <f>IF('Mapa final SI'!AH258="","",'Mapa final SI'!AH258)</f>
        <v/>
      </c>
      <c r="M255" s="338" t="str">
        <f>IF('Mapa final SI'!T258="","",'Mapa final SI'!T258)</f>
        <v/>
      </c>
      <c r="N255" s="70"/>
      <c r="O255" s="70"/>
      <c r="P255" s="70"/>
      <c r="Q255" s="180"/>
    </row>
    <row r="256" spans="1:17" ht="43.5" customHeight="1" x14ac:dyDescent="0.25">
      <c r="A256" s="118" t="s">
        <v>788</v>
      </c>
      <c r="B256" s="779"/>
      <c r="C256" s="781"/>
      <c r="D256" s="783"/>
      <c r="E256" s="781"/>
      <c r="F256" s="785"/>
      <c r="G256" s="785"/>
      <c r="H256" s="889"/>
      <c r="I256" s="425" t="str">
        <f>IF('Mapa final SI'!AC259="","",'Mapa final SI'!AC259)</f>
        <v/>
      </c>
      <c r="J256" s="425" t="str">
        <f>IF('Mapa final SI'!AE259="","",'Mapa final SI'!AE259)</f>
        <v/>
      </c>
      <c r="K256" s="425" t="str">
        <f t="shared" si="35"/>
        <v/>
      </c>
      <c r="L256" s="425" t="str">
        <f>IF('Mapa final SI'!AH259="","",'Mapa final SI'!AH259)</f>
        <v/>
      </c>
      <c r="M256" s="338" t="str">
        <f>IF('Mapa final SI'!T259="","",'Mapa final SI'!T259)</f>
        <v/>
      </c>
      <c r="N256" s="70"/>
      <c r="O256" s="70"/>
      <c r="P256" s="70"/>
      <c r="Q256" s="180"/>
    </row>
    <row r="257" spans="1:17" ht="43.5" customHeight="1" x14ac:dyDescent="0.25">
      <c r="A257" s="118" t="s">
        <v>789</v>
      </c>
      <c r="B257" s="779"/>
      <c r="C257" s="781"/>
      <c r="D257" s="783"/>
      <c r="E257" s="781"/>
      <c r="F257" s="785"/>
      <c r="G257" s="785"/>
      <c r="H257" s="889"/>
      <c r="I257" s="425" t="str">
        <f>IF('Mapa final SI'!AC260="","",'Mapa final SI'!AC260)</f>
        <v/>
      </c>
      <c r="J257" s="425" t="str">
        <f>IF('Mapa final SI'!AE260="","",'Mapa final SI'!AE260)</f>
        <v/>
      </c>
      <c r="K257" s="425" t="str">
        <f t="shared" si="35"/>
        <v/>
      </c>
      <c r="L257" s="425" t="str">
        <f>IF('Mapa final SI'!AH260="","",'Mapa final SI'!AH260)</f>
        <v/>
      </c>
      <c r="M257" s="338" t="str">
        <f>IF('Mapa final SI'!T260="","",'Mapa final SI'!T260)</f>
        <v/>
      </c>
      <c r="N257" s="70"/>
      <c r="O257" s="70"/>
      <c r="P257" s="70"/>
      <c r="Q257" s="180"/>
    </row>
    <row r="258" spans="1:17" ht="43.5" customHeight="1" x14ac:dyDescent="0.25">
      <c r="A258" s="118" t="s">
        <v>790</v>
      </c>
      <c r="B258" s="779"/>
      <c r="C258" s="781"/>
      <c r="D258" s="783"/>
      <c r="E258" s="781"/>
      <c r="F258" s="785"/>
      <c r="G258" s="785"/>
      <c r="H258" s="786"/>
      <c r="I258" s="425" t="str">
        <f>IF('Mapa final SI'!AC261="","",'Mapa final SI'!AC261)</f>
        <v/>
      </c>
      <c r="J258" s="425" t="str">
        <f>IF('Mapa final SI'!AE261="","",'Mapa final SI'!AE261)</f>
        <v/>
      </c>
      <c r="K258" s="425" t="str">
        <f t="shared" si="35"/>
        <v/>
      </c>
      <c r="L258" s="425" t="str">
        <f>IF('Mapa final SI'!AH261="","",'Mapa final SI'!AH261)</f>
        <v/>
      </c>
      <c r="M258" s="338" t="str">
        <f>IF('Mapa final SI'!T261="","",'Mapa final SI'!T261)</f>
        <v/>
      </c>
      <c r="N258" s="70"/>
      <c r="O258" s="70"/>
      <c r="P258" s="70"/>
      <c r="Q258" s="180"/>
    </row>
    <row r="259" spans="1:17" ht="43.5" customHeight="1" x14ac:dyDescent="0.25">
      <c r="A259" s="118" t="s">
        <v>791</v>
      </c>
      <c r="B259" s="778"/>
      <c r="C259" s="780" t="str">
        <f>IF('Mapa final SI'!G262="","",'Mapa final SI'!G262)</f>
        <v/>
      </c>
      <c r="D259" s="791"/>
      <c r="E259" s="780" t="str">
        <f>IF('Mapa final SI'!F262="","",'Mapa final SI'!F262)</f>
        <v/>
      </c>
      <c r="F259" s="784" t="str">
        <f>IF('Mapa final SI'!L262="","",'Mapa final SI'!L262)</f>
        <v/>
      </c>
      <c r="G259" s="784" t="str">
        <f>IF('Mapa final SI'!P262="","",'Mapa final SI'!P262)</f>
        <v/>
      </c>
      <c r="H259" s="889"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5" t="str">
        <f>IF('Mapa final SI'!AC262="","",'Mapa final SI'!AC262)</f>
        <v/>
      </c>
      <c r="J259" s="425" t="str">
        <f>IF('Mapa final SI'!AE262="","",'Mapa final SI'!AE262)</f>
        <v/>
      </c>
      <c r="K259" s="425" t="str">
        <f t="shared" si="35"/>
        <v/>
      </c>
      <c r="L259" s="425" t="str">
        <f>IF('Mapa final SI'!AH262="","",'Mapa final SI'!AH262)</f>
        <v/>
      </c>
      <c r="M259" s="338" t="str">
        <f>IF('Mapa final SI'!T262="","",'Mapa final SI'!T262)</f>
        <v/>
      </c>
      <c r="N259" s="70"/>
      <c r="O259" s="70"/>
      <c r="P259" s="70"/>
      <c r="Q259" s="180"/>
    </row>
    <row r="260" spans="1:17" ht="43.5" customHeight="1" x14ac:dyDescent="0.25">
      <c r="A260" s="118" t="s">
        <v>792</v>
      </c>
      <c r="B260" s="779"/>
      <c r="C260" s="781"/>
      <c r="D260" s="783"/>
      <c r="E260" s="781"/>
      <c r="F260" s="785"/>
      <c r="G260" s="785"/>
      <c r="H260" s="889"/>
      <c r="I260" s="425" t="str">
        <f>IF('Mapa final SI'!AC263="","",'Mapa final SI'!AC263)</f>
        <v/>
      </c>
      <c r="J260" s="425" t="str">
        <f>IF('Mapa final SI'!AE263="","",'Mapa final SI'!AE263)</f>
        <v/>
      </c>
      <c r="K260" s="425" t="str">
        <f t="shared" si="35"/>
        <v/>
      </c>
      <c r="L260" s="425" t="str">
        <f>IF('Mapa final SI'!AH263="","",'Mapa final SI'!AH263)</f>
        <v/>
      </c>
      <c r="M260" s="338" t="str">
        <f>IF('Mapa final SI'!T263="","",'Mapa final SI'!T263)</f>
        <v/>
      </c>
      <c r="N260" s="70"/>
      <c r="O260" s="70"/>
      <c r="P260" s="70"/>
      <c r="Q260" s="180"/>
    </row>
    <row r="261" spans="1:17" ht="43.5" customHeight="1" x14ac:dyDescent="0.25">
      <c r="A261" s="118" t="s">
        <v>793</v>
      </c>
      <c r="B261" s="779"/>
      <c r="C261" s="781"/>
      <c r="D261" s="783"/>
      <c r="E261" s="781"/>
      <c r="F261" s="785"/>
      <c r="G261" s="785"/>
      <c r="H261" s="889"/>
      <c r="I261" s="425" t="str">
        <f>IF('Mapa final SI'!AC264="","",'Mapa final SI'!AC264)</f>
        <v/>
      </c>
      <c r="J261" s="425" t="str">
        <f>IF('Mapa final SI'!AE264="","",'Mapa final SI'!AE264)</f>
        <v/>
      </c>
      <c r="K261" s="425" t="str">
        <f t="shared" si="35"/>
        <v/>
      </c>
      <c r="L261" s="425" t="str">
        <f>IF('Mapa final SI'!AH264="","",'Mapa final SI'!AH264)</f>
        <v/>
      </c>
      <c r="M261" s="338" t="str">
        <f>IF('Mapa final SI'!T264="","",'Mapa final SI'!T264)</f>
        <v/>
      </c>
      <c r="N261" s="70"/>
      <c r="O261" s="70"/>
      <c r="P261" s="70"/>
      <c r="Q261" s="180"/>
    </row>
    <row r="262" spans="1:17" ht="43.5" customHeight="1" x14ac:dyDescent="0.25">
      <c r="A262" s="118" t="s">
        <v>794</v>
      </c>
      <c r="B262" s="779"/>
      <c r="C262" s="781"/>
      <c r="D262" s="783"/>
      <c r="E262" s="781"/>
      <c r="F262" s="785"/>
      <c r="G262" s="785"/>
      <c r="H262" s="889"/>
      <c r="I262" s="425" t="str">
        <f>IF('Mapa final SI'!AC265="","",'Mapa final SI'!AC265)</f>
        <v/>
      </c>
      <c r="J262" s="425" t="str">
        <f>IF('Mapa final SI'!AE265="","",'Mapa final SI'!AE265)</f>
        <v/>
      </c>
      <c r="K262" s="425" t="str">
        <f t="shared" si="35"/>
        <v/>
      </c>
      <c r="L262" s="425" t="str">
        <f>IF('Mapa final SI'!AH265="","",'Mapa final SI'!AH265)</f>
        <v/>
      </c>
      <c r="M262" s="338" t="str">
        <f>IF('Mapa final SI'!T265="","",'Mapa final SI'!T265)</f>
        <v/>
      </c>
      <c r="N262" s="70"/>
      <c r="O262" s="70"/>
      <c r="P262" s="70"/>
      <c r="Q262" s="180"/>
    </row>
    <row r="263" spans="1:17" ht="43.5" customHeight="1" x14ac:dyDescent="0.25">
      <c r="A263" s="118" t="s">
        <v>795</v>
      </c>
      <c r="B263" s="779"/>
      <c r="C263" s="781"/>
      <c r="D263" s="783"/>
      <c r="E263" s="781"/>
      <c r="F263" s="785"/>
      <c r="G263" s="785"/>
      <c r="H263" s="889"/>
      <c r="I263" s="425" t="str">
        <f>IF('Mapa final SI'!AC266="","",'Mapa final SI'!AC266)</f>
        <v/>
      </c>
      <c r="J263" s="425" t="str">
        <f>IF('Mapa final SI'!AE266="","",'Mapa final SI'!AE266)</f>
        <v/>
      </c>
      <c r="K263" s="425" t="str">
        <f t="shared" si="35"/>
        <v/>
      </c>
      <c r="L263" s="425" t="str">
        <f>IF('Mapa final SI'!AH266="","",'Mapa final SI'!AH266)</f>
        <v/>
      </c>
      <c r="M263" s="338" t="str">
        <f>IF('Mapa final SI'!T266="","",'Mapa final SI'!T266)</f>
        <v/>
      </c>
      <c r="N263" s="70"/>
      <c r="O263" s="70"/>
      <c r="P263" s="70"/>
      <c r="Q263" s="180"/>
    </row>
    <row r="264" spans="1:17" ht="43.5" customHeight="1" x14ac:dyDescent="0.25">
      <c r="A264" s="118" t="s">
        <v>796</v>
      </c>
      <c r="B264" s="779"/>
      <c r="C264" s="781"/>
      <c r="D264" s="783"/>
      <c r="E264" s="781"/>
      <c r="F264" s="785"/>
      <c r="G264" s="785"/>
      <c r="H264" s="786"/>
      <c r="I264" s="425" t="str">
        <f>IF('Mapa final SI'!AC267="","",'Mapa final SI'!AC267)</f>
        <v/>
      </c>
      <c r="J264" s="425" t="str">
        <f>IF('Mapa final SI'!AE267="","",'Mapa final SI'!AE267)</f>
        <v/>
      </c>
      <c r="K264" s="425"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5" t="str">
        <f>IF('Mapa final SI'!AH267="","",'Mapa final SI'!AH267)</f>
        <v/>
      </c>
      <c r="M264" s="338" t="str">
        <f>IF('Mapa final SI'!T267="","",'Mapa final SI'!T267)</f>
        <v/>
      </c>
      <c r="N264" s="70"/>
      <c r="O264" s="70"/>
      <c r="P264" s="70"/>
      <c r="Q264" s="180"/>
    </row>
    <row r="265" spans="1:17" ht="43.5" customHeight="1" x14ac:dyDescent="0.25">
      <c r="A265" s="118" t="s">
        <v>797</v>
      </c>
      <c r="B265" s="778"/>
      <c r="C265" s="780" t="str">
        <f>IF('Mapa final SI'!G268="","",'Mapa final SI'!G268)</f>
        <v/>
      </c>
      <c r="D265" s="791"/>
      <c r="E265" s="780" t="str">
        <f>IF('Mapa final SI'!F268="","",'Mapa final SI'!F268)</f>
        <v/>
      </c>
      <c r="F265" s="784" t="str">
        <f>IF('Mapa final SI'!L268="","",'Mapa final SI'!L268)</f>
        <v/>
      </c>
      <c r="G265" s="784" t="str">
        <f>IF('Mapa final SI'!P268="","",'Mapa final SI'!P268)</f>
        <v/>
      </c>
      <c r="H265" s="889"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5" t="str">
        <f>IF('Mapa final SI'!AC268="","",'Mapa final SI'!AC268)</f>
        <v/>
      </c>
      <c r="J265" s="425" t="str">
        <f>IF('Mapa final SI'!AE268="","",'Mapa final SI'!AE268)</f>
        <v/>
      </c>
      <c r="K265" s="425" t="str">
        <f t="shared" si="46"/>
        <v/>
      </c>
      <c r="L265" s="425" t="str">
        <f>IF('Mapa final SI'!AH268="","",'Mapa final SI'!AH268)</f>
        <v/>
      </c>
      <c r="M265" s="338" t="str">
        <f>IF('Mapa final SI'!T268="","",'Mapa final SI'!T268)</f>
        <v/>
      </c>
      <c r="N265" s="70"/>
      <c r="O265" s="70"/>
      <c r="P265" s="70"/>
      <c r="Q265" s="180"/>
    </row>
    <row r="266" spans="1:17" ht="43.5" customHeight="1" x14ac:dyDescent="0.25">
      <c r="A266" s="118" t="s">
        <v>798</v>
      </c>
      <c r="B266" s="779"/>
      <c r="C266" s="781"/>
      <c r="D266" s="783"/>
      <c r="E266" s="781"/>
      <c r="F266" s="785"/>
      <c r="G266" s="785"/>
      <c r="H266" s="889"/>
      <c r="I266" s="425" t="str">
        <f>IF('Mapa final SI'!AC269="","",'Mapa final SI'!AC269)</f>
        <v/>
      </c>
      <c r="J266" s="425" t="str">
        <f>IF('Mapa final SI'!AE269="","",'Mapa final SI'!AE269)</f>
        <v/>
      </c>
      <c r="K266" s="425" t="str">
        <f t="shared" si="46"/>
        <v/>
      </c>
      <c r="L266" s="425" t="str">
        <f>IF('Mapa final SI'!AH269="","",'Mapa final SI'!AH269)</f>
        <v/>
      </c>
      <c r="M266" s="338" t="str">
        <f>IF('Mapa final SI'!T269="","",'Mapa final SI'!T269)</f>
        <v/>
      </c>
      <c r="N266" s="70"/>
      <c r="O266" s="70"/>
      <c r="P266" s="70"/>
      <c r="Q266" s="180"/>
    </row>
    <row r="267" spans="1:17" ht="43.5" customHeight="1" x14ac:dyDescent="0.25">
      <c r="A267" s="118" t="s">
        <v>799</v>
      </c>
      <c r="B267" s="779"/>
      <c r="C267" s="781"/>
      <c r="D267" s="783"/>
      <c r="E267" s="781"/>
      <c r="F267" s="785"/>
      <c r="G267" s="785"/>
      <c r="H267" s="889"/>
      <c r="I267" s="425" t="str">
        <f>IF('Mapa final SI'!AC270="","",'Mapa final SI'!AC270)</f>
        <v/>
      </c>
      <c r="J267" s="425" t="str">
        <f>IF('Mapa final SI'!AE270="","",'Mapa final SI'!AE270)</f>
        <v/>
      </c>
      <c r="K267" s="425" t="str">
        <f t="shared" si="46"/>
        <v/>
      </c>
      <c r="L267" s="425" t="str">
        <f>IF('Mapa final SI'!AH270="","",'Mapa final SI'!AH270)</f>
        <v/>
      </c>
      <c r="M267" s="338" t="str">
        <f>IF('Mapa final SI'!T270="","",'Mapa final SI'!T270)</f>
        <v/>
      </c>
      <c r="N267" s="70"/>
      <c r="O267" s="70"/>
      <c r="P267" s="70"/>
      <c r="Q267" s="180"/>
    </row>
    <row r="268" spans="1:17" ht="43.5" customHeight="1" x14ac:dyDescent="0.25">
      <c r="A268" s="118" t="s">
        <v>800</v>
      </c>
      <c r="B268" s="779"/>
      <c r="C268" s="781"/>
      <c r="D268" s="783"/>
      <c r="E268" s="781"/>
      <c r="F268" s="785"/>
      <c r="G268" s="785"/>
      <c r="H268" s="889"/>
      <c r="I268" s="425" t="str">
        <f>IF('Mapa final SI'!AC271="","",'Mapa final SI'!AC271)</f>
        <v/>
      </c>
      <c r="J268" s="425" t="str">
        <f>IF('Mapa final SI'!AE271="","",'Mapa final SI'!AE271)</f>
        <v/>
      </c>
      <c r="K268" s="425" t="str">
        <f t="shared" si="46"/>
        <v/>
      </c>
      <c r="L268" s="425" t="str">
        <f>IF('Mapa final SI'!AH271="","",'Mapa final SI'!AH271)</f>
        <v/>
      </c>
      <c r="M268" s="338" t="str">
        <f>IF('Mapa final SI'!T271="","",'Mapa final SI'!T271)</f>
        <v/>
      </c>
      <c r="N268" s="70"/>
      <c r="O268" s="70"/>
      <c r="P268" s="70"/>
      <c r="Q268" s="180"/>
    </row>
    <row r="269" spans="1:17" ht="43.5" customHeight="1" x14ac:dyDescent="0.25">
      <c r="A269" s="118" t="s">
        <v>801</v>
      </c>
      <c r="B269" s="779"/>
      <c r="C269" s="781"/>
      <c r="D269" s="783"/>
      <c r="E269" s="781"/>
      <c r="F269" s="785"/>
      <c r="G269" s="785"/>
      <c r="H269" s="889"/>
      <c r="I269" s="425" t="str">
        <f>IF('Mapa final SI'!AC272="","",'Mapa final SI'!AC272)</f>
        <v/>
      </c>
      <c r="J269" s="425" t="str">
        <f>IF('Mapa final SI'!AE272="","",'Mapa final SI'!AE272)</f>
        <v/>
      </c>
      <c r="K269" s="425" t="str">
        <f t="shared" si="46"/>
        <v/>
      </c>
      <c r="L269" s="425" t="str">
        <f>IF('Mapa final SI'!AH272="","",'Mapa final SI'!AH272)</f>
        <v/>
      </c>
      <c r="M269" s="338" t="str">
        <f>IF('Mapa final SI'!T272="","",'Mapa final SI'!T272)</f>
        <v/>
      </c>
      <c r="N269" s="70"/>
      <c r="O269" s="70"/>
      <c r="P269" s="70"/>
      <c r="Q269" s="180"/>
    </row>
    <row r="270" spans="1:17" ht="43.5" customHeight="1" x14ac:dyDescent="0.25">
      <c r="A270" s="118" t="s">
        <v>802</v>
      </c>
      <c r="B270" s="779"/>
      <c r="C270" s="781"/>
      <c r="D270" s="783"/>
      <c r="E270" s="781"/>
      <c r="F270" s="785"/>
      <c r="G270" s="785"/>
      <c r="H270" s="786"/>
      <c r="I270" s="425" t="str">
        <f>IF('Mapa final SI'!AC273="","",'Mapa final SI'!AC273)</f>
        <v/>
      </c>
      <c r="J270" s="425" t="str">
        <f>IF('Mapa final SI'!AE273="","",'Mapa final SI'!AE273)</f>
        <v/>
      </c>
      <c r="K270" s="425" t="str">
        <f t="shared" si="46"/>
        <v/>
      </c>
      <c r="L270" s="425" t="str">
        <f>IF('Mapa final SI'!AH273="","",'Mapa final SI'!AH273)</f>
        <v/>
      </c>
      <c r="M270" s="338" t="str">
        <f>IF('Mapa final SI'!T273="","",'Mapa final SI'!T273)</f>
        <v/>
      </c>
      <c r="N270" s="70"/>
      <c r="O270" s="70"/>
      <c r="P270" s="70"/>
      <c r="Q270" s="180"/>
    </row>
    <row r="271" spans="1:17" ht="43.5" customHeight="1" x14ac:dyDescent="0.25">
      <c r="A271" s="118" t="s">
        <v>803</v>
      </c>
      <c r="B271" s="778"/>
      <c r="C271" s="780" t="str">
        <f>IF('Mapa final SI'!G274="","",'Mapa final SI'!G274)</f>
        <v/>
      </c>
      <c r="D271" s="791"/>
      <c r="E271" s="780" t="str">
        <f>IF('Mapa final SI'!F274="","",'Mapa final SI'!F274)</f>
        <v/>
      </c>
      <c r="F271" s="784" t="str">
        <f>IF('Mapa final SI'!L274="","",'Mapa final SI'!L274)</f>
        <v/>
      </c>
      <c r="G271" s="784" t="str">
        <f>IF('Mapa final SI'!P274="","",'Mapa final SI'!P274)</f>
        <v/>
      </c>
      <c r="H271" s="889"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5" t="str">
        <f>IF('Mapa final SI'!AC274="","",'Mapa final SI'!AC274)</f>
        <v/>
      </c>
      <c r="J271" s="425" t="str">
        <f>IF('Mapa final SI'!AE274="","",'Mapa final SI'!AE274)</f>
        <v/>
      </c>
      <c r="K271" s="425" t="str">
        <f t="shared" si="46"/>
        <v/>
      </c>
      <c r="L271" s="425" t="str">
        <f>IF('Mapa final SI'!AH274="","",'Mapa final SI'!AH274)</f>
        <v/>
      </c>
      <c r="M271" s="338" t="str">
        <f>IF('Mapa final SI'!T274="","",'Mapa final SI'!T274)</f>
        <v/>
      </c>
      <c r="N271" s="70"/>
      <c r="O271" s="70"/>
      <c r="P271" s="70"/>
      <c r="Q271" s="180"/>
    </row>
    <row r="272" spans="1:17" ht="43.5" customHeight="1" x14ac:dyDescent="0.25">
      <c r="A272" s="118" t="s">
        <v>804</v>
      </c>
      <c r="B272" s="779"/>
      <c r="C272" s="781"/>
      <c r="D272" s="783"/>
      <c r="E272" s="781"/>
      <c r="F272" s="785"/>
      <c r="G272" s="785"/>
      <c r="H272" s="889"/>
      <c r="I272" s="425" t="str">
        <f>IF('Mapa final SI'!AC275="","",'Mapa final SI'!AC275)</f>
        <v/>
      </c>
      <c r="J272" s="425" t="str">
        <f>IF('Mapa final SI'!AE275="","",'Mapa final SI'!AE275)</f>
        <v/>
      </c>
      <c r="K272" s="425" t="str">
        <f t="shared" si="46"/>
        <v/>
      </c>
      <c r="L272" s="425" t="str">
        <f>IF('Mapa final SI'!AH275="","",'Mapa final SI'!AH275)</f>
        <v/>
      </c>
      <c r="M272" s="338" t="str">
        <f>IF('Mapa final SI'!T275="","",'Mapa final SI'!T275)</f>
        <v/>
      </c>
      <c r="N272" s="70"/>
      <c r="O272" s="70"/>
      <c r="P272" s="70"/>
      <c r="Q272" s="180"/>
    </row>
    <row r="273" spans="1:17" ht="43.5" customHeight="1" x14ac:dyDescent="0.25">
      <c r="A273" s="118" t="s">
        <v>805</v>
      </c>
      <c r="B273" s="779"/>
      <c r="C273" s="781"/>
      <c r="D273" s="783"/>
      <c r="E273" s="781"/>
      <c r="F273" s="785"/>
      <c r="G273" s="785"/>
      <c r="H273" s="889"/>
      <c r="I273" s="425" t="str">
        <f>IF('Mapa final SI'!AC276="","",'Mapa final SI'!AC276)</f>
        <v/>
      </c>
      <c r="J273" s="425" t="str">
        <f>IF('Mapa final SI'!AE276="","",'Mapa final SI'!AE276)</f>
        <v/>
      </c>
      <c r="K273" s="425" t="str">
        <f t="shared" si="46"/>
        <v/>
      </c>
      <c r="L273" s="425" t="str">
        <f>IF('Mapa final SI'!AH276="","",'Mapa final SI'!AH276)</f>
        <v/>
      </c>
      <c r="M273" s="338" t="str">
        <f>IF('Mapa final SI'!T276="","",'Mapa final SI'!T276)</f>
        <v/>
      </c>
      <c r="N273" s="70"/>
      <c r="O273" s="70"/>
      <c r="P273" s="70"/>
      <c r="Q273" s="180"/>
    </row>
    <row r="274" spans="1:17" ht="43.5" customHeight="1" x14ac:dyDescent="0.25">
      <c r="A274" s="118" t="s">
        <v>806</v>
      </c>
      <c r="B274" s="779"/>
      <c r="C274" s="781"/>
      <c r="D274" s="783"/>
      <c r="E274" s="781"/>
      <c r="F274" s="785"/>
      <c r="G274" s="785"/>
      <c r="H274" s="889"/>
      <c r="I274" s="425" t="str">
        <f>IF('Mapa final SI'!AC277="","",'Mapa final SI'!AC277)</f>
        <v/>
      </c>
      <c r="J274" s="425" t="str">
        <f>IF('Mapa final SI'!AE277="","",'Mapa final SI'!AE277)</f>
        <v/>
      </c>
      <c r="K274" s="425" t="str">
        <f t="shared" si="46"/>
        <v/>
      </c>
      <c r="L274" s="425" t="str">
        <f>IF('Mapa final SI'!AH277="","",'Mapa final SI'!AH277)</f>
        <v/>
      </c>
      <c r="M274" s="338" t="str">
        <f>IF('Mapa final SI'!T277="","",'Mapa final SI'!T277)</f>
        <v/>
      </c>
      <c r="N274" s="70"/>
      <c r="O274" s="70"/>
      <c r="P274" s="70"/>
      <c r="Q274" s="180"/>
    </row>
    <row r="275" spans="1:17" ht="43.5" customHeight="1" x14ac:dyDescent="0.25">
      <c r="A275" s="118" t="s">
        <v>807</v>
      </c>
      <c r="B275" s="779"/>
      <c r="C275" s="781"/>
      <c r="D275" s="783"/>
      <c r="E275" s="781"/>
      <c r="F275" s="785"/>
      <c r="G275" s="785"/>
      <c r="H275" s="889"/>
      <c r="I275" s="425" t="str">
        <f>IF('Mapa final SI'!AC278="","",'Mapa final SI'!AC278)</f>
        <v/>
      </c>
      <c r="J275" s="425" t="str">
        <f>IF('Mapa final SI'!AE278="","",'Mapa final SI'!AE278)</f>
        <v/>
      </c>
      <c r="K275" s="425" t="str">
        <f t="shared" si="46"/>
        <v/>
      </c>
      <c r="L275" s="425" t="str">
        <f>IF('Mapa final SI'!AH278="","",'Mapa final SI'!AH278)</f>
        <v/>
      </c>
      <c r="M275" s="338" t="str">
        <f>IF('Mapa final SI'!T278="","",'Mapa final SI'!T278)</f>
        <v/>
      </c>
      <c r="N275" s="70"/>
      <c r="O275" s="70"/>
      <c r="P275" s="70"/>
      <c r="Q275" s="180"/>
    </row>
    <row r="276" spans="1:17" ht="43.5" customHeight="1" x14ac:dyDescent="0.25">
      <c r="A276" s="118" t="s">
        <v>808</v>
      </c>
      <c r="B276" s="779"/>
      <c r="C276" s="781"/>
      <c r="D276" s="783"/>
      <c r="E276" s="781"/>
      <c r="F276" s="785"/>
      <c r="G276" s="785"/>
      <c r="H276" s="786"/>
      <c r="I276" s="425" t="str">
        <f>IF('Mapa final SI'!AC279="","",'Mapa final SI'!AC279)</f>
        <v/>
      </c>
      <c r="J276" s="425" t="str">
        <f>IF('Mapa final SI'!AE279="","",'Mapa final SI'!AE279)</f>
        <v/>
      </c>
      <c r="K276" s="425" t="str">
        <f t="shared" si="46"/>
        <v/>
      </c>
      <c r="L276" s="425" t="str">
        <f>IF('Mapa final SI'!AH279="","",'Mapa final SI'!AH279)</f>
        <v/>
      </c>
      <c r="M276" s="338" t="str">
        <f>IF('Mapa final SI'!T279="","",'Mapa final SI'!T279)</f>
        <v/>
      </c>
      <c r="N276" s="70"/>
      <c r="O276" s="70"/>
      <c r="P276" s="70"/>
      <c r="Q276" s="180"/>
    </row>
    <row r="277" spans="1:17" ht="43.5" customHeight="1" x14ac:dyDescent="0.25">
      <c r="A277" s="118" t="s">
        <v>809</v>
      </c>
      <c r="B277" s="778"/>
      <c r="C277" s="780" t="str">
        <f>IF('Mapa final SI'!G280="","",'Mapa final SI'!G280)</f>
        <v/>
      </c>
      <c r="D277" s="791"/>
      <c r="E277" s="780" t="str">
        <f>IF('Mapa final SI'!F280="","",'Mapa final SI'!F280)</f>
        <v/>
      </c>
      <c r="F277" s="784" t="str">
        <f>IF('Mapa final SI'!L280="","",'Mapa final SI'!L280)</f>
        <v/>
      </c>
      <c r="G277" s="784" t="str">
        <f>IF('Mapa final SI'!P280="","",'Mapa final SI'!P280)</f>
        <v/>
      </c>
      <c r="H277" s="889"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5" t="str">
        <f>IF('Mapa final SI'!AC280="","",'Mapa final SI'!AC280)</f>
        <v/>
      </c>
      <c r="J277" s="425" t="str">
        <f>IF('Mapa final SI'!AE280="","",'Mapa final SI'!AE280)</f>
        <v/>
      </c>
      <c r="K277" s="425" t="str">
        <f t="shared" si="46"/>
        <v/>
      </c>
      <c r="L277" s="425" t="str">
        <f>IF('Mapa final SI'!AH280="","",'Mapa final SI'!AH280)</f>
        <v/>
      </c>
      <c r="M277" s="338" t="str">
        <f>IF('Mapa final SI'!T280="","",'Mapa final SI'!T280)</f>
        <v/>
      </c>
      <c r="N277" s="70"/>
      <c r="O277" s="70"/>
      <c r="P277" s="70"/>
      <c r="Q277" s="180"/>
    </row>
    <row r="278" spans="1:17" ht="43.5" customHeight="1" x14ac:dyDescent="0.25">
      <c r="A278" s="118" t="s">
        <v>810</v>
      </c>
      <c r="B278" s="779"/>
      <c r="C278" s="781"/>
      <c r="D278" s="783"/>
      <c r="E278" s="781"/>
      <c r="F278" s="785"/>
      <c r="G278" s="785"/>
      <c r="H278" s="889"/>
      <c r="I278" s="425" t="str">
        <f>IF('Mapa final SI'!AC281="","",'Mapa final SI'!AC281)</f>
        <v/>
      </c>
      <c r="J278" s="425" t="str">
        <f>IF('Mapa final SI'!AE281="","",'Mapa final SI'!AE281)</f>
        <v/>
      </c>
      <c r="K278" s="425" t="str">
        <f t="shared" si="46"/>
        <v/>
      </c>
      <c r="L278" s="425" t="str">
        <f>IF('Mapa final SI'!AH281="","",'Mapa final SI'!AH281)</f>
        <v/>
      </c>
      <c r="M278" s="338" t="str">
        <f>IF('Mapa final SI'!T281="","",'Mapa final SI'!T281)</f>
        <v/>
      </c>
      <c r="N278" s="70"/>
      <c r="O278" s="70"/>
      <c r="P278" s="70"/>
      <c r="Q278" s="180"/>
    </row>
    <row r="279" spans="1:17" ht="43.5" customHeight="1" x14ac:dyDescent="0.25">
      <c r="A279" s="118" t="s">
        <v>811</v>
      </c>
      <c r="B279" s="779"/>
      <c r="C279" s="781"/>
      <c r="D279" s="783"/>
      <c r="E279" s="781"/>
      <c r="F279" s="785"/>
      <c r="G279" s="785"/>
      <c r="H279" s="889"/>
      <c r="I279" s="425" t="str">
        <f>IF('Mapa final SI'!AC282="","",'Mapa final SI'!AC282)</f>
        <v/>
      </c>
      <c r="J279" s="425" t="str">
        <f>IF('Mapa final SI'!AE282="","",'Mapa final SI'!AE282)</f>
        <v/>
      </c>
      <c r="K279" s="425" t="str">
        <f t="shared" si="46"/>
        <v/>
      </c>
      <c r="L279" s="425" t="str">
        <f>IF('Mapa final SI'!AH282="","",'Mapa final SI'!AH282)</f>
        <v/>
      </c>
      <c r="M279" s="338" t="str">
        <f>IF('Mapa final SI'!T282="","",'Mapa final SI'!T282)</f>
        <v/>
      </c>
      <c r="N279" s="70"/>
      <c r="O279" s="70"/>
      <c r="P279" s="70"/>
      <c r="Q279" s="180"/>
    </row>
    <row r="280" spans="1:17" ht="43.5" customHeight="1" x14ac:dyDescent="0.25">
      <c r="A280" s="118" t="s">
        <v>812</v>
      </c>
      <c r="B280" s="779"/>
      <c r="C280" s="781"/>
      <c r="D280" s="783"/>
      <c r="E280" s="781"/>
      <c r="F280" s="785"/>
      <c r="G280" s="785"/>
      <c r="H280" s="889"/>
      <c r="I280" s="425" t="str">
        <f>IF('Mapa final SI'!AC283="","",'Mapa final SI'!AC283)</f>
        <v/>
      </c>
      <c r="J280" s="425" t="str">
        <f>IF('Mapa final SI'!AE283="","",'Mapa final SI'!AE283)</f>
        <v/>
      </c>
      <c r="K280" s="425" t="str">
        <f t="shared" si="46"/>
        <v/>
      </c>
      <c r="L280" s="425" t="str">
        <f>IF('Mapa final SI'!AH283="","",'Mapa final SI'!AH283)</f>
        <v/>
      </c>
      <c r="M280" s="338" t="str">
        <f>IF('Mapa final SI'!T283="","",'Mapa final SI'!T283)</f>
        <v/>
      </c>
      <c r="N280" s="70"/>
      <c r="O280" s="70"/>
      <c r="P280" s="70"/>
      <c r="Q280" s="180"/>
    </row>
    <row r="281" spans="1:17" ht="43.5" customHeight="1" x14ac:dyDescent="0.25">
      <c r="A281" s="118" t="s">
        <v>813</v>
      </c>
      <c r="B281" s="779"/>
      <c r="C281" s="781"/>
      <c r="D281" s="783"/>
      <c r="E281" s="781"/>
      <c r="F281" s="785"/>
      <c r="G281" s="785"/>
      <c r="H281" s="889"/>
      <c r="I281" s="425" t="str">
        <f>IF('Mapa final SI'!AC284="","",'Mapa final SI'!AC284)</f>
        <v/>
      </c>
      <c r="J281" s="425" t="str">
        <f>IF('Mapa final SI'!AE284="","",'Mapa final SI'!AE284)</f>
        <v/>
      </c>
      <c r="K281" s="425" t="str">
        <f t="shared" si="46"/>
        <v/>
      </c>
      <c r="L281" s="425" t="str">
        <f>IF('Mapa final SI'!AH284="","",'Mapa final SI'!AH284)</f>
        <v/>
      </c>
      <c r="M281" s="338" t="str">
        <f>IF('Mapa final SI'!T284="","",'Mapa final SI'!T284)</f>
        <v/>
      </c>
      <c r="N281" s="70"/>
      <c r="O281" s="70"/>
      <c r="P281" s="70"/>
      <c r="Q281" s="180"/>
    </row>
    <row r="282" spans="1:17" ht="43.5" customHeight="1" x14ac:dyDescent="0.25">
      <c r="A282" s="118" t="s">
        <v>814</v>
      </c>
      <c r="B282" s="779"/>
      <c r="C282" s="781"/>
      <c r="D282" s="783"/>
      <c r="E282" s="781"/>
      <c r="F282" s="785"/>
      <c r="G282" s="785"/>
      <c r="H282" s="786"/>
      <c r="I282" s="425" t="str">
        <f>IF('Mapa final SI'!AC285="","",'Mapa final SI'!AC285)</f>
        <v/>
      </c>
      <c r="J282" s="425" t="str">
        <f>IF('Mapa final SI'!AE285="","",'Mapa final SI'!AE285)</f>
        <v/>
      </c>
      <c r="K282" s="425" t="str">
        <f t="shared" si="46"/>
        <v/>
      </c>
      <c r="L282" s="425" t="str">
        <f>IF('Mapa final SI'!AH285="","",'Mapa final SI'!AH285)</f>
        <v/>
      </c>
      <c r="M282" s="338" t="str">
        <f>IF('Mapa final SI'!T285="","",'Mapa final SI'!T285)</f>
        <v/>
      </c>
      <c r="N282" s="70"/>
      <c r="O282" s="70"/>
      <c r="P282" s="70"/>
      <c r="Q282" s="180"/>
    </row>
    <row r="283" spans="1:17" ht="43.5" customHeight="1" x14ac:dyDescent="0.25">
      <c r="A283" s="118" t="s">
        <v>815</v>
      </c>
      <c r="B283" s="778"/>
      <c r="C283" s="780" t="str">
        <f>IF('Mapa final SI'!G286="","",'Mapa final SI'!G286)</f>
        <v/>
      </c>
      <c r="D283" s="791"/>
      <c r="E283" s="780" t="str">
        <f>IF('Mapa final SI'!F286="","",'Mapa final SI'!F286)</f>
        <v/>
      </c>
      <c r="F283" s="784" t="str">
        <f>IF('Mapa final SI'!L286="","",'Mapa final SI'!L286)</f>
        <v/>
      </c>
      <c r="G283" s="784" t="str">
        <f>IF('Mapa final SI'!P286="","",'Mapa final SI'!P286)</f>
        <v/>
      </c>
      <c r="H283" s="889"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5" t="str">
        <f>IF('Mapa final SI'!AC286="","",'Mapa final SI'!AC286)</f>
        <v/>
      </c>
      <c r="J283" s="425" t="str">
        <f>IF('Mapa final SI'!AE286="","",'Mapa final SI'!AE286)</f>
        <v/>
      </c>
      <c r="K283" s="425" t="str">
        <f t="shared" si="46"/>
        <v/>
      </c>
      <c r="L283" s="425" t="str">
        <f>IF('Mapa final SI'!AH286="","",'Mapa final SI'!AH286)</f>
        <v/>
      </c>
      <c r="M283" s="338" t="str">
        <f>IF('Mapa final SI'!T286="","",'Mapa final SI'!T286)</f>
        <v/>
      </c>
      <c r="N283" s="70"/>
      <c r="O283" s="70"/>
      <c r="P283" s="70"/>
      <c r="Q283" s="180"/>
    </row>
    <row r="284" spans="1:17" ht="43.5" customHeight="1" x14ac:dyDescent="0.25">
      <c r="A284" s="118" t="s">
        <v>816</v>
      </c>
      <c r="B284" s="779"/>
      <c r="C284" s="781"/>
      <c r="D284" s="783"/>
      <c r="E284" s="781"/>
      <c r="F284" s="785"/>
      <c r="G284" s="785"/>
      <c r="H284" s="889"/>
      <c r="I284" s="425" t="str">
        <f>IF('Mapa final SI'!AC287="","",'Mapa final SI'!AC287)</f>
        <v/>
      </c>
      <c r="J284" s="425" t="str">
        <f>IF('Mapa final SI'!AE287="","",'Mapa final SI'!AE287)</f>
        <v/>
      </c>
      <c r="K284" s="425" t="str">
        <f t="shared" si="46"/>
        <v/>
      </c>
      <c r="L284" s="425" t="str">
        <f>IF('Mapa final SI'!AH287="","",'Mapa final SI'!AH287)</f>
        <v/>
      </c>
      <c r="M284" s="338" t="str">
        <f>IF('Mapa final SI'!T287="","",'Mapa final SI'!T287)</f>
        <v/>
      </c>
      <c r="N284" s="70"/>
      <c r="O284" s="70"/>
      <c r="P284" s="70"/>
      <c r="Q284" s="180"/>
    </row>
    <row r="285" spans="1:17" ht="43.5" customHeight="1" x14ac:dyDescent="0.25">
      <c r="A285" s="118" t="s">
        <v>817</v>
      </c>
      <c r="B285" s="779"/>
      <c r="C285" s="781"/>
      <c r="D285" s="783"/>
      <c r="E285" s="781"/>
      <c r="F285" s="785"/>
      <c r="G285" s="785"/>
      <c r="H285" s="889"/>
      <c r="I285" s="425" t="str">
        <f>IF('Mapa final SI'!AC288="","",'Mapa final SI'!AC288)</f>
        <v/>
      </c>
      <c r="J285" s="425" t="str">
        <f>IF('Mapa final SI'!AE288="","",'Mapa final SI'!AE288)</f>
        <v/>
      </c>
      <c r="K285" s="425" t="str">
        <f t="shared" si="46"/>
        <v/>
      </c>
      <c r="L285" s="425" t="str">
        <f>IF('Mapa final SI'!AH288="","",'Mapa final SI'!AH288)</f>
        <v/>
      </c>
      <c r="M285" s="338" t="str">
        <f>IF('Mapa final SI'!T288="","",'Mapa final SI'!T288)</f>
        <v/>
      </c>
      <c r="N285" s="70"/>
      <c r="O285" s="70"/>
      <c r="P285" s="70"/>
      <c r="Q285" s="180"/>
    </row>
    <row r="286" spans="1:17" ht="43.5" customHeight="1" x14ac:dyDescent="0.25">
      <c r="A286" s="118" t="s">
        <v>818</v>
      </c>
      <c r="B286" s="779"/>
      <c r="C286" s="781"/>
      <c r="D286" s="783"/>
      <c r="E286" s="781"/>
      <c r="F286" s="785"/>
      <c r="G286" s="785"/>
      <c r="H286" s="889"/>
      <c r="I286" s="425" t="str">
        <f>IF('Mapa final SI'!AC289="","",'Mapa final SI'!AC289)</f>
        <v/>
      </c>
      <c r="J286" s="425" t="str">
        <f>IF('Mapa final SI'!AE289="","",'Mapa final SI'!AE289)</f>
        <v/>
      </c>
      <c r="K286" s="425" t="str">
        <f t="shared" si="46"/>
        <v/>
      </c>
      <c r="L286" s="425" t="str">
        <f>IF('Mapa final SI'!AH289="","",'Mapa final SI'!AH289)</f>
        <v/>
      </c>
      <c r="M286" s="338" t="str">
        <f>IF('Mapa final SI'!T289="","",'Mapa final SI'!T289)</f>
        <v/>
      </c>
      <c r="N286" s="70"/>
      <c r="O286" s="70"/>
      <c r="P286" s="70"/>
      <c r="Q286" s="180"/>
    </row>
    <row r="287" spans="1:17" ht="43.5" customHeight="1" x14ac:dyDescent="0.25">
      <c r="A287" s="118" t="s">
        <v>819</v>
      </c>
      <c r="B287" s="779"/>
      <c r="C287" s="781"/>
      <c r="D287" s="783"/>
      <c r="E287" s="781"/>
      <c r="F287" s="785"/>
      <c r="G287" s="785"/>
      <c r="H287" s="889"/>
      <c r="I287" s="425" t="str">
        <f>IF('Mapa final SI'!AC290="","",'Mapa final SI'!AC290)</f>
        <v/>
      </c>
      <c r="J287" s="425" t="str">
        <f>IF('Mapa final SI'!AE290="","",'Mapa final SI'!AE290)</f>
        <v/>
      </c>
      <c r="K287" s="425" t="str">
        <f t="shared" si="46"/>
        <v/>
      </c>
      <c r="L287" s="425" t="str">
        <f>IF('Mapa final SI'!AH290="","",'Mapa final SI'!AH290)</f>
        <v/>
      </c>
      <c r="M287" s="338" t="str">
        <f>IF('Mapa final SI'!T290="","",'Mapa final SI'!T290)</f>
        <v/>
      </c>
      <c r="N287" s="70"/>
      <c r="O287" s="70"/>
      <c r="P287" s="70"/>
      <c r="Q287" s="180"/>
    </row>
    <row r="288" spans="1:17" ht="43.5" customHeight="1" x14ac:dyDescent="0.25">
      <c r="A288" s="118" t="s">
        <v>820</v>
      </c>
      <c r="B288" s="779"/>
      <c r="C288" s="781"/>
      <c r="D288" s="783"/>
      <c r="E288" s="781"/>
      <c r="F288" s="785"/>
      <c r="G288" s="785"/>
      <c r="H288" s="786"/>
      <c r="I288" s="425" t="str">
        <f>IF('Mapa final SI'!AC291="","",'Mapa final SI'!AC291)</f>
        <v/>
      </c>
      <c r="J288" s="425" t="str">
        <f>IF('Mapa final SI'!AE291="","",'Mapa final SI'!AE291)</f>
        <v/>
      </c>
      <c r="K288" s="425" t="str">
        <f t="shared" si="46"/>
        <v/>
      </c>
      <c r="L288" s="425" t="str">
        <f>IF('Mapa final SI'!AH291="","",'Mapa final SI'!AH291)</f>
        <v/>
      </c>
      <c r="M288" s="338" t="str">
        <f>IF('Mapa final SI'!T291="","",'Mapa final SI'!T291)</f>
        <v/>
      </c>
      <c r="N288" s="70"/>
      <c r="O288" s="70"/>
      <c r="P288" s="70"/>
      <c r="Q288" s="180"/>
    </row>
    <row r="289" spans="1:17" ht="43.5" customHeight="1" x14ac:dyDescent="0.25">
      <c r="A289" s="118" t="s">
        <v>821</v>
      </c>
      <c r="B289" s="778"/>
      <c r="C289" s="780" t="str">
        <f>IF('Mapa final SI'!G292="","",'Mapa final SI'!G292)</f>
        <v/>
      </c>
      <c r="D289" s="791"/>
      <c r="E289" s="780" t="str">
        <f>IF('Mapa final SI'!F292="","",'Mapa final SI'!F292)</f>
        <v/>
      </c>
      <c r="F289" s="784" t="str">
        <f>IF('Mapa final SI'!L292="","",'Mapa final SI'!L292)</f>
        <v/>
      </c>
      <c r="G289" s="784" t="str">
        <f>IF('Mapa final SI'!P292="","",'Mapa final SI'!P292)</f>
        <v/>
      </c>
      <c r="H289" s="889"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5" t="str">
        <f>IF('Mapa final SI'!AC292="","",'Mapa final SI'!AC292)</f>
        <v/>
      </c>
      <c r="J289" s="425" t="str">
        <f>IF('Mapa final SI'!AE292="","",'Mapa final SI'!AE292)</f>
        <v/>
      </c>
      <c r="K289" s="425" t="str">
        <f t="shared" si="46"/>
        <v/>
      </c>
      <c r="L289" s="425" t="str">
        <f>IF('Mapa final SI'!AH292="","",'Mapa final SI'!AH292)</f>
        <v/>
      </c>
      <c r="M289" s="338" t="str">
        <f>IF('Mapa final SI'!T292="","",'Mapa final SI'!T292)</f>
        <v/>
      </c>
      <c r="N289" s="70"/>
      <c r="O289" s="70"/>
      <c r="P289" s="70"/>
      <c r="Q289" s="180"/>
    </row>
    <row r="290" spans="1:17" ht="43.5" customHeight="1" x14ac:dyDescent="0.25">
      <c r="A290" s="118" t="s">
        <v>822</v>
      </c>
      <c r="B290" s="779"/>
      <c r="C290" s="781"/>
      <c r="D290" s="783"/>
      <c r="E290" s="781"/>
      <c r="F290" s="785"/>
      <c r="G290" s="785"/>
      <c r="H290" s="889"/>
      <c r="I290" s="425" t="str">
        <f>IF('Mapa final SI'!AC293="","",'Mapa final SI'!AC293)</f>
        <v/>
      </c>
      <c r="J290" s="425" t="str">
        <f>IF('Mapa final SI'!AE293="","",'Mapa final SI'!AE293)</f>
        <v/>
      </c>
      <c r="K290" s="425" t="str">
        <f t="shared" si="46"/>
        <v/>
      </c>
      <c r="L290" s="425" t="str">
        <f>IF('Mapa final SI'!AH293="","",'Mapa final SI'!AH293)</f>
        <v/>
      </c>
      <c r="M290" s="338" t="str">
        <f>IF('Mapa final SI'!T293="","",'Mapa final SI'!T293)</f>
        <v/>
      </c>
      <c r="N290" s="70"/>
      <c r="O290" s="70"/>
      <c r="P290" s="70"/>
      <c r="Q290" s="180"/>
    </row>
    <row r="291" spans="1:17" ht="43.5" customHeight="1" x14ac:dyDescent="0.25">
      <c r="A291" s="118" t="s">
        <v>823</v>
      </c>
      <c r="B291" s="779"/>
      <c r="C291" s="781"/>
      <c r="D291" s="783"/>
      <c r="E291" s="781"/>
      <c r="F291" s="785"/>
      <c r="G291" s="785"/>
      <c r="H291" s="889"/>
      <c r="I291" s="425" t="str">
        <f>IF('Mapa final SI'!AC294="","",'Mapa final SI'!AC294)</f>
        <v/>
      </c>
      <c r="J291" s="425" t="str">
        <f>IF('Mapa final SI'!AE294="","",'Mapa final SI'!AE294)</f>
        <v/>
      </c>
      <c r="K291" s="425" t="str">
        <f t="shared" si="46"/>
        <v/>
      </c>
      <c r="L291" s="425" t="str">
        <f>IF('Mapa final SI'!AH294="","",'Mapa final SI'!AH294)</f>
        <v/>
      </c>
      <c r="M291" s="338" t="str">
        <f>IF('Mapa final SI'!T294="","",'Mapa final SI'!T294)</f>
        <v/>
      </c>
      <c r="N291" s="70"/>
      <c r="O291" s="70"/>
      <c r="P291" s="70"/>
      <c r="Q291" s="180"/>
    </row>
    <row r="292" spans="1:17" ht="43.5" customHeight="1" x14ac:dyDescent="0.25">
      <c r="A292" s="118" t="s">
        <v>824</v>
      </c>
      <c r="B292" s="779"/>
      <c r="C292" s="781"/>
      <c r="D292" s="783"/>
      <c r="E292" s="781"/>
      <c r="F292" s="785"/>
      <c r="G292" s="785"/>
      <c r="H292" s="889"/>
      <c r="I292" s="425" t="str">
        <f>IF('Mapa final SI'!AC295="","",'Mapa final SI'!AC295)</f>
        <v/>
      </c>
      <c r="J292" s="425" t="str">
        <f>IF('Mapa final SI'!AE295="","",'Mapa final SI'!AE295)</f>
        <v/>
      </c>
      <c r="K292" s="425" t="str">
        <f t="shared" si="46"/>
        <v/>
      </c>
      <c r="L292" s="425" t="str">
        <f>IF('Mapa final SI'!AH295="","",'Mapa final SI'!AH295)</f>
        <v/>
      </c>
      <c r="M292" s="338" t="str">
        <f>IF('Mapa final SI'!T295="","",'Mapa final SI'!T295)</f>
        <v/>
      </c>
      <c r="N292" s="70"/>
      <c r="O292" s="70"/>
      <c r="P292" s="70"/>
      <c r="Q292" s="180"/>
    </row>
    <row r="293" spans="1:17" ht="43.5" customHeight="1" x14ac:dyDescent="0.25">
      <c r="A293" s="118" t="s">
        <v>825</v>
      </c>
      <c r="B293" s="779"/>
      <c r="C293" s="781"/>
      <c r="D293" s="783"/>
      <c r="E293" s="781"/>
      <c r="F293" s="785"/>
      <c r="G293" s="785"/>
      <c r="H293" s="889"/>
      <c r="I293" s="425" t="str">
        <f>IF('Mapa final SI'!AC296="","",'Mapa final SI'!AC296)</f>
        <v/>
      </c>
      <c r="J293" s="425" t="str">
        <f>IF('Mapa final SI'!AE296="","",'Mapa final SI'!AE296)</f>
        <v/>
      </c>
      <c r="K293" s="425" t="str">
        <f t="shared" si="46"/>
        <v/>
      </c>
      <c r="L293" s="425" t="str">
        <f>IF('Mapa final SI'!AH296="","",'Mapa final SI'!AH296)</f>
        <v/>
      </c>
      <c r="M293" s="338" t="str">
        <f>IF('Mapa final SI'!T296="","",'Mapa final SI'!T296)</f>
        <v/>
      </c>
      <c r="N293" s="70"/>
      <c r="O293" s="70"/>
      <c r="P293" s="70"/>
      <c r="Q293" s="180"/>
    </row>
    <row r="294" spans="1:17" ht="43.5" customHeight="1" x14ac:dyDescent="0.25">
      <c r="A294" s="118" t="s">
        <v>826</v>
      </c>
      <c r="B294" s="779"/>
      <c r="C294" s="781"/>
      <c r="D294" s="783"/>
      <c r="E294" s="781"/>
      <c r="F294" s="785"/>
      <c r="G294" s="785"/>
      <c r="H294" s="786"/>
      <c r="I294" s="425" t="str">
        <f>IF('Mapa final SI'!AC297="","",'Mapa final SI'!AC297)</f>
        <v/>
      </c>
      <c r="J294" s="425" t="str">
        <f>IF('Mapa final SI'!AE297="","",'Mapa final SI'!AE297)</f>
        <v/>
      </c>
      <c r="K294" s="425" t="str">
        <f t="shared" si="46"/>
        <v/>
      </c>
      <c r="L294" s="425" t="str">
        <f>IF('Mapa final SI'!AH297="","",'Mapa final SI'!AH297)</f>
        <v/>
      </c>
      <c r="M294" s="338" t="str">
        <f>IF('Mapa final SI'!T297="","",'Mapa final SI'!T297)</f>
        <v/>
      </c>
      <c r="N294" s="70"/>
      <c r="O294" s="70"/>
      <c r="P294" s="70"/>
      <c r="Q294" s="180"/>
    </row>
    <row r="295" spans="1:17" ht="43.5" customHeight="1" x14ac:dyDescent="0.25">
      <c r="A295" s="118" t="s">
        <v>827</v>
      </c>
      <c r="B295" s="778"/>
      <c r="C295" s="780" t="str">
        <f>IF('Mapa final SI'!G298="","",'Mapa final SI'!G298)</f>
        <v/>
      </c>
      <c r="D295" s="791"/>
      <c r="E295" s="780" t="str">
        <f>IF('Mapa final SI'!F298="","",'Mapa final SI'!F298)</f>
        <v/>
      </c>
      <c r="F295" s="784" t="str">
        <f>IF('Mapa final SI'!L298="","",'Mapa final SI'!L298)</f>
        <v/>
      </c>
      <c r="G295" s="784" t="str">
        <f>IF('Mapa final SI'!P298="","",'Mapa final SI'!P298)</f>
        <v/>
      </c>
      <c r="H295" s="889"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5" t="str">
        <f>IF('Mapa final SI'!AC298="","",'Mapa final SI'!AC298)</f>
        <v/>
      </c>
      <c r="J295" s="425" t="str">
        <f>IF('Mapa final SI'!AE298="","",'Mapa final SI'!AE298)</f>
        <v/>
      </c>
      <c r="K295" s="425" t="str">
        <f t="shared" si="46"/>
        <v/>
      </c>
      <c r="L295" s="425" t="str">
        <f>IF('Mapa final SI'!AH298="","",'Mapa final SI'!AH298)</f>
        <v/>
      </c>
      <c r="M295" s="338" t="str">
        <f>IF('Mapa final SI'!T298="","",'Mapa final SI'!T298)</f>
        <v/>
      </c>
      <c r="N295" s="70"/>
      <c r="O295" s="70"/>
      <c r="P295" s="70"/>
      <c r="Q295" s="180"/>
    </row>
    <row r="296" spans="1:17" ht="43.5" customHeight="1" x14ac:dyDescent="0.25">
      <c r="A296" s="118" t="s">
        <v>828</v>
      </c>
      <c r="B296" s="779"/>
      <c r="C296" s="781"/>
      <c r="D296" s="783"/>
      <c r="E296" s="781"/>
      <c r="F296" s="785"/>
      <c r="G296" s="785"/>
      <c r="H296" s="889"/>
      <c r="I296" s="425" t="str">
        <f>IF('Mapa final SI'!AC299="","",'Mapa final SI'!AC299)</f>
        <v/>
      </c>
      <c r="J296" s="425" t="str">
        <f>IF('Mapa final SI'!AE299="","",'Mapa final SI'!AE299)</f>
        <v/>
      </c>
      <c r="K296" s="425" t="str">
        <f t="shared" si="46"/>
        <v/>
      </c>
      <c r="L296" s="425" t="str">
        <f>IF('Mapa final SI'!AH299="","",'Mapa final SI'!AH299)</f>
        <v/>
      </c>
      <c r="M296" s="338" t="str">
        <f>IF('Mapa final SI'!T299="","",'Mapa final SI'!T299)</f>
        <v/>
      </c>
      <c r="N296" s="70"/>
      <c r="O296" s="70"/>
      <c r="P296" s="70"/>
      <c r="Q296" s="180"/>
    </row>
    <row r="297" spans="1:17" ht="43.5" customHeight="1" x14ac:dyDescent="0.25">
      <c r="A297" s="118" t="s">
        <v>829</v>
      </c>
      <c r="B297" s="779"/>
      <c r="C297" s="781"/>
      <c r="D297" s="783"/>
      <c r="E297" s="781"/>
      <c r="F297" s="785"/>
      <c r="G297" s="785"/>
      <c r="H297" s="889"/>
      <c r="I297" s="425" t="str">
        <f>IF('Mapa final SI'!AC300="","",'Mapa final SI'!AC300)</f>
        <v/>
      </c>
      <c r="J297" s="425" t="str">
        <f>IF('Mapa final SI'!AE300="","",'Mapa final SI'!AE300)</f>
        <v/>
      </c>
      <c r="K297" s="425" t="str">
        <f t="shared" si="46"/>
        <v/>
      </c>
      <c r="L297" s="425" t="str">
        <f>IF('Mapa final SI'!AH300="","",'Mapa final SI'!AH300)</f>
        <v/>
      </c>
      <c r="M297" s="338" t="str">
        <f>IF('Mapa final SI'!T300="","",'Mapa final SI'!T300)</f>
        <v/>
      </c>
      <c r="N297" s="70"/>
      <c r="O297" s="70"/>
      <c r="P297" s="70"/>
      <c r="Q297" s="180"/>
    </row>
    <row r="298" spans="1:17" ht="43.5" customHeight="1" x14ac:dyDescent="0.25">
      <c r="A298" s="118" t="s">
        <v>830</v>
      </c>
      <c r="B298" s="779"/>
      <c r="C298" s="781"/>
      <c r="D298" s="783"/>
      <c r="E298" s="781"/>
      <c r="F298" s="785"/>
      <c r="G298" s="785"/>
      <c r="H298" s="889"/>
      <c r="I298" s="425" t="str">
        <f>IF('Mapa final SI'!AC301="","",'Mapa final SI'!AC301)</f>
        <v/>
      </c>
      <c r="J298" s="425" t="str">
        <f>IF('Mapa final SI'!AE301="","",'Mapa final SI'!AE301)</f>
        <v/>
      </c>
      <c r="K298" s="425" t="str">
        <f t="shared" si="46"/>
        <v/>
      </c>
      <c r="L298" s="425" t="str">
        <f>IF('Mapa final SI'!AH301="","",'Mapa final SI'!AH301)</f>
        <v/>
      </c>
      <c r="M298" s="338" t="str">
        <f>IF('Mapa final SI'!T301="","",'Mapa final SI'!T301)</f>
        <v/>
      </c>
      <c r="N298" s="70"/>
      <c r="O298" s="70"/>
      <c r="P298" s="70"/>
      <c r="Q298" s="180"/>
    </row>
    <row r="299" spans="1:17" ht="43.5" customHeight="1" x14ac:dyDescent="0.25">
      <c r="A299" s="118" t="s">
        <v>831</v>
      </c>
      <c r="B299" s="779"/>
      <c r="C299" s="781"/>
      <c r="D299" s="783"/>
      <c r="E299" s="781"/>
      <c r="F299" s="785"/>
      <c r="G299" s="785"/>
      <c r="H299" s="889"/>
      <c r="I299" s="425" t="str">
        <f>IF('Mapa final SI'!AC302="","",'Mapa final SI'!AC302)</f>
        <v/>
      </c>
      <c r="J299" s="425" t="str">
        <f>IF('Mapa final SI'!AE302="","",'Mapa final SI'!AE302)</f>
        <v/>
      </c>
      <c r="K299" s="425" t="str">
        <f t="shared" si="46"/>
        <v/>
      </c>
      <c r="L299" s="425" t="str">
        <f>IF('Mapa final SI'!AH302="","",'Mapa final SI'!AH302)</f>
        <v/>
      </c>
      <c r="M299" s="338" t="str">
        <f>IF('Mapa final SI'!T302="","",'Mapa final SI'!T302)</f>
        <v/>
      </c>
      <c r="N299" s="70"/>
      <c r="O299" s="70"/>
      <c r="P299" s="70"/>
      <c r="Q299" s="180"/>
    </row>
    <row r="300" spans="1:17" ht="43.5" customHeight="1" x14ac:dyDescent="0.25">
      <c r="A300" s="118" t="s">
        <v>832</v>
      </c>
      <c r="B300" s="779"/>
      <c r="C300" s="781"/>
      <c r="D300" s="783"/>
      <c r="E300" s="781"/>
      <c r="F300" s="785"/>
      <c r="G300" s="785"/>
      <c r="H300" s="786"/>
      <c r="I300" s="425" t="str">
        <f>IF('Mapa final SI'!AC303="","",'Mapa final SI'!AC303)</f>
        <v/>
      </c>
      <c r="J300" s="425" t="str">
        <f>IF('Mapa final SI'!AE303="","",'Mapa final SI'!AE303)</f>
        <v/>
      </c>
      <c r="K300" s="425" t="str">
        <f t="shared" si="46"/>
        <v/>
      </c>
      <c r="L300" s="425" t="str">
        <f>IF('Mapa final SI'!AH303="","",'Mapa final SI'!AH303)</f>
        <v/>
      </c>
      <c r="M300" s="338" t="str">
        <f>IF('Mapa final SI'!T303="","",'Mapa final SI'!T303)</f>
        <v/>
      </c>
      <c r="N300" s="70"/>
      <c r="O300" s="70"/>
      <c r="P300" s="70"/>
      <c r="Q300" s="180"/>
    </row>
    <row r="301" spans="1:17" ht="43.5" customHeight="1" x14ac:dyDescent="0.25">
      <c r="A301" s="118" t="s">
        <v>833</v>
      </c>
      <c r="B301" s="778"/>
      <c r="C301" s="780" t="str">
        <f>IF('Mapa final SI'!G304="","",'Mapa final SI'!G304)</f>
        <v/>
      </c>
      <c r="D301" s="791"/>
      <c r="E301" s="780" t="str">
        <f>IF('Mapa final SI'!F304="","",'Mapa final SI'!F304)</f>
        <v/>
      </c>
      <c r="F301" s="784" t="str">
        <f>IF('Mapa final SI'!L304="","",'Mapa final SI'!L304)</f>
        <v/>
      </c>
      <c r="G301" s="784" t="str">
        <f>IF('Mapa final SI'!P304="","",'Mapa final SI'!P304)</f>
        <v/>
      </c>
      <c r="H301" s="889"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5" t="str">
        <f>IF('Mapa final SI'!AC304="","",'Mapa final SI'!AC304)</f>
        <v/>
      </c>
      <c r="J301" s="425" t="str">
        <f>IF('Mapa final SI'!AE304="","",'Mapa final SI'!AE304)</f>
        <v/>
      </c>
      <c r="K301" s="425" t="str">
        <f t="shared" si="46"/>
        <v/>
      </c>
      <c r="L301" s="425" t="str">
        <f>IF('Mapa final SI'!AH304="","",'Mapa final SI'!AH304)</f>
        <v/>
      </c>
      <c r="M301" s="338" t="str">
        <f>IF('Mapa final SI'!T304="","",'Mapa final SI'!T304)</f>
        <v/>
      </c>
      <c r="N301" s="70"/>
      <c r="O301" s="70"/>
      <c r="P301" s="70"/>
      <c r="Q301" s="180"/>
    </row>
    <row r="302" spans="1:17" ht="43.5" customHeight="1" x14ac:dyDescent="0.25">
      <c r="A302" s="118" t="s">
        <v>834</v>
      </c>
      <c r="B302" s="779"/>
      <c r="C302" s="781"/>
      <c r="D302" s="783"/>
      <c r="E302" s="781"/>
      <c r="F302" s="785"/>
      <c r="G302" s="785"/>
      <c r="H302" s="889"/>
      <c r="I302" s="425" t="str">
        <f>IF('Mapa final SI'!AC305="","",'Mapa final SI'!AC305)</f>
        <v/>
      </c>
      <c r="J302" s="425" t="str">
        <f>IF('Mapa final SI'!AE305="","",'Mapa final SI'!AE305)</f>
        <v/>
      </c>
      <c r="K302" s="425" t="str">
        <f t="shared" si="46"/>
        <v/>
      </c>
      <c r="L302" s="425" t="str">
        <f>IF('Mapa final SI'!AH305="","",'Mapa final SI'!AH305)</f>
        <v/>
      </c>
      <c r="M302" s="338" t="str">
        <f>IF('Mapa final SI'!T305="","",'Mapa final SI'!T305)</f>
        <v/>
      </c>
      <c r="N302" s="70"/>
      <c r="O302" s="70"/>
      <c r="P302" s="70"/>
      <c r="Q302" s="180"/>
    </row>
    <row r="303" spans="1:17" ht="43.5" customHeight="1" x14ac:dyDescent="0.25">
      <c r="A303" s="118" t="s">
        <v>835</v>
      </c>
      <c r="B303" s="779"/>
      <c r="C303" s="781"/>
      <c r="D303" s="783"/>
      <c r="E303" s="781"/>
      <c r="F303" s="785"/>
      <c r="G303" s="785"/>
      <c r="H303" s="889"/>
      <c r="I303" s="425" t="str">
        <f>IF('Mapa final SI'!AC306="","",'Mapa final SI'!AC306)</f>
        <v/>
      </c>
      <c r="J303" s="425" t="str">
        <f>IF('Mapa final SI'!AE306="","",'Mapa final SI'!AE306)</f>
        <v/>
      </c>
      <c r="K303" s="425" t="str">
        <f t="shared" si="46"/>
        <v/>
      </c>
      <c r="L303" s="425" t="str">
        <f>IF('Mapa final SI'!AH306="","",'Mapa final SI'!AH306)</f>
        <v/>
      </c>
      <c r="M303" s="338" t="str">
        <f>IF('Mapa final SI'!T306="","",'Mapa final SI'!T306)</f>
        <v/>
      </c>
      <c r="N303" s="70"/>
      <c r="O303" s="70"/>
      <c r="P303" s="70"/>
      <c r="Q303" s="180"/>
    </row>
    <row r="304" spans="1:17" ht="43.5" customHeight="1" x14ac:dyDescent="0.25">
      <c r="A304" s="118" t="s">
        <v>836</v>
      </c>
      <c r="B304" s="779"/>
      <c r="C304" s="781"/>
      <c r="D304" s="783"/>
      <c r="E304" s="781"/>
      <c r="F304" s="785"/>
      <c r="G304" s="785"/>
      <c r="H304" s="889"/>
      <c r="I304" s="425" t="str">
        <f>IF('Mapa final SI'!AC307="","",'Mapa final SI'!AC307)</f>
        <v/>
      </c>
      <c r="J304" s="425" t="str">
        <f>IF('Mapa final SI'!AE307="","",'Mapa final SI'!AE307)</f>
        <v/>
      </c>
      <c r="K304" s="425" t="str">
        <f t="shared" si="46"/>
        <v/>
      </c>
      <c r="L304" s="425" t="str">
        <f>IF('Mapa final SI'!AH307="","",'Mapa final SI'!AH307)</f>
        <v/>
      </c>
      <c r="M304" s="338" t="str">
        <f>IF('Mapa final SI'!T307="","",'Mapa final SI'!T307)</f>
        <v/>
      </c>
      <c r="N304" s="70"/>
      <c r="O304" s="70"/>
      <c r="P304" s="70"/>
      <c r="Q304" s="180"/>
    </row>
    <row r="305" spans="1:17" ht="43.5" customHeight="1" x14ac:dyDescent="0.25">
      <c r="A305" s="118" t="s">
        <v>837</v>
      </c>
      <c r="B305" s="779"/>
      <c r="C305" s="781"/>
      <c r="D305" s="783"/>
      <c r="E305" s="781"/>
      <c r="F305" s="785"/>
      <c r="G305" s="785"/>
      <c r="H305" s="889"/>
      <c r="I305" s="425" t="str">
        <f>IF('Mapa final SI'!AC308="","",'Mapa final SI'!AC308)</f>
        <v/>
      </c>
      <c r="J305" s="425" t="str">
        <f>IF('Mapa final SI'!AE308="","",'Mapa final SI'!AE308)</f>
        <v/>
      </c>
      <c r="K305" s="425" t="str">
        <f t="shared" si="46"/>
        <v/>
      </c>
      <c r="L305" s="425" t="str">
        <f>IF('Mapa final SI'!AH308="","",'Mapa final SI'!AH308)</f>
        <v/>
      </c>
      <c r="M305" s="338" t="str">
        <f>IF('Mapa final SI'!T308="","",'Mapa final SI'!T308)</f>
        <v/>
      </c>
      <c r="N305" s="70"/>
      <c r="O305" s="70"/>
      <c r="P305" s="70"/>
      <c r="Q305" s="180"/>
    </row>
    <row r="306" spans="1:17" ht="43.5" customHeight="1" x14ac:dyDescent="0.25">
      <c r="A306" s="118" t="s">
        <v>838</v>
      </c>
      <c r="B306" s="779"/>
      <c r="C306" s="781"/>
      <c r="D306" s="783"/>
      <c r="E306" s="781"/>
      <c r="F306" s="785"/>
      <c r="G306" s="785"/>
      <c r="H306" s="786"/>
      <c r="I306" s="425" t="str">
        <f>IF('Mapa final SI'!AC309="","",'Mapa final SI'!AC309)</f>
        <v/>
      </c>
      <c r="J306" s="425" t="str">
        <f>IF('Mapa final SI'!AE309="","",'Mapa final SI'!AE309)</f>
        <v/>
      </c>
      <c r="K306" s="425" t="str">
        <f t="shared" si="46"/>
        <v/>
      </c>
      <c r="L306" s="425" t="str">
        <f>IF('Mapa final SI'!AH309="","",'Mapa final SI'!AH309)</f>
        <v/>
      </c>
      <c r="M306" s="338" t="str">
        <f>IF('Mapa final SI'!T309="","",'Mapa final SI'!T309)</f>
        <v/>
      </c>
      <c r="N306" s="70"/>
      <c r="O306" s="70"/>
      <c r="P306" s="70"/>
      <c r="Q306" s="180"/>
    </row>
    <row r="307" spans="1:17" ht="43.5" customHeight="1" x14ac:dyDescent="0.25">
      <c r="A307" s="118" t="s">
        <v>839</v>
      </c>
      <c r="B307" s="778"/>
      <c r="C307" s="780" t="str">
        <f>IF('Mapa final SI'!G310="","",'Mapa final SI'!G310)</f>
        <v/>
      </c>
      <c r="D307" s="791"/>
      <c r="E307" s="780" t="str">
        <f>IF('Mapa final SI'!F310="","",'Mapa final SI'!F310)</f>
        <v/>
      </c>
      <c r="F307" s="784" t="str">
        <f>IF('Mapa final SI'!L310="","",'Mapa final SI'!L310)</f>
        <v/>
      </c>
      <c r="G307" s="784" t="str">
        <f>IF('Mapa final SI'!P310="","",'Mapa final SI'!P310)</f>
        <v/>
      </c>
      <c r="H307" s="889"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5" t="str">
        <f>IF('Mapa final SI'!AC310="","",'Mapa final SI'!AC310)</f>
        <v/>
      </c>
      <c r="J307" s="425" t="str">
        <f>IF('Mapa final SI'!AE310="","",'Mapa final SI'!AE310)</f>
        <v/>
      </c>
      <c r="K307" s="425" t="str">
        <f t="shared" si="46"/>
        <v/>
      </c>
      <c r="L307" s="425" t="str">
        <f>IF('Mapa final SI'!AH310="","",'Mapa final SI'!AH310)</f>
        <v/>
      </c>
      <c r="M307" s="338" t="str">
        <f>IF('Mapa final SI'!T310="","",'Mapa final SI'!T310)</f>
        <v/>
      </c>
      <c r="N307" s="70"/>
      <c r="O307" s="70"/>
      <c r="P307" s="70"/>
      <c r="Q307" s="180"/>
    </row>
    <row r="308" spans="1:17" ht="43.5" customHeight="1" x14ac:dyDescent="0.25">
      <c r="A308" s="118" t="s">
        <v>840</v>
      </c>
      <c r="B308" s="779"/>
      <c r="C308" s="781"/>
      <c r="D308" s="783"/>
      <c r="E308" s="781"/>
      <c r="F308" s="785"/>
      <c r="G308" s="785"/>
      <c r="H308" s="889"/>
      <c r="I308" s="425" t="str">
        <f>IF('Mapa final SI'!AC311="","",'Mapa final SI'!AC311)</f>
        <v/>
      </c>
      <c r="J308" s="425" t="str">
        <f>IF('Mapa final SI'!AE311="","",'Mapa final SI'!AE311)</f>
        <v/>
      </c>
      <c r="K308" s="425" t="str">
        <f t="shared" si="46"/>
        <v/>
      </c>
      <c r="L308" s="425" t="str">
        <f>IF('Mapa final SI'!AH311="","",'Mapa final SI'!AH311)</f>
        <v/>
      </c>
      <c r="M308" s="338" t="str">
        <f>IF('Mapa final SI'!T311="","",'Mapa final SI'!T311)</f>
        <v/>
      </c>
      <c r="N308" s="70"/>
      <c r="O308" s="70"/>
      <c r="P308" s="70"/>
      <c r="Q308" s="180"/>
    </row>
    <row r="309" spans="1:17" ht="43.5" customHeight="1" x14ac:dyDescent="0.25">
      <c r="A309" s="118" t="s">
        <v>841</v>
      </c>
      <c r="B309" s="779"/>
      <c r="C309" s="781"/>
      <c r="D309" s="783"/>
      <c r="E309" s="781"/>
      <c r="F309" s="785"/>
      <c r="G309" s="785"/>
      <c r="H309" s="889"/>
      <c r="I309" s="425" t="str">
        <f>IF('Mapa final SI'!AC312="","",'Mapa final SI'!AC312)</f>
        <v/>
      </c>
      <c r="J309" s="425" t="str">
        <f>IF('Mapa final SI'!AE312="","",'Mapa final SI'!AE312)</f>
        <v/>
      </c>
      <c r="K309" s="425" t="str">
        <f t="shared" si="46"/>
        <v/>
      </c>
      <c r="L309" s="425" t="str">
        <f>IF('Mapa final SI'!AH312="","",'Mapa final SI'!AH312)</f>
        <v/>
      </c>
      <c r="M309" s="338" t="str">
        <f>IF('Mapa final SI'!T312="","",'Mapa final SI'!T312)</f>
        <v/>
      </c>
      <c r="N309" s="70"/>
      <c r="O309" s="70"/>
      <c r="P309" s="70"/>
      <c r="Q309" s="180"/>
    </row>
    <row r="310" spans="1:17" ht="43.5" customHeight="1" x14ac:dyDescent="0.25">
      <c r="A310" s="118" t="s">
        <v>842</v>
      </c>
      <c r="B310" s="779"/>
      <c r="C310" s="781"/>
      <c r="D310" s="783"/>
      <c r="E310" s="781"/>
      <c r="F310" s="785"/>
      <c r="G310" s="785"/>
      <c r="H310" s="889"/>
      <c r="I310" s="425" t="str">
        <f>IF('Mapa final SI'!AC313="","",'Mapa final SI'!AC313)</f>
        <v/>
      </c>
      <c r="J310" s="425" t="str">
        <f>IF('Mapa final SI'!AE313="","",'Mapa final SI'!AE313)</f>
        <v/>
      </c>
      <c r="K310" s="425" t="str">
        <f t="shared" si="46"/>
        <v/>
      </c>
      <c r="L310" s="425" t="str">
        <f>IF('Mapa final SI'!AH313="","",'Mapa final SI'!AH313)</f>
        <v/>
      </c>
      <c r="M310" s="338" t="str">
        <f>IF('Mapa final SI'!T313="","",'Mapa final SI'!T313)</f>
        <v/>
      </c>
      <c r="N310" s="70"/>
      <c r="O310" s="70"/>
      <c r="P310" s="70"/>
      <c r="Q310" s="180"/>
    </row>
    <row r="311" spans="1:17" ht="43.5" customHeight="1" x14ac:dyDescent="0.25">
      <c r="A311" s="118" t="s">
        <v>843</v>
      </c>
      <c r="B311" s="779"/>
      <c r="C311" s="781"/>
      <c r="D311" s="783"/>
      <c r="E311" s="781"/>
      <c r="F311" s="785"/>
      <c r="G311" s="785"/>
      <c r="H311" s="889"/>
      <c r="I311" s="425" t="str">
        <f>IF('Mapa final SI'!AC314="","",'Mapa final SI'!AC314)</f>
        <v/>
      </c>
      <c r="J311" s="425" t="str">
        <f>IF('Mapa final SI'!AE314="","",'Mapa final SI'!AE314)</f>
        <v/>
      </c>
      <c r="K311" s="425" t="str">
        <f t="shared" si="46"/>
        <v/>
      </c>
      <c r="L311" s="425" t="str">
        <f>IF('Mapa final SI'!AH314="","",'Mapa final SI'!AH314)</f>
        <v/>
      </c>
      <c r="M311" s="338" t="str">
        <f>IF('Mapa final SI'!T314="","",'Mapa final SI'!T314)</f>
        <v/>
      </c>
      <c r="N311" s="70"/>
      <c r="O311" s="70"/>
      <c r="P311" s="70"/>
      <c r="Q311" s="180"/>
    </row>
    <row r="312" spans="1:17" ht="43.5" customHeight="1" x14ac:dyDescent="0.25">
      <c r="A312" s="118" t="s">
        <v>844</v>
      </c>
      <c r="B312" s="779"/>
      <c r="C312" s="781"/>
      <c r="D312" s="783"/>
      <c r="E312" s="781"/>
      <c r="F312" s="785"/>
      <c r="G312" s="785"/>
      <c r="H312" s="786"/>
      <c r="I312" s="425" t="str">
        <f>IF('Mapa final SI'!AC315="","",'Mapa final SI'!AC315)</f>
        <v/>
      </c>
      <c r="J312" s="425" t="str">
        <f>IF('Mapa final SI'!AE315="","",'Mapa final SI'!AE315)</f>
        <v/>
      </c>
      <c r="K312" s="425" t="str">
        <f t="shared" si="46"/>
        <v/>
      </c>
      <c r="L312" s="425" t="str">
        <f>IF('Mapa final SI'!AH315="","",'Mapa final SI'!AH315)</f>
        <v/>
      </c>
      <c r="M312" s="338" t="str">
        <f>IF('Mapa final SI'!T315="","",'Mapa final SI'!T315)</f>
        <v/>
      </c>
      <c r="N312" s="70"/>
      <c r="O312" s="70"/>
      <c r="P312" s="70"/>
      <c r="Q312" s="180"/>
    </row>
    <row r="313" spans="1:17" ht="43.5" customHeight="1" x14ac:dyDescent="0.25">
      <c r="A313" s="118" t="s">
        <v>845</v>
      </c>
      <c r="B313" s="778"/>
      <c r="C313" s="780" t="str">
        <f>IF('Mapa final SI'!G316="","",'Mapa final SI'!G316)</f>
        <v/>
      </c>
      <c r="D313" s="791"/>
      <c r="E313" s="780" t="str">
        <f>IF('Mapa final SI'!F316="","",'Mapa final SI'!F316)</f>
        <v/>
      </c>
      <c r="F313" s="784" t="str">
        <f>IF('Mapa final SI'!L316="","",'Mapa final SI'!L316)</f>
        <v/>
      </c>
      <c r="G313" s="784" t="str">
        <f>IF('Mapa final SI'!P316="","",'Mapa final SI'!P316)</f>
        <v/>
      </c>
      <c r="H313" s="889"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5" t="str">
        <f>IF('Mapa final SI'!AC316="","",'Mapa final SI'!AC316)</f>
        <v/>
      </c>
      <c r="J313" s="425" t="str">
        <f>IF('Mapa final SI'!AE316="","",'Mapa final SI'!AE316)</f>
        <v/>
      </c>
      <c r="K313" s="425" t="str">
        <f t="shared" si="46"/>
        <v/>
      </c>
      <c r="L313" s="425" t="str">
        <f>IF('Mapa final SI'!AH316="","",'Mapa final SI'!AH316)</f>
        <v/>
      </c>
      <c r="M313" s="338" t="str">
        <f>IF('Mapa final SI'!T316="","",'Mapa final SI'!T316)</f>
        <v/>
      </c>
      <c r="N313" s="70"/>
      <c r="O313" s="70"/>
      <c r="P313" s="70"/>
      <c r="Q313" s="180"/>
    </row>
    <row r="314" spans="1:17" ht="43.5" customHeight="1" x14ac:dyDescent="0.25">
      <c r="A314" s="118" t="s">
        <v>846</v>
      </c>
      <c r="B314" s="779"/>
      <c r="C314" s="781"/>
      <c r="D314" s="783"/>
      <c r="E314" s="781"/>
      <c r="F314" s="785"/>
      <c r="G314" s="785"/>
      <c r="H314" s="889"/>
      <c r="I314" s="425" t="str">
        <f>IF('Mapa final SI'!AC317="","",'Mapa final SI'!AC317)</f>
        <v/>
      </c>
      <c r="J314" s="425" t="str">
        <f>IF('Mapa final SI'!AE317="","",'Mapa final SI'!AE317)</f>
        <v/>
      </c>
      <c r="K314" s="425" t="str">
        <f t="shared" si="46"/>
        <v/>
      </c>
      <c r="L314" s="425" t="str">
        <f>IF('Mapa final SI'!AH317="","",'Mapa final SI'!AH317)</f>
        <v/>
      </c>
      <c r="M314" s="338" t="str">
        <f>IF('Mapa final SI'!T317="","",'Mapa final SI'!T317)</f>
        <v/>
      </c>
      <c r="N314" s="70"/>
      <c r="O314" s="70"/>
      <c r="P314" s="70"/>
      <c r="Q314" s="180"/>
    </row>
    <row r="315" spans="1:17" ht="43.5" customHeight="1" x14ac:dyDescent="0.25">
      <c r="A315" s="118" t="s">
        <v>847</v>
      </c>
      <c r="B315" s="779"/>
      <c r="C315" s="781"/>
      <c r="D315" s="783"/>
      <c r="E315" s="781"/>
      <c r="F315" s="785"/>
      <c r="G315" s="785"/>
      <c r="H315" s="889"/>
      <c r="I315" s="425" t="str">
        <f>IF('Mapa final SI'!AC318="","",'Mapa final SI'!AC318)</f>
        <v/>
      </c>
      <c r="J315" s="425" t="str">
        <f>IF('Mapa final SI'!AE318="","",'Mapa final SI'!AE318)</f>
        <v/>
      </c>
      <c r="K315" s="425" t="str">
        <f t="shared" si="46"/>
        <v/>
      </c>
      <c r="L315" s="425" t="str">
        <f>IF('Mapa final SI'!AH318="","",'Mapa final SI'!AH318)</f>
        <v/>
      </c>
      <c r="M315" s="338" t="str">
        <f>IF('Mapa final SI'!T318="","",'Mapa final SI'!T318)</f>
        <v/>
      </c>
      <c r="N315" s="70"/>
      <c r="O315" s="70"/>
      <c r="P315" s="70"/>
      <c r="Q315" s="180"/>
    </row>
    <row r="316" spans="1:17" ht="43.5" customHeight="1" x14ac:dyDescent="0.25">
      <c r="A316" s="118" t="s">
        <v>848</v>
      </c>
      <c r="B316" s="779"/>
      <c r="C316" s="781"/>
      <c r="D316" s="783"/>
      <c r="E316" s="781"/>
      <c r="F316" s="785"/>
      <c r="G316" s="785"/>
      <c r="H316" s="889"/>
      <c r="I316" s="425" t="str">
        <f>IF('Mapa final SI'!AC319="","",'Mapa final SI'!AC319)</f>
        <v/>
      </c>
      <c r="J316" s="425" t="str">
        <f>IF('Mapa final SI'!AE319="","",'Mapa final SI'!AE319)</f>
        <v/>
      </c>
      <c r="K316" s="425" t="str">
        <f t="shared" si="46"/>
        <v/>
      </c>
      <c r="L316" s="425" t="str">
        <f>IF('Mapa final SI'!AH319="","",'Mapa final SI'!AH319)</f>
        <v/>
      </c>
      <c r="M316" s="338" t="str">
        <f>IF('Mapa final SI'!T319="","",'Mapa final SI'!T319)</f>
        <v/>
      </c>
      <c r="N316" s="70"/>
      <c r="O316" s="70"/>
      <c r="P316" s="70"/>
      <c r="Q316" s="180"/>
    </row>
    <row r="317" spans="1:17" ht="43.5" customHeight="1" x14ac:dyDescent="0.25">
      <c r="A317" s="118" t="s">
        <v>849</v>
      </c>
      <c r="B317" s="779"/>
      <c r="C317" s="781"/>
      <c r="D317" s="783"/>
      <c r="E317" s="781"/>
      <c r="F317" s="785"/>
      <c r="G317" s="785"/>
      <c r="H317" s="889"/>
      <c r="I317" s="425" t="str">
        <f>IF('Mapa final SI'!AC320="","",'Mapa final SI'!AC320)</f>
        <v/>
      </c>
      <c r="J317" s="425" t="str">
        <f>IF('Mapa final SI'!AE320="","",'Mapa final SI'!AE320)</f>
        <v/>
      </c>
      <c r="K317" s="425" t="str">
        <f t="shared" si="46"/>
        <v/>
      </c>
      <c r="L317" s="425" t="str">
        <f>IF('Mapa final SI'!AH320="","",'Mapa final SI'!AH320)</f>
        <v/>
      </c>
      <c r="M317" s="338" t="str">
        <f>IF('Mapa final SI'!T320="","",'Mapa final SI'!T320)</f>
        <v/>
      </c>
      <c r="N317" s="70"/>
      <c r="O317" s="70"/>
      <c r="P317" s="70"/>
      <c r="Q317" s="180"/>
    </row>
    <row r="318" spans="1:17" ht="43.5" customHeight="1" x14ac:dyDescent="0.25">
      <c r="A318" s="118" t="s">
        <v>850</v>
      </c>
      <c r="B318" s="779"/>
      <c r="C318" s="781"/>
      <c r="D318" s="783"/>
      <c r="E318" s="781"/>
      <c r="F318" s="785"/>
      <c r="G318" s="785"/>
      <c r="H318" s="786"/>
      <c r="I318" s="425" t="str">
        <f>IF('Mapa final SI'!AC321="","",'Mapa final SI'!AC321)</f>
        <v/>
      </c>
      <c r="J318" s="425" t="str">
        <f>IF('Mapa final SI'!AE321="","",'Mapa final SI'!AE321)</f>
        <v/>
      </c>
      <c r="K318" s="425" t="str">
        <f t="shared" si="46"/>
        <v/>
      </c>
      <c r="L318" s="425" t="str">
        <f>IF('Mapa final SI'!AH321="","",'Mapa final SI'!AH321)</f>
        <v/>
      </c>
      <c r="M318" s="338" t="str">
        <f>IF('Mapa final SI'!T321="","",'Mapa final SI'!T321)</f>
        <v/>
      </c>
      <c r="N318" s="70"/>
      <c r="O318" s="70"/>
      <c r="P318" s="70"/>
      <c r="Q318" s="180"/>
    </row>
    <row r="319" spans="1:17" ht="43.5" customHeight="1" x14ac:dyDescent="0.25">
      <c r="A319" s="118" t="s">
        <v>851</v>
      </c>
      <c r="B319" s="778"/>
      <c r="C319" s="780" t="str">
        <f>IF('Mapa final SI'!G322="","",'Mapa final SI'!G322)</f>
        <v/>
      </c>
      <c r="D319" s="791"/>
      <c r="E319" s="780" t="str">
        <f>IF('Mapa final SI'!F322="","",'Mapa final SI'!F322)</f>
        <v/>
      </c>
      <c r="F319" s="784" t="str">
        <f>IF('Mapa final SI'!L322="","",'Mapa final SI'!L322)</f>
        <v/>
      </c>
      <c r="G319" s="784" t="str">
        <f>IF('Mapa final SI'!P322="","",'Mapa final SI'!P322)</f>
        <v/>
      </c>
      <c r="H319" s="889"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5" t="str">
        <f>IF('Mapa final SI'!AC322="","",'Mapa final SI'!AC322)</f>
        <v/>
      </c>
      <c r="J319" s="425" t="str">
        <f>IF('Mapa final SI'!AE322="","",'Mapa final SI'!AE322)</f>
        <v/>
      </c>
      <c r="K319" s="425" t="str">
        <f t="shared" si="46"/>
        <v/>
      </c>
      <c r="L319" s="425" t="str">
        <f>IF('Mapa final SI'!AH322="","",'Mapa final SI'!AH322)</f>
        <v/>
      </c>
      <c r="M319" s="338" t="str">
        <f>IF('Mapa final SI'!T322="","",'Mapa final SI'!T322)</f>
        <v/>
      </c>
      <c r="N319" s="70"/>
      <c r="O319" s="70"/>
      <c r="P319" s="70"/>
      <c r="Q319" s="180"/>
    </row>
    <row r="320" spans="1:17" ht="43.5" customHeight="1" x14ac:dyDescent="0.25">
      <c r="A320" s="118" t="s">
        <v>852</v>
      </c>
      <c r="B320" s="779"/>
      <c r="C320" s="781"/>
      <c r="D320" s="783"/>
      <c r="E320" s="781"/>
      <c r="F320" s="785"/>
      <c r="G320" s="785"/>
      <c r="H320" s="889"/>
      <c r="I320" s="425" t="str">
        <f>IF('Mapa final SI'!AC323="","",'Mapa final SI'!AC323)</f>
        <v/>
      </c>
      <c r="J320" s="425" t="str">
        <f>IF('Mapa final SI'!AE323="","",'Mapa final SI'!AE323)</f>
        <v/>
      </c>
      <c r="K320" s="425" t="str">
        <f t="shared" si="46"/>
        <v/>
      </c>
      <c r="L320" s="425" t="str">
        <f>IF('Mapa final SI'!AH323="","",'Mapa final SI'!AH323)</f>
        <v/>
      </c>
      <c r="M320" s="338" t="str">
        <f>IF('Mapa final SI'!T323="","",'Mapa final SI'!T323)</f>
        <v/>
      </c>
      <c r="N320" s="70"/>
      <c r="O320" s="70"/>
      <c r="P320" s="70"/>
      <c r="Q320" s="180"/>
    </row>
    <row r="321" spans="1:17" ht="43.5" customHeight="1" x14ac:dyDescent="0.25">
      <c r="A321" s="118" t="s">
        <v>853</v>
      </c>
      <c r="B321" s="779"/>
      <c r="C321" s="781"/>
      <c r="D321" s="783"/>
      <c r="E321" s="781"/>
      <c r="F321" s="785"/>
      <c r="G321" s="785"/>
      <c r="H321" s="889"/>
      <c r="I321" s="425" t="str">
        <f>IF('Mapa final SI'!AC324="","",'Mapa final SI'!AC324)</f>
        <v/>
      </c>
      <c r="J321" s="425" t="str">
        <f>IF('Mapa final SI'!AE324="","",'Mapa final SI'!AE324)</f>
        <v/>
      </c>
      <c r="K321" s="425" t="str">
        <f t="shared" si="46"/>
        <v/>
      </c>
      <c r="L321" s="425" t="str">
        <f>IF('Mapa final SI'!AH324="","",'Mapa final SI'!AH324)</f>
        <v/>
      </c>
      <c r="M321" s="338" t="str">
        <f>IF('Mapa final SI'!T324="","",'Mapa final SI'!T324)</f>
        <v/>
      </c>
      <c r="N321" s="70"/>
      <c r="O321" s="70"/>
      <c r="P321" s="70"/>
      <c r="Q321" s="180"/>
    </row>
    <row r="322" spans="1:17" ht="43.5" customHeight="1" x14ac:dyDescent="0.25">
      <c r="A322" s="118" t="s">
        <v>854</v>
      </c>
      <c r="B322" s="779"/>
      <c r="C322" s="781"/>
      <c r="D322" s="783"/>
      <c r="E322" s="781"/>
      <c r="F322" s="785"/>
      <c r="G322" s="785"/>
      <c r="H322" s="889"/>
      <c r="I322" s="425" t="str">
        <f>IF('Mapa final SI'!AC325="","",'Mapa final SI'!AC325)</f>
        <v/>
      </c>
      <c r="J322" s="425" t="str">
        <f>IF('Mapa final SI'!AE325="","",'Mapa final SI'!AE325)</f>
        <v/>
      </c>
      <c r="K322" s="425" t="str">
        <f t="shared" si="46"/>
        <v/>
      </c>
      <c r="L322" s="425" t="str">
        <f>IF('Mapa final SI'!AH325="","",'Mapa final SI'!AH325)</f>
        <v/>
      </c>
      <c r="M322" s="338" t="str">
        <f>IF('Mapa final SI'!T325="","",'Mapa final SI'!T325)</f>
        <v/>
      </c>
      <c r="N322" s="70"/>
      <c r="O322" s="70"/>
      <c r="P322" s="70"/>
      <c r="Q322" s="180"/>
    </row>
    <row r="323" spans="1:17" ht="43.5" customHeight="1" x14ac:dyDescent="0.25">
      <c r="A323" s="118" t="s">
        <v>855</v>
      </c>
      <c r="B323" s="779"/>
      <c r="C323" s="781"/>
      <c r="D323" s="783"/>
      <c r="E323" s="781"/>
      <c r="F323" s="785"/>
      <c r="G323" s="785"/>
      <c r="H323" s="889"/>
      <c r="I323" s="425" t="str">
        <f>IF('Mapa final SI'!AC326="","",'Mapa final SI'!AC326)</f>
        <v/>
      </c>
      <c r="J323" s="425" t="str">
        <f>IF('Mapa final SI'!AE326="","",'Mapa final SI'!AE326)</f>
        <v/>
      </c>
      <c r="K323" s="425" t="str">
        <f t="shared" si="46"/>
        <v/>
      </c>
      <c r="L323" s="425" t="str">
        <f>IF('Mapa final SI'!AH326="","",'Mapa final SI'!AH326)</f>
        <v/>
      </c>
      <c r="M323" s="338" t="str">
        <f>IF('Mapa final SI'!T326="","",'Mapa final SI'!T326)</f>
        <v/>
      </c>
      <c r="N323" s="70"/>
      <c r="O323" s="70"/>
      <c r="P323" s="70"/>
      <c r="Q323" s="180"/>
    </row>
    <row r="324" spans="1:17" ht="43.5" customHeight="1" x14ac:dyDescent="0.25">
      <c r="A324" s="118" t="s">
        <v>856</v>
      </c>
      <c r="B324" s="779"/>
      <c r="C324" s="781"/>
      <c r="D324" s="783"/>
      <c r="E324" s="781"/>
      <c r="F324" s="785"/>
      <c r="G324" s="785"/>
      <c r="H324" s="786"/>
      <c r="I324" s="425" t="str">
        <f>IF('Mapa final SI'!AC327="","",'Mapa final SI'!AC327)</f>
        <v/>
      </c>
      <c r="J324" s="425" t="str">
        <f>IF('Mapa final SI'!AE327="","",'Mapa final SI'!AE327)</f>
        <v/>
      </c>
      <c r="K324" s="425" t="str">
        <f t="shared" si="46"/>
        <v/>
      </c>
      <c r="L324" s="425" t="str">
        <f>IF('Mapa final SI'!AH327="","",'Mapa final SI'!AH327)</f>
        <v/>
      </c>
      <c r="M324" s="338" t="str">
        <f>IF('Mapa final SI'!T327="","",'Mapa final SI'!T327)</f>
        <v/>
      </c>
      <c r="N324" s="70"/>
      <c r="O324" s="70"/>
      <c r="P324" s="70"/>
      <c r="Q324" s="180"/>
    </row>
    <row r="325" spans="1:17" ht="43.5" customHeight="1" x14ac:dyDescent="0.25">
      <c r="A325" s="118" t="s">
        <v>857</v>
      </c>
      <c r="B325" s="778"/>
      <c r="C325" s="780" t="str">
        <f>IF('Mapa final SI'!G328="","",'Mapa final SI'!G328)</f>
        <v/>
      </c>
      <c r="D325" s="791"/>
      <c r="E325" s="780" t="str">
        <f>IF('Mapa final SI'!F328="","",'Mapa final SI'!F328)</f>
        <v/>
      </c>
      <c r="F325" s="784" t="str">
        <f>IF('Mapa final SI'!L328="","",'Mapa final SI'!L328)</f>
        <v/>
      </c>
      <c r="G325" s="784" t="str">
        <f>IF('Mapa final SI'!P328="","",'Mapa final SI'!P328)</f>
        <v/>
      </c>
      <c r="H325" s="889"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5" t="str">
        <f>IF('Mapa final SI'!AC328="","",'Mapa final SI'!AC328)</f>
        <v/>
      </c>
      <c r="J325" s="425" t="str">
        <f>IF('Mapa final SI'!AE328="","",'Mapa final SI'!AE328)</f>
        <v/>
      </c>
      <c r="K325" s="425" t="str">
        <f t="shared" si="46"/>
        <v/>
      </c>
      <c r="L325" s="425" t="str">
        <f>IF('Mapa final SI'!AH328="","",'Mapa final SI'!AH328)</f>
        <v/>
      </c>
      <c r="M325" s="338" t="str">
        <f>IF('Mapa final SI'!T328="","",'Mapa final SI'!T328)</f>
        <v/>
      </c>
      <c r="N325" s="70"/>
      <c r="O325" s="70"/>
      <c r="P325" s="70"/>
      <c r="Q325" s="180"/>
    </row>
    <row r="326" spans="1:17" ht="43.5" customHeight="1" x14ac:dyDescent="0.25">
      <c r="A326" s="118" t="s">
        <v>858</v>
      </c>
      <c r="B326" s="779"/>
      <c r="C326" s="781"/>
      <c r="D326" s="783"/>
      <c r="E326" s="781"/>
      <c r="F326" s="785"/>
      <c r="G326" s="785"/>
      <c r="H326" s="889"/>
      <c r="I326" s="425" t="str">
        <f>IF('Mapa final SI'!AC329="","",'Mapa final SI'!AC329)</f>
        <v/>
      </c>
      <c r="J326" s="425" t="str">
        <f>IF('Mapa final SI'!AE329="","",'Mapa final SI'!AE329)</f>
        <v/>
      </c>
      <c r="K326" s="425" t="str">
        <f t="shared" si="46"/>
        <v/>
      </c>
      <c r="L326" s="425" t="str">
        <f>IF('Mapa final SI'!AH329="","",'Mapa final SI'!AH329)</f>
        <v/>
      </c>
      <c r="M326" s="338" t="str">
        <f>IF('Mapa final SI'!T329="","",'Mapa final SI'!T329)</f>
        <v/>
      </c>
      <c r="N326" s="70"/>
      <c r="O326" s="70"/>
      <c r="P326" s="70"/>
      <c r="Q326" s="180"/>
    </row>
    <row r="327" spans="1:17" ht="43.5" customHeight="1" x14ac:dyDescent="0.25">
      <c r="A327" s="118" t="s">
        <v>859</v>
      </c>
      <c r="B327" s="779"/>
      <c r="C327" s="781"/>
      <c r="D327" s="783"/>
      <c r="E327" s="781"/>
      <c r="F327" s="785"/>
      <c r="G327" s="785"/>
      <c r="H327" s="889"/>
      <c r="I327" s="425" t="str">
        <f>IF('Mapa final SI'!AC330="","",'Mapa final SI'!AC330)</f>
        <v/>
      </c>
      <c r="J327" s="425" t="str">
        <f>IF('Mapa final SI'!AE330="","",'Mapa final SI'!AE330)</f>
        <v/>
      </c>
      <c r="K327" s="425" t="str">
        <f t="shared" si="46"/>
        <v/>
      </c>
      <c r="L327" s="425" t="str">
        <f>IF('Mapa final SI'!AH330="","",'Mapa final SI'!AH330)</f>
        <v/>
      </c>
      <c r="M327" s="338" t="str">
        <f>IF('Mapa final SI'!T330="","",'Mapa final SI'!T330)</f>
        <v/>
      </c>
      <c r="N327" s="70"/>
      <c r="O327" s="70"/>
      <c r="P327" s="70"/>
      <c r="Q327" s="180"/>
    </row>
    <row r="328" spans="1:17" ht="43.5" customHeight="1" x14ac:dyDescent="0.25">
      <c r="A328" s="118" t="s">
        <v>860</v>
      </c>
      <c r="B328" s="779"/>
      <c r="C328" s="781"/>
      <c r="D328" s="783"/>
      <c r="E328" s="781"/>
      <c r="F328" s="785"/>
      <c r="G328" s="785"/>
      <c r="H328" s="889"/>
      <c r="I328" s="425" t="str">
        <f>IF('Mapa final SI'!AC331="","",'Mapa final SI'!AC331)</f>
        <v/>
      </c>
      <c r="J328" s="425" t="str">
        <f>IF('Mapa final SI'!AE331="","",'Mapa final SI'!AE331)</f>
        <v/>
      </c>
      <c r="K328" s="425"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5" t="str">
        <f>IF('Mapa final SI'!AH331="","",'Mapa final SI'!AH331)</f>
        <v/>
      </c>
      <c r="M328" s="338" t="str">
        <f>IF('Mapa final SI'!T331="","",'Mapa final SI'!T331)</f>
        <v/>
      </c>
      <c r="N328" s="70"/>
      <c r="O328" s="70"/>
      <c r="P328" s="70"/>
      <c r="Q328" s="180"/>
    </row>
    <row r="329" spans="1:17" ht="43.5" customHeight="1" x14ac:dyDescent="0.25">
      <c r="A329" s="118" t="s">
        <v>861</v>
      </c>
      <c r="B329" s="779"/>
      <c r="C329" s="781"/>
      <c r="D329" s="783"/>
      <c r="E329" s="781"/>
      <c r="F329" s="785"/>
      <c r="G329" s="785"/>
      <c r="H329" s="889"/>
      <c r="I329" s="425" t="str">
        <f>IF('Mapa final SI'!AC332="","",'Mapa final SI'!AC332)</f>
        <v/>
      </c>
      <c r="J329" s="425" t="str">
        <f>IF('Mapa final SI'!AE332="","",'Mapa final SI'!AE332)</f>
        <v/>
      </c>
      <c r="K329" s="425" t="str">
        <f t="shared" si="58"/>
        <v/>
      </c>
      <c r="L329" s="425" t="str">
        <f>IF('Mapa final SI'!AH332="","",'Mapa final SI'!AH332)</f>
        <v/>
      </c>
      <c r="M329" s="338" t="str">
        <f>IF('Mapa final SI'!T332="","",'Mapa final SI'!T332)</f>
        <v/>
      </c>
      <c r="N329" s="70"/>
      <c r="O329" s="70"/>
      <c r="P329" s="70"/>
      <c r="Q329" s="180"/>
    </row>
    <row r="330" spans="1:17" ht="43.5" customHeight="1" x14ac:dyDescent="0.25">
      <c r="A330" s="118" t="s">
        <v>862</v>
      </c>
      <c r="B330" s="779"/>
      <c r="C330" s="781"/>
      <c r="D330" s="783"/>
      <c r="E330" s="781"/>
      <c r="F330" s="785"/>
      <c r="G330" s="785"/>
      <c r="H330" s="786"/>
      <c r="I330" s="425" t="str">
        <f>IF('Mapa final SI'!AC333="","",'Mapa final SI'!AC333)</f>
        <v/>
      </c>
      <c r="J330" s="425" t="str">
        <f>IF('Mapa final SI'!AE333="","",'Mapa final SI'!AE333)</f>
        <v/>
      </c>
      <c r="K330" s="425" t="str">
        <f t="shared" si="58"/>
        <v/>
      </c>
      <c r="L330" s="425" t="str">
        <f>IF('Mapa final SI'!AH333="","",'Mapa final SI'!AH333)</f>
        <v/>
      </c>
      <c r="M330" s="338" t="str">
        <f>IF('Mapa final SI'!T333="","",'Mapa final SI'!T333)</f>
        <v/>
      </c>
      <c r="N330" s="70"/>
      <c r="O330" s="70"/>
      <c r="P330" s="70"/>
      <c r="Q330" s="180"/>
    </row>
    <row r="331" spans="1:17" ht="43.5" customHeight="1" x14ac:dyDescent="0.25">
      <c r="A331" s="118" t="s">
        <v>863</v>
      </c>
      <c r="B331" s="778"/>
      <c r="C331" s="780" t="str">
        <f>IF('Mapa final SI'!G334="","",'Mapa final SI'!G334)</f>
        <v/>
      </c>
      <c r="D331" s="791"/>
      <c r="E331" s="780" t="str">
        <f>IF('Mapa final SI'!F334="","",'Mapa final SI'!F334)</f>
        <v/>
      </c>
      <c r="F331" s="784" t="str">
        <f>IF('Mapa final SI'!L334="","",'Mapa final SI'!L334)</f>
        <v/>
      </c>
      <c r="G331" s="784" t="str">
        <f>IF('Mapa final SI'!P334="","",'Mapa final SI'!P334)</f>
        <v/>
      </c>
      <c r="H331" s="889"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5" t="str">
        <f>IF('Mapa final SI'!AC334="","",'Mapa final SI'!AC334)</f>
        <v/>
      </c>
      <c r="J331" s="425" t="str">
        <f>IF('Mapa final SI'!AE334="","",'Mapa final SI'!AE334)</f>
        <v/>
      </c>
      <c r="K331" s="425" t="str">
        <f t="shared" si="58"/>
        <v/>
      </c>
      <c r="L331" s="425" t="str">
        <f>IF('Mapa final SI'!AH334="","",'Mapa final SI'!AH334)</f>
        <v/>
      </c>
      <c r="M331" s="338" t="str">
        <f>IF('Mapa final SI'!T334="","",'Mapa final SI'!T334)</f>
        <v/>
      </c>
      <c r="N331" s="70"/>
      <c r="O331" s="70"/>
      <c r="P331" s="70"/>
      <c r="Q331" s="180"/>
    </row>
    <row r="332" spans="1:17" ht="43.5" customHeight="1" x14ac:dyDescent="0.25">
      <c r="A332" s="118" t="s">
        <v>864</v>
      </c>
      <c r="B332" s="779"/>
      <c r="C332" s="781"/>
      <c r="D332" s="783"/>
      <c r="E332" s="781"/>
      <c r="F332" s="785"/>
      <c r="G332" s="785"/>
      <c r="H332" s="889"/>
      <c r="I332" s="425" t="str">
        <f>IF('Mapa final SI'!AC335="","",'Mapa final SI'!AC335)</f>
        <v/>
      </c>
      <c r="J332" s="425" t="str">
        <f>IF('Mapa final SI'!AE335="","",'Mapa final SI'!AE335)</f>
        <v/>
      </c>
      <c r="K332" s="425" t="str">
        <f t="shared" si="58"/>
        <v/>
      </c>
      <c r="L332" s="425" t="str">
        <f>IF('Mapa final SI'!AH335="","",'Mapa final SI'!AH335)</f>
        <v/>
      </c>
      <c r="M332" s="338" t="str">
        <f>IF('Mapa final SI'!T335="","",'Mapa final SI'!T335)</f>
        <v/>
      </c>
      <c r="N332" s="70"/>
      <c r="O332" s="70"/>
      <c r="P332" s="70"/>
      <c r="Q332" s="180"/>
    </row>
    <row r="333" spans="1:17" ht="43.5" customHeight="1" x14ac:dyDescent="0.25">
      <c r="A333" s="118" t="s">
        <v>865</v>
      </c>
      <c r="B333" s="779"/>
      <c r="C333" s="781"/>
      <c r="D333" s="783"/>
      <c r="E333" s="781"/>
      <c r="F333" s="785"/>
      <c r="G333" s="785"/>
      <c r="H333" s="889"/>
      <c r="I333" s="425" t="str">
        <f>IF('Mapa final SI'!AC336="","",'Mapa final SI'!AC336)</f>
        <v/>
      </c>
      <c r="J333" s="425" t="str">
        <f>IF('Mapa final SI'!AE336="","",'Mapa final SI'!AE336)</f>
        <v/>
      </c>
      <c r="K333" s="425" t="str">
        <f t="shared" si="58"/>
        <v/>
      </c>
      <c r="L333" s="425" t="str">
        <f>IF('Mapa final SI'!AH336="","",'Mapa final SI'!AH336)</f>
        <v/>
      </c>
      <c r="M333" s="338" t="str">
        <f>IF('Mapa final SI'!T336="","",'Mapa final SI'!T336)</f>
        <v/>
      </c>
      <c r="N333" s="70"/>
      <c r="O333" s="70"/>
      <c r="P333" s="70"/>
      <c r="Q333" s="180"/>
    </row>
    <row r="334" spans="1:17" ht="43.5" customHeight="1" x14ac:dyDescent="0.25">
      <c r="A334" s="118" t="s">
        <v>866</v>
      </c>
      <c r="B334" s="779"/>
      <c r="C334" s="781"/>
      <c r="D334" s="783"/>
      <c r="E334" s="781"/>
      <c r="F334" s="785"/>
      <c r="G334" s="785"/>
      <c r="H334" s="889"/>
      <c r="I334" s="425" t="str">
        <f>IF('Mapa final SI'!AC337="","",'Mapa final SI'!AC337)</f>
        <v/>
      </c>
      <c r="J334" s="425" t="str">
        <f>IF('Mapa final SI'!AE337="","",'Mapa final SI'!AE337)</f>
        <v/>
      </c>
      <c r="K334" s="425" t="str">
        <f t="shared" si="58"/>
        <v/>
      </c>
      <c r="L334" s="425" t="str">
        <f>IF('Mapa final SI'!AH337="","",'Mapa final SI'!AH337)</f>
        <v/>
      </c>
      <c r="M334" s="338" t="str">
        <f>IF('Mapa final SI'!T337="","",'Mapa final SI'!T337)</f>
        <v/>
      </c>
      <c r="N334" s="70"/>
      <c r="O334" s="70"/>
      <c r="P334" s="70"/>
      <c r="Q334" s="180"/>
    </row>
    <row r="335" spans="1:17" ht="43.5" customHeight="1" x14ac:dyDescent="0.25">
      <c r="A335" s="118" t="s">
        <v>867</v>
      </c>
      <c r="B335" s="779"/>
      <c r="C335" s="781"/>
      <c r="D335" s="783"/>
      <c r="E335" s="781"/>
      <c r="F335" s="785"/>
      <c r="G335" s="785"/>
      <c r="H335" s="889"/>
      <c r="I335" s="425" t="str">
        <f>IF('Mapa final SI'!AC338="","",'Mapa final SI'!AC338)</f>
        <v/>
      </c>
      <c r="J335" s="425" t="str">
        <f>IF('Mapa final SI'!AE338="","",'Mapa final SI'!AE338)</f>
        <v/>
      </c>
      <c r="K335" s="425" t="str">
        <f t="shared" si="58"/>
        <v/>
      </c>
      <c r="L335" s="425" t="str">
        <f>IF('Mapa final SI'!AH338="","",'Mapa final SI'!AH338)</f>
        <v/>
      </c>
      <c r="M335" s="338" t="str">
        <f>IF('Mapa final SI'!T338="","",'Mapa final SI'!T338)</f>
        <v/>
      </c>
      <c r="N335" s="70"/>
      <c r="O335" s="70"/>
      <c r="P335" s="70"/>
      <c r="Q335" s="180"/>
    </row>
    <row r="336" spans="1:17" ht="43.5" customHeight="1" x14ac:dyDescent="0.25">
      <c r="A336" s="118" t="s">
        <v>868</v>
      </c>
      <c r="B336" s="779"/>
      <c r="C336" s="781"/>
      <c r="D336" s="783"/>
      <c r="E336" s="781"/>
      <c r="F336" s="785"/>
      <c r="G336" s="785"/>
      <c r="H336" s="786"/>
      <c r="I336" s="425" t="str">
        <f>IF('Mapa final SI'!AC339="","",'Mapa final SI'!AC339)</f>
        <v/>
      </c>
      <c r="J336" s="425" t="str">
        <f>IF('Mapa final SI'!AE339="","",'Mapa final SI'!AE339)</f>
        <v/>
      </c>
      <c r="K336" s="425" t="str">
        <f t="shared" si="58"/>
        <v/>
      </c>
      <c r="L336" s="425" t="str">
        <f>IF('Mapa final SI'!AH339="","",'Mapa final SI'!AH339)</f>
        <v/>
      </c>
      <c r="M336" s="338" t="str">
        <f>IF('Mapa final SI'!T339="","",'Mapa final SI'!T339)</f>
        <v/>
      </c>
      <c r="N336" s="70"/>
      <c r="O336" s="70"/>
      <c r="P336" s="70"/>
      <c r="Q336" s="180"/>
    </row>
    <row r="337" spans="1:17" ht="43.5" customHeight="1" x14ac:dyDescent="0.25">
      <c r="A337" s="118" t="s">
        <v>869</v>
      </c>
      <c r="B337" s="778"/>
      <c r="C337" s="780" t="str">
        <f>IF('Mapa final SI'!G340="","",'Mapa final SI'!G340)</f>
        <v/>
      </c>
      <c r="D337" s="791"/>
      <c r="E337" s="780" t="str">
        <f>IF('Mapa final SI'!F340="","",'Mapa final SI'!F340)</f>
        <v/>
      </c>
      <c r="F337" s="784" t="str">
        <f>IF('Mapa final SI'!L340="","",'Mapa final SI'!L340)</f>
        <v/>
      </c>
      <c r="G337" s="784" t="str">
        <f>IF('Mapa final SI'!P340="","",'Mapa final SI'!P340)</f>
        <v/>
      </c>
      <c r="H337" s="889"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5" t="str">
        <f>IF('Mapa final SI'!AC340="","",'Mapa final SI'!AC340)</f>
        <v/>
      </c>
      <c r="J337" s="425" t="str">
        <f>IF('Mapa final SI'!AE340="","",'Mapa final SI'!AE340)</f>
        <v/>
      </c>
      <c r="K337" s="425" t="str">
        <f t="shared" si="58"/>
        <v/>
      </c>
      <c r="L337" s="425" t="str">
        <f>IF('Mapa final SI'!AH340="","",'Mapa final SI'!AH340)</f>
        <v/>
      </c>
      <c r="M337" s="338" t="str">
        <f>IF('Mapa final SI'!T340="","",'Mapa final SI'!T340)</f>
        <v/>
      </c>
      <c r="N337" s="70"/>
      <c r="O337" s="70"/>
      <c r="P337" s="70"/>
      <c r="Q337" s="180"/>
    </row>
    <row r="338" spans="1:17" ht="43.5" customHeight="1" x14ac:dyDescent="0.25">
      <c r="A338" s="118" t="s">
        <v>870</v>
      </c>
      <c r="B338" s="779"/>
      <c r="C338" s="781"/>
      <c r="D338" s="783"/>
      <c r="E338" s="781"/>
      <c r="F338" s="785"/>
      <c r="G338" s="785"/>
      <c r="H338" s="889"/>
      <c r="I338" s="425" t="str">
        <f>IF('Mapa final SI'!AC341="","",'Mapa final SI'!AC341)</f>
        <v/>
      </c>
      <c r="J338" s="425" t="str">
        <f>IF('Mapa final SI'!AE341="","",'Mapa final SI'!AE341)</f>
        <v/>
      </c>
      <c r="K338" s="425" t="str">
        <f t="shared" si="58"/>
        <v/>
      </c>
      <c r="L338" s="425" t="str">
        <f>IF('Mapa final SI'!AH341="","",'Mapa final SI'!AH341)</f>
        <v/>
      </c>
      <c r="M338" s="338" t="str">
        <f>IF('Mapa final SI'!T341="","",'Mapa final SI'!T341)</f>
        <v/>
      </c>
      <c r="N338" s="70"/>
      <c r="O338" s="70"/>
      <c r="P338" s="70"/>
      <c r="Q338" s="180"/>
    </row>
    <row r="339" spans="1:17" ht="43.5" customHeight="1" x14ac:dyDescent="0.25">
      <c r="A339" s="118" t="s">
        <v>871</v>
      </c>
      <c r="B339" s="779"/>
      <c r="C339" s="781"/>
      <c r="D339" s="783"/>
      <c r="E339" s="781"/>
      <c r="F339" s="785"/>
      <c r="G339" s="785"/>
      <c r="H339" s="889"/>
      <c r="I339" s="425" t="str">
        <f>IF('Mapa final SI'!AC342="","",'Mapa final SI'!AC342)</f>
        <v/>
      </c>
      <c r="J339" s="425" t="str">
        <f>IF('Mapa final SI'!AE342="","",'Mapa final SI'!AE342)</f>
        <v/>
      </c>
      <c r="K339" s="425" t="str">
        <f t="shared" si="58"/>
        <v/>
      </c>
      <c r="L339" s="425" t="str">
        <f>IF('Mapa final SI'!AH342="","",'Mapa final SI'!AH342)</f>
        <v/>
      </c>
      <c r="M339" s="338" t="str">
        <f>IF('Mapa final SI'!T342="","",'Mapa final SI'!T342)</f>
        <v/>
      </c>
      <c r="N339" s="70"/>
      <c r="O339" s="70"/>
      <c r="P339" s="70"/>
      <c r="Q339" s="180"/>
    </row>
    <row r="340" spans="1:17" ht="43.5" customHeight="1" x14ac:dyDescent="0.25">
      <c r="A340" s="118" t="s">
        <v>872</v>
      </c>
      <c r="B340" s="779"/>
      <c r="C340" s="781"/>
      <c r="D340" s="783"/>
      <c r="E340" s="781"/>
      <c r="F340" s="785"/>
      <c r="G340" s="785"/>
      <c r="H340" s="889"/>
      <c r="I340" s="425" t="str">
        <f>IF('Mapa final SI'!AC343="","",'Mapa final SI'!AC343)</f>
        <v/>
      </c>
      <c r="J340" s="425" t="str">
        <f>IF('Mapa final SI'!AE343="","",'Mapa final SI'!AE343)</f>
        <v/>
      </c>
      <c r="K340" s="425" t="str">
        <f t="shared" si="58"/>
        <v/>
      </c>
      <c r="L340" s="425" t="str">
        <f>IF('Mapa final SI'!AH343="","",'Mapa final SI'!AH343)</f>
        <v/>
      </c>
      <c r="M340" s="338" t="str">
        <f>IF('Mapa final SI'!T343="","",'Mapa final SI'!T343)</f>
        <v/>
      </c>
      <c r="N340" s="70"/>
      <c r="O340" s="70"/>
      <c r="P340" s="70"/>
      <c r="Q340" s="180"/>
    </row>
    <row r="341" spans="1:17" ht="43.5" customHeight="1" x14ac:dyDescent="0.25">
      <c r="A341" s="118" t="s">
        <v>873</v>
      </c>
      <c r="B341" s="779"/>
      <c r="C341" s="781"/>
      <c r="D341" s="783"/>
      <c r="E341" s="781"/>
      <c r="F341" s="785"/>
      <c r="G341" s="785"/>
      <c r="H341" s="889"/>
      <c r="I341" s="425" t="str">
        <f>IF('Mapa final SI'!AC344="","",'Mapa final SI'!AC344)</f>
        <v/>
      </c>
      <c r="J341" s="425" t="str">
        <f>IF('Mapa final SI'!AE344="","",'Mapa final SI'!AE344)</f>
        <v/>
      </c>
      <c r="K341" s="425" t="str">
        <f t="shared" si="58"/>
        <v/>
      </c>
      <c r="L341" s="425" t="str">
        <f>IF('Mapa final SI'!AH344="","",'Mapa final SI'!AH344)</f>
        <v/>
      </c>
      <c r="M341" s="338" t="str">
        <f>IF('Mapa final SI'!T344="","",'Mapa final SI'!T344)</f>
        <v/>
      </c>
      <c r="N341" s="70"/>
      <c r="O341" s="70"/>
      <c r="P341" s="70"/>
      <c r="Q341" s="180"/>
    </row>
    <row r="342" spans="1:17" ht="43.5" customHeight="1" x14ac:dyDescent="0.25">
      <c r="A342" s="118" t="s">
        <v>874</v>
      </c>
      <c r="B342" s="779"/>
      <c r="C342" s="781"/>
      <c r="D342" s="783"/>
      <c r="E342" s="781"/>
      <c r="F342" s="785"/>
      <c r="G342" s="785"/>
      <c r="H342" s="786"/>
      <c r="I342" s="425" t="str">
        <f>IF('Mapa final SI'!AC345="","",'Mapa final SI'!AC345)</f>
        <v/>
      </c>
      <c r="J342" s="425" t="str">
        <f>IF('Mapa final SI'!AE345="","",'Mapa final SI'!AE345)</f>
        <v/>
      </c>
      <c r="K342" s="425" t="str">
        <f t="shared" si="58"/>
        <v/>
      </c>
      <c r="L342" s="425" t="str">
        <f>IF('Mapa final SI'!AH345="","",'Mapa final SI'!AH345)</f>
        <v/>
      </c>
      <c r="M342" s="338" t="str">
        <f>IF('Mapa final SI'!T345="","",'Mapa final SI'!T345)</f>
        <v/>
      </c>
      <c r="N342" s="70"/>
      <c r="O342" s="70"/>
      <c r="P342" s="70"/>
      <c r="Q342" s="180"/>
    </row>
    <row r="343" spans="1:17" ht="43.5" customHeight="1" x14ac:dyDescent="0.25">
      <c r="A343" s="118" t="s">
        <v>875</v>
      </c>
      <c r="B343" s="778"/>
      <c r="C343" s="780" t="str">
        <f>IF('Mapa final SI'!G346="","",'Mapa final SI'!G346)</f>
        <v/>
      </c>
      <c r="D343" s="791"/>
      <c r="E343" s="780" t="str">
        <f>IF('Mapa final SI'!F346="","",'Mapa final SI'!F346)</f>
        <v/>
      </c>
      <c r="F343" s="784" t="str">
        <f>IF('Mapa final SI'!L346="","",'Mapa final SI'!L346)</f>
        <v/>
      </c>
      <c r="G343" s="784" t="str">
        <f>IF('Mapa final SI'!P346="","",'Mapa final SI'!P346)</f>
        <v/>
      </c>
      <c r="H343" s="889"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5" t="str">
        <f>IF('Mapa final SI'!AC346="","",'Mapa final SI'!AC346)</f>
        <v/>
      </c>
      <c r="J343" s="425" t="str">
        <f>IF('Mapa final SI'!AE346="","",'Mapa final SI'!AE346)</f>
        <v/>
      </c>
      <c r="K343" s="425" t="str">
        <f t="shared" si="58"/>
        <v/>
      </c>
      <c r="L343" s="425" t="str">
        <f>IF('Mapa final SI'!AH346="","",'Mapa final SI'!AH346)</f>
        <v/>
      </c>
      <c r="M343" s="338" t="str">
        <f>IF('Mapa final SI'!T346="","",'Mapa final SI'!T346)</f>
        <v/>
      </c>
      <c r="N343" s="70"/>
      <c r="O343" s="70"/>
      <c r="P343" s="70"/>
      <c r="Q343" s="180"/>
    </row>
    <row r="344" spans="1:17" ht="43.5" customHeight="1" x14ac:dyDescent="0.25">
      <c r="A344" s="118" t="s">
        <v>876</v>
      </c>
      <c r="B344" s="779"/>
      <c r="C344" s="781"/>
      <c r="D344" s="783"/>
      <c r="E344" s="781"/>
      <c r="F344" s="785"/>
      <c r="G344" s="785"/>
      <c r="H344" s="889"/>
      <c r="I344" s="425" t="str">
        <f>IF('Mapa final SI'!AC347="","",'Mapa final SI'!AC347)</f>
        <v/>
      </c>
      <c r="J344" s="425" t="str">
        <f>IF('Mapa final SI'!AE347="","",'Mapa final SI'!AE347)</f>
        <v/>
      </c>
      <c r="K344" s="425" t="str">
        <f t="shared" si="58"/>
        <v/>
      </c>
      <c r="L344" s="425" t="str">
        <f>IF('Mapa final SI'!AH347="","",'Mapa final SI'!AH347)</f>
        <v/>
      </c>
      <c r="M344" s="338" t="str">
        <f>IF('Mapa final SI'!T347="","",'Mapa final SI'!T347)</f>
        <v/>
      </c>
      <c r="N344" s="70"/>
      <c r="O344" s="70"/>
      <c r="P344" s="70"/>
      <c r="Q344" s="180"/>
    </row>
    <row r="345" spans="1:17" ht="43.5" customHeight="1" x14ac:dyDescent="0.25">
      <c r="A345" s="118" t="s">
        <v>877</v>
      </c>
      <c r="B345" s="779"/>
      <c r="C345" s="781"/>
      <c r="D345" s="783"/>
      <c r="E345" s="781"/>
      <c r="F345" s="785"/>
      <c r="G345" s="785"/>
      <c r="H345" s="889"/>
      <c r="I345" s="425" t="str">
        <f>IF('Mapa final SI'!AC348="","",'Mapa final SI'!AC348)</f>
        <v/>
      </c>
      <c r="J345" s="425" t="str">
        <f>IF('Mapa final SI'!AE348="","",'Mapa final SI'!AE348)</f>
        <v/>
      </c>
      <c r="K345" s="425" t="str">
        <f t="shared" si="58"/>
        <v/>
      </c>
      <c r="L345" s="425" t="str">
        <f>IF('Mapa final SI'!AH348="","",'Mapa final SI'!AH348)</f>
        <v/>
      </c>
      <c r="M345" s="338" t="str">
        <f>IF('Mapa final SI'!T348="","",'Mapa final SI'!T348)</f>
        <v/>
      </c>
      <c r="N345" s="70"/>
      <c r="O345" s="70"/>
      <c r="P345" s="70"/>
      <c r="Q345" s="180"/>
    </row>
    <row r="346" spans="1:17" ht="43.5" customHeight="1" x14ac:dyDescent="0.25">
      <c r="A346" s="118" t="s">
        <v>878</v>
      </c>
      <c r="B346" s="779"/>
      <c r="C346" s="781"/>
      <c r="D346" s="783"/>
      <c r="E346" s="781"/>
      <c r="F346" s="785"/>
      <c r="G346" s="785"/>
      <c r="H346" s="889"/>
      <c r="I346" s="425" t="str">
        <f>IF('Mapa final SI'!AC349="","",'Mapa final SI'!AC349)</f>
        <v/>
      </c>
      <c r="J346" s="425" t="str">
        <f>IF('Mapa final SI'!AE349="","",'Mapa final SI'!AE349)</f>
        <v/>
      </c>
      <c r="K346" s="425" t="str">
        <f t="shared" si="58"/>
        <v/>
      </c>
      <c r="L346" s="425" t="str">
        <f>IF('Mapa final SI'!AH349="","",'Mapa final SI'!AH349)</f>
        <v/>
      </c>
      <c r="M346" s="338" t="str">
        <f>IF('Mapa final SI'!T349="","",'Mapa final SI'!T349)</f>
        <v/>
      </c>
      <c r="N346" s="70"/>
      <c r="O346" s="70"/>
      <c r="P346" s="70"/>
      <c r="Q346" s="180"/>
    </row>
    <row r="347" spans="1:17" ht="43.5" customHeight="1" x14ac:dyDescent="0.25">
      <c r="A347" s="118" t="s">
        <v>879</v>
      </c>
      <c r="B347" s="779"/>
      <c r="C347" s="781"/>
      <c r="D347" s="783"/>
      <c r="E347" s="781"/>
      <c r="F347" s="785"/>
      <c r="G347" s="785"/>
      <c r="H347" s="889"/>
      <c r="I347" s="425" t="str">
        <f>IF('Mapa final SI'!AC350="","",'Mapa final SI'!AC350)</f>
        <v/>
      </c>
      <c r="J347" s="425" t="str">
        <f>IF('Mapa final SI'!AE350="","",'Mapa final SI'!AE350)</f>
        <v/>
      </c>
      <c r="K347" s="425" t="str">
        <f t="shared" si="58"/>
        <v/>
      </c>
      <c r="L347" s="425" t="str">
        <f>IF('Mapa final SI'!AH350="","",'Mapa final SI'!AH350)</f>
        <v/>
      </c>
      <c r="M347" s="338" t="str">
        <f>IF('Mapa final SI'!T350="","",'Mapa final SI'!T350)</f>
        <v/>
      </c>
      <c r="N347" s="70"/>
      <c r="O347" s="70"/>
      <c r="P347" s="70"/>
      <c r="Q347" s="180"/>
    </row>
    <row r="348" spans="1:17" ht="43.5" customHeight="1" x14ac:dyDescent="0.25">
      <c r="A348" s="118" t="s">
        <v>880</v>
      </c>
      <c r="B348" s="779"/>
      <c r="C348" s="781"/>
      <c r="D348" s="783"/>
      <c r="E348" s="781"/>
      <c r="F348" s="785"/>
      <c r="G348" s="785"/>
      <c r="H348" s="786"/>
      <c r="I348" s="425" t="str">
        <f>IF('Mapa final SI'!AC351="","",'Mapa final SI'!AC351)</f>
        <v/>
      </c>
      <c r="J348" s="425" t="str">
        <f>IF('Mapa final SI'!AE351="","",'Mapa final SI'!AE351)</f>
        <v/>
      </c>
      <c r="K348" s="425" t="str">
        <f t="shared" si="58"/>
        <v/>
      </c>
      <c r="L348" s="425" t="str">
        <f>IF('Mapa final SI'!AH351="","",'Mapa final SI'!AH351)</f>
        <v/>
      </c>
      <c r="M348" s="338" t="str">
        <f>IF('Mapa final SI'!T351="","",'Mapa final SI'!T351)</f>
        <v/>
      </c>
      <c r="N348" s="70"/>
      <c r="O348" s="70"/>
      <c r="P348" s="70"/>
      <c r="Q348" s="180"/>
    </row>
    <row r="349" spans="1:17" ht="43.5" customHeight="1" x14ac:dyDescent="0.25">
      <c r="A349" s="118" t="s">
        <v>881</v>
      </c>
      <c r="B349" s="778"/>
      <c r="C349" s="780" t="str">
        <f>IF('Mapa final SI'!G352="","",'Mapa final SI'!G352)</f>
        <v/>
      </c>
      <c r="D349" s="791"/>
      <c r="E349" s="780" t="str">
        <f>IF('Mapa final SI'!F352="","",'Mapa final SI'!F352)</f>
        <v/>
      </c>
      <c r="F349" s="784" t="str">
        <f>IF('Mapa final SI'!L352="","",'Mapa final SI'!L352)</f>
        <v/>
      </c>
      <c r="G349" s="784" t="str">
        <f>IF('Mapa final SI'!P352="","",'Mapa final SI'!P352)</f>
        <v/>
      </c>
      <c r="H349" s="889"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5" t="str">
        <f>IF('Mapa final SI'!AC352="","",'Mapa final SI'!AC352)</f>
        <v/>
      </c>
      <c r="J349" s="425" t="str">
        <f>IF('Mapa final SI'!AE352="","",'Mapa final SI'!AE352)</f>
        <v/>
      </c>
      <c r="K349" s="425" t="str">
        <f t="shared" si="58"/>
        <v/>
      </c>
      <c r="L349" s="425" t="str">
        <f>IF('Mapa final SI'!AH352="","",'Mapa final SI'!AH352)</f>
        <v/>
      </c>
      <c r="M349" s="338" t="str">
        <f>IF('Mapa final SI'!T352="","",'Mapa final SI'!T352)</f>
        <v/>
      </c>
      <c r="N349" s="70"/>
      <c r="O349" s="70"/>
      <c r="P349" s="70"/>
      <c r="Q349" s="180"/>
    </row>
    <row r="350" spans="1:17" ht="43.5" customHeight="1" x14ac:dyDescent="0.25">
      <c r="A350" s="118" t="s">
        <v>882</v>
      </c>
      <c r="B350" s="779"/>
      <c r="C350" s="781"/>
      <c r="D350" s="783"/>
      <c r="E350" s="781"/>
      <c r="F350" s="785"/>
      <c r="G350" s="785"/>
      <c r="H350" s="889"/>
      <c r="I350" s="425" t="str">
        <f>IF('Mapa final SI'!AC353="","",'Mapa final SI'!AC353)</f>
        <v/>
      </c>
      <c r="J350" s="425" t="str">
        <f>IF('Mapa final SI'!AE353="","",'Mapa final SI'!AE353)</f>
        <v/>
      </c>
      <c r="K350" s="425" t="str">
        <f t="shared" si="58"/>
        <v/>
      </c>
      <c r="L350" s="425" t="str">
        <f>IF('Mapa final SI'!AH353="","",'Mapa final SI'!AH353)</f>
        <v/>
      </c>
      <c r="M350" s="338" t="str">
        <f>IF('Mapa final SI'!T353="","",'Mapa final SI'!T353)</f>
        <v/>
      </c>
      <c r="N350" s="70"/>
      <c r="O350" s="70"/>
      <c r="P350" s="70"/>
      <c r="Q350" s="180"/>
    </row>
    <row r="351" spans="1:17" ht="43.5" customHeight="1" x14ac:dyDescent="0.25">
      <c r="A351" s="118" t="s">
        <v>883</v>
      </c>
      <c r="B351" s="779"/>
      <c r="C351" s="781"/>
      <c r="D351" s="783"/>
      <c r="E351" s="781"/>
      <c r="F351" s="785"/>
      <c r="G351" s="785"/>
      <c r="H351" s="889"/>
      <c r="I351" s="425" t="str">
        <f>IF('Mapa final SI'!AC354="","",'Mapa final SI'!AC354)</f>
        <v/>
      </c>
      <c r="J351" s="425" t="str">
        <f>IF('Mapa final SI'!AE354="","",'Mapa final SI'!AE354)</f>
        <v/>
      </c>
      <c r="K351" s="425" t="str">
        <f t="shared" si="58"/>
        <v/>
      </c>
      <c r="L351" s="425" t="str">
        <f>IF('Mapa final SI'!AH354="","",'Mapa final SI'!AH354)</f>
        <v/>
      </c>
      <c r="M351" s="338" t="str">
        <f>IF('Mapa final SI'!T354="","",'Mapa final SI'!T354)</f>
        <v/>
      </c>
      <c r="N351" s="70"/>
      <c r="O351" s="70"/>
      <c r="P351" s="70"/>
      <c r="Q351" s="180"/>
    </row>
    <row r="352" spans="1:17" ht="43.5" customHeight="1" x14ac:dyDescent="0.25">
      <c r="A352" s="118" t="s">
        <v>884</v>
      </c>
      <c r="B352" s="779"/>
      <c r="C352" s="781"/>
      <c r="D352" s="783"/>
      <c r="E352" s="781"/>
      <c r="F352" s="785"/>
      <c r="G352" s="785"/>
      <c r="H352" s="889"/>
      <c r="I352" s="425" t="str">
        <f>IF('Mapa final SI'!AC355="","",'Mapa final SI'!AC355)</f>
        <v/>
      </c>
      <c r="J352" s="425" t="str">
        <f>IF('Mapa final SI'!AE355="","",'Mapa final SI'!AE355)</f>
        <v/>
      </c>
      <c r="K352" s="425" t="str">
        <f t="shared" si="58"/>
        <v/>
      </c>
      <c r="L352" s="425" t="str">
        <f>IF('Mapa final SI'!AH355="","",'Mapa final SI'!AH355)</f>
        <v/>
      </c>
      <c r="M352" s="338" t="str">
        <f>IF('Mapa final SI'!T355="","",'Mapa final SI'!T355)</f>
        <v/>
      </c>
      <c r="N352" s="70"/>
      <c r="O352" s="70"/>
      <c r="P352" s="70"/>
      <c r="Q352" s="180"/>
    </row>
    <row r="353" spans="1:17" ht="43.5" customHeight="1" x14ac:dyDescent="0.25">
      <c r="A353" s="118" t="s">
        <v>885</v>
      </c>
      <c r="B353" s="779"/>
      <c r="C353" s="781"/>
      <c r="D353" s="783"/>
      <c r="E353" s="781"/>
      <c r="F353" s="785"/>
      <c r="G353" s="785"/>
      <c r="H353" s="889"/>
      <c r="I353" s="425" t="str">
        <f>IF('Mapa final SI'!AC356="","",'Mapa final SI'!AC356)</f>
        <v/>
      </c>
      <c r="J353" s="425" t="str">
        <f>IF('Mapa final SI'!AE356="","",'Mapa final SI'!AE356)</f>
        <v/>
      </c>
      <c r="K353" s="425" t="str">
        <f t="shared" si="58"/>
        <v/>
      </c>
      <c r="L353" s="425" t="str">
        <f>IF('Mapa final SI'!AH356="","",'Mapa final SI'!AH356)</f>
        <v/>
      </c>
      <c r="M353" s="338" t="str">
        <f>IF('Mapa final SI'!T356="","",'Mapa final SI'!T356)</f>
        <v/>
      </c>
      <c r="N353" s="70"/>
      <c r="O353" s="70"/>
      <c r="P353" s="70"/>
      <c r="Q353" s="180"/>
    </row>
    <row r="354" spans="1:17" ht="43.5" customHeight="1" x14ac:dyDescent="0.25">
      <c r="A354" s="118" t="s">
        <v>886</v>
      </c>
      <c r="B354" s="779"/>
      <c r="C354" s="781"/>
      <c r="D354" s="783"/>
      <c r="E354" s="781"/>
      <c r="F354" s="785"/>
      <c r="G354" s="785"/>
      <c r="H354" s="786"/>
      <c r="I354" s="425" t="str">
        <f>IF('Mapa final SI'!AC357="","",'Mapa final SI'!AC357)</f>
        <v/>
      </c>
      <c r="J354" s="425" t="str">
        <f>IF('Mapa final SI'!AE357="","",'Mapa final SI'!AE357)</f>
        <v/>
      </c>
      <c r="K354" s="425" t="str">
        <f t="shared" si="58"/>
        <v/>
      </c>
      <c r="L354" s="425" t="str">
        <f>IF('Mapa final SI'!AH357="","",'Mapa final SI'!AH357)</f>
        <v/>
      </c>
      <c r="M354" s="338" t="str">
        <f>IF('Mapa final SI'!T357="","",'Mapa final SI'!T357)</f>
        <v/>
      </c>
      <c r="N354" s="70"/>
      <c r="O354" s="70"/>
      <c r="P354" s="70"/>
      <c r="Q354" s="180"/>
    </row>
    <row r="355" spans="1:17" ht="43.5" customHeight="1" x14ac:dyDescent="0.25">
      <c r="A355" s="118" t="s">
        <v>887</v>
      </c>
      <c r="B355" s="778"/>
      <c r="C355" s="780" t="str">
        <f>IF('Mapa final SI'!G358="","",'Mapa final SI'!G358)</f>
        <v/>
      </c>
      <c r="D355" s="791"/>
      <c r="E355" s="780" t="str">
        <f>IF('Mapa final SI'!F358="","",'Mapa final SI'!F358)</f>
        <v/>
      </c>
      <c r="F355" s="784" t="str">
        <f>IF('Mapa final SI'!L358="","",'Mapa final SI'!L358)</f>
        <v/>
      </c>
      <c r="G355" s="784" t="str">
        <f>IF('Mapa final SI'!P358="","",'Mapa final SI'!P358)</f>
        <v/>
      </c>
      <c r="H355" s="889"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5" t="str">
        <f>IF('Mapa final SI'!AC358="","",'Mapa final SI'!AC358)</f>
        <v/>
      </c>
      <c r="J355" s="425" t="str">
        <f>IF('Mapa final SI'!AE358="","",'Mapa final SI'!AE358)</f>
        <v/>
      </c>
      <c r="K355" s="425" t="str">
        <f t="shared" si="58"/>
        <v/>
      </c>
      <c r="L355" s="425" t="str">
        <f>IF('Mapa final SI'!AH358="","",'Mapa final SI'!AH358)</f>
        <v/>
      </c>
      <c r="M355" s="338" t="str">
        <f>IF('Mapa final SI'!T358="","",'Mapa final SI'!T358)</f>
        <v/>
      </c>
      <c r="N355" s="70"/>
      <c r="O355" s="70"/>
      <c r="P355" s="70"/>
      <c r="Q355" s="180"/>
    </row>
    <row r="356" spans="1:17" ht="43.5" customHeight="1" x14ac:dyDescent="0.25">
      <c r="A356" s="118" t="s">
        <v>888</v>
      </c>
      <c r="B356" s="779"/>
      <c r="C356" s="781"/>
      <c r="D356" s="783"/>
      <c r="E356" s="781"/>
      <c r="F356" s="785"/>
      <c r="G356" s="785"/>
      <c r="H356" s="889"/>
      <c r="I356" s="425" t="str">
        <f>IF('Mapa final SI'!AC359="","",'Mapa final SI'!AC359)</f>
        <v/>
      </c>
      <c r="J356" s="425" t="str">
        <f>IF('Mapa final SI'!AE359="","",'Mapa final SI'!AE359)</f>
        <v/>
      </c>
      <c r="K356" s="425" t="str">
        <f t="shared" si="58"/>
        <v/>
      </c>
      <c r="L356" s="425" t="str">
        <f>IF('Mapa final SI'!AH359="","",'Mapa final SI'!AH359)</f>
        <v/>
      </c>
      <c r="M356" s="338" t="str">
        <f>IF('Mapa final SI'!T359="","",'Mapa final SI'!T359)</f>
        <v/>
      </c>
      <c r="N356" s="70"/>
      <c r="O356" s="70"/>
      <c r="P356" s="70"/>
      <c r="Q356" s="180"/>
    </row>
    <row r="357" spans="1:17" ht="43.5" customHeight="1" x14ac:dyDescent="0.25">
      <c r="A357" s="118" t="s">
        <v>889</v>
      </c>
      <c r="B357" s="779"/>
      <c r="C357" s="781"/>
      <c r="D357" s="783"/>
      <c r="E357" s="781"/>
      <c r="F357" s="785"/>
      <c r="G357" s="785"/>
      <c r="H357" s="889"/>
      <c r="I357" s="425" t="str">
        <f>IF('Mapa final SI'!AC360="","",'Mapa final SI'!AC360)</f>
        <v/>
      </c>
      <c r="J357" s="425" t="str">
        <f>IF('Mapa final SI'!AE360="","",'Mapa final SI'!AE360)</f>
        <v/>
      </c>
      <c r="K357" s="425" t="str">
        <f t="shared" si="58"/>
        <v/>
      </c>
      <c r="L357" s="425" t="str">
        <f>IF('Mapa final SI'!AH360="","",'Mapa final SI'!AH360)</f>
        <v/>
      </c>
      <c r="M357" s="338" t="str">
        <f>IF('Mapa final SI'!T360="","",'Mapa final SI'!T360)</f>
        <v/>
      </c>
      <c r="N357" s="70"/>
      <c r="O357" s="70"/>
      <c r="P357" s="70"/>
      <c r="Q357" s="180"/>
    </row>
    <row r="358" spans="1:17" ht="43.5" customHeight="1" x14ac:dyDescent="0.25">
      <c r="A358" s="118" t="s">
        <v>890</v>
      </c>
      <c r="B358" s="779"/>
      <c r="C358" s="781"/>
      <c r="D358" s="783"/>
      <c r="E358" s="781"/>
      <c r="F358" s="785"/>
      <c r="G358" s="785"/>
      <c r="H358" s="889"/>
      <c r="I358" s="425" t="str">
        <f>IF('Mapa final SI'!AC361="","",'Mapa final SI'!AC361)</f>
        <v/>
      </c>
      <c r="J358" s="425" t="str">
        <f>IF('Mapa final SI'!AE361="","",'Mapa final SI'!AE361)</f>
        <v/>
      </c>
      <c r="K358" s="425" t="str">
        <f t="shared" si="58"/>
        <v/>
      </c>
      <c r="L358" s="425" t="str">
        <f>IF('Mapa final SI'!AH361="","",'Mapa final SI'!AH361)</f>
        <v/>
      </c>
      <c r="M358" s="338" t="str">
        <f>IF('Mapa final SI'!T361="","",'Mapa final SI'!T361)</f>
        <v/>
      </c>
      <c r="N358" s="70"/>
      <c r="O358" s="70"/>
      <c r="P358" s="70"/>
      <c r="Q358" s="180"/>
    </row>
    <row r="359" spans="1:17" ht="43.5" customHeight="1" x14ac:dyDescent="0.25">
      <c r="A359" s="118" t="s">
        <v>891</v>
      </c>
      <c r="B359" s="779"/>
      <c r="C359" s="781"/>
      <c r="D359" s="783"/>
      <c r="E359" s="781"/>
      <c r="F359" s="785"/>
      <c r="G359" s="785"/>
      <c r="H359" s="889"/>
      <c r="I359" s="425" t="str">
        <f>IF('Mapa final SI'!AC362="","",'Mapa final SI'!AC362)</f>
        <v/>
      </c>
      <c r="J359" s="425" t="str">
        <f>IF('Mapa final SI'!AE362="","",'Mapa final SI'!AE362)</f>
        <v/>
      </c>
      <c r="K359" s="425" t="str">
        <f t="shared" si="58"/>
        <v/>
      </c>
      <c r="L359" s="425" t="str">
        <f>IF('Mapa final SI'!AH362="","",'Mapa final SI'!AH362)</f>
        <v/>
      </c>
      <c r="M359" s="338" t="str">
        <f>IF('Mapa final SI'!T362="","",'Mapa final SI'!T362)</f>
        <v/>
      </c>
      <c r="N359" s="70"/>
      <c r="O359" s="70"/>
      <c r="P359" s="70"/>
      <c r="Q359" s="180"/>
    </row>
    <row r="360" spans="1:17" ht="43.5" customHeight="1" x14ac:dyDescent="0.25">
      <c r="A360" s="118" t="s">
        <v>892</v>
      </c>
      <c r="B360" s="779"/>
      <c r="C360" s="781"/>
      <c r="D360" s="783"/>
      <c r="E360" s="781"/>
      <c r="F360" s="785"/>
      <c r="G360" s="785"/>
      <c r="H360" s="786"/>
      <c r="I360" s="425" t="str">
        <f>IF('Mapa final SI'!AC363="","",'Mapa final SI'!AC363)</f>
        <v/>
      </c>
      <c r="J360" s="425" t="str">
        <f>IF('Mapa final SI'!AE363="","",'Mapa final SI'!AE363)</f>
        <v/>
      </c>
      <c r="K360" s="425" t="str">
        <f t="shared" si="58"/>
        <v/>
      </c>
      <c r="L360" s="425" t="str">
        <f>IF('Mapa final SI'!AH363="","",'Mapa final SI'!AH363)</f>
        <v/>
      </c>
      <c r="M360" s="338" t="str">
        <f>IF('Mapa final SI'!T363="","",'Mapa final SI'!T363)</f>
        <v/>
      </c>
      <c r="N360" s="70"/>
      <c r="O360" s="70"/>
      <c r="P360" s="70"/>
      <c r="Q360" s="180"/>
    </row>
    <row r="361" spans="1:17" ht="43.5" customHeight="1" x14ac:dyDescent="0.25">
      <c r="A361" s="118" t="s">
        <v>893</v>
      </c>
      <c r="B361" s="778"/>
      <c r="C361" s="780" t="str">
        <f>IF('Mapa final SI'!G364="","",'Mapa final SI'!G364)</f>
        <v/>
      </c>
      <c r="D361" s="791"/>
      <c r="E361" s="780" t="str">
        <f>IF('Mapa final SI'!F364="","",'Mapa final SI'!F364)</f>
        <v/>
      </c>
      <c r="F361" s="784" t="str">
        <f>IF('Mapa final SI'!L364="","",'Mapa final SI'!L364)</f>
        <v/>
      </c>
      <c r="G361" s="784" t="str">
        <f>IF('Mapa final SI'!P364="","",'Mapa final SI'!P364)</f>
        <v/>
      </c>
      <c r="H361" s="889"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5" t="str">
        <f>IF('Mapa final SI'!AC364="","",'Mapa final SI'!AC364)</f>
        <v/>
      </c>
      <c r="J361" s="425" t="str">
        <f>IF('Mapa final SI'!AE364="","",'Mapa final SI'!AE364)</f>
        <v/>
      </c>
      <c r="K361" s="425" t="str">
        <f t="shared" si="58"/>
        <v/>
      </c>
      <c r="L361" s="425" t="str">
        <f>IF('Mapa final SI'!AH364="","",'Mapa final SI'!AH364)</f>
        <v/>
      </c>
      <c r="M361" s="338" t="str">
        <f>IF('Mapa final SI'!T364="","",'Mapa final SI'!T364)</f>
        <v/>
      </c>
      <c r="N361" s="70"/>
      <c r="O361" s="70"/>
      <c r="P361" s="70"/>
      <c r="Q361" s="180"/>
    </row>
    <row r="362" spans="1:17" ht="43.5" customHeight="1" x14ac:dyDescent="0.25">
      <c r="A362" s="118" t="s">
        <v>894</v>
      </c>
      <c r="B362" s="779"/>
      <c r="C362" s="781"/>
      <c r="D362" s="783"/>
      <c r="E362" s="781"/>
      <c r="F362" s="785"/>
      <c r="G362" s="785"/>
      <c r="H362" s="889"/>
      <c r="I362" s="425" t="str">
        <f>IF('Mapa final SI'!AC365="","",'Mapa final SI'!AC365)</f>
        <v/>
      </c>
      <c r="J362" s="425" t="str">
        <f>IF('Mapa final SI'!AE365="","",'Mapa final SI'!AE365)</f>
        <v/>
      </c>
      <c r="K362" s="425" t="str">
        <f t="shared" si="58"/>
        <v/>
      </c>
      <c r="L362" s="425" t="str">
        <f>IF('Mapa final SI'!AH365="","",'Mapa final SI'!AH365)</f>
        <v/>
      </c>
      <c r="M362" s="338" t="str">
        <f>IF('Mapa final SI'!T365="","",'Mapa final SI'!T365)</f>
        <v/>
      </c>
      <c r="N362" s="70"/>
      <c r="O362" s="70"/>
      <c r="P362" s="70"/>
      <c r="Q362" s="180"/>
    </row>
    <row r="363" spans="1:17" ht="51.75" customHeight="1" x14ac:dyDescent="0.25">
      <c r="A363" s="118" t="s">
        <v>895</v>
      </c>
      <c r="B363" s="779"/>
      <c r="C363" s="781"/>
      <c r="D363" s="783"/>
      <c r="E363" s="781"/>
      <c r="F363" s="785"/>
      <c r="G363" s="785"/>
      <c r="H363" s="889"/>
      <c r="I363" s="425" t="str">
        <f>IF('Mapa final SI'!AC366="","",'Mapa final SI'!AC366)</f>
        <v/>
      </c>
      <c r="J363" s="425" t="str">
        <f>IF('Mapa final SI'!AE366="","",'Mapa final SI'!AE366)</f>
        <v/>
      </c>
      <c r="K363" s="425" t="str">
        <f t="shared" si="58"/>
        <v/>
      </c>
      <c r="L363" s="425" t="str">
        <f>IF('Mapa final SI'!AH366="","",'Mapa final SI'!AH366)</f>
        <v/>
      </c>
      <c r="M363" s="338" t="str">
        <f>IF('Mapa final SI'!T366="","",'Mapa final SI'!T366)</f>
        <v/>
      </c>
      <c r="N363" s="70"/>
      <c r="O363" s="70"/>
      <c r="P363" s="70"/>
      <c r="Q363" s="180"/>
    </row>
    <row r="364" spans="1:17" ht="51.75" customHeight="1" x14ac:dyDescent="0.25">
      <c r="A364" s="118" t="s">
        <v>896</v>
      </c>
      <c r="B364" s="779"/>
      <c r="C364" s="781"/>
      <c r="D364" s="783"/>
      <c r="E364" s="781"/>
      <c r="F364" s="785"/>
      <c r="G364" s="785"/>
      <c r="H364" s="889"/>
      <c r="I364" s="425" t="str">
        <f>IF('Mapa final SI'!AC367="","",'Mapa final SI'!AC367)</f>
        <v/>
      </c>
      <c r="J364" s="425" t="str">
        <f>IF('Mapa final SI'!AE367="","",'Mapa final SI'!AE367)</f>
        <v/>
      </c>
      <c r="K364" s="425" t="str">
        <f t="shared" si="58"/>
        <v/>
      </c>
      <c r="L364" s="425" t="str">
        <f>IF('Mapa final SI'!AH367="","",'Mapa final SI'!AH367)</f>
        <v/>
      </c>
      <c r="M364" s="338" t="str">
        <f>IF('Mapa final SI'!T367="","",'Mapa final SI'!T367)</f>
        <v/>
      </c>
      <c r="N364" s="70"/>
      <c r="O364" s="70"/>
      <c r="P364" s="70"/>
      <c r="Q364" s="180"/>
    </row>
    <row r="365" spans="1:17" ht="51.75" customHeight="1" x14ac:dyDescent="0.25">
      <c r="A365" s="118" t="s">
        <v>897</v>
      </c>
      <c r="B365" s="779"/>
      <c r="C365" s="781"/>
      <c r="D365" s="783"/>
      <c r="E365" s="781"/>
      <c r="F365" s="785"/>
      <c r="G365" s="785"/>
      <c r="H365" s="889"/>
      <c r="I365" s="425" t="str">
        <f>IF('Mapa final SI'!AC368="","",'Mapa final SI'!AC368)</f>
        <v/>
      </c>
      <c r="J365" s="425" t="str">
        <f>IF('Mapa final SI'!AE368="","",'Mapa final SI'!AE368)</f>
        <v/>
      </c>
      <c r="K365" s="425" t="str">
        <f t="shared" si="58"/>
        <v/>
      </c>
      <c r="L365" s="425" t="str">
        <f>IF('Mapa final SI'!AH368="","",'Mapa final SI'!AH368)</f>
        <v/>
      </c>
      <c r="M365" s="338" t="str">
        <f>IF('Mapa final SI'!T368="","",'Mapa final SI'!T368)</f>
        <v/>
      </c>
      <c r="N365" s="70"/>
      <c r="O365" s="70"/>
      <c r="P365" s="70"/>
      <c r="Q365" s="180"/>
    </row>
    <row r="366" spans="1:17" ht="51.75" customHeight="1" x14ac:dyDescent="0.25">
      <c r="A366" s="118" t="s">
        <v>898</v>
      </c>
      <c r="B366" s="779"/>
      <c r="C366" s="781"/>
      <c r="D366" s="783"/>
      <c r="E366" s="781"/>
      <c r="F366" s="785"/>
      <c r="G366" s="785"/>
      <c r="H366" s="786"/>
      <c r="I366" s="425" t="str">
        <f>IF('Mapa final SI'!AC369="","",'Mapa final SI'!AC369)</f>
        <v/>
      </c>
      <c r="J366" s="425" t="str">
        <f>IF('Mapa final SI'!AE369="","",'Mapa final SI'!AE369)</f>
        <v/>
      </c>
      <c r="K366" s="425" t="str">
        <f t="shared" si="58"/>
        <v/>
      </c>
      <c r="L366" s="425" t="str">
        <f>IF('Mapa final SI'!AH369="","",'Mapa final SI'!AH369)</f>
        <v/>
      </c>
      <c r="M366" s="338" t="str">
        <f>IF('Mapa final SI'!T369="","",'Mapa final SI'!T369)</f>
        <v/>
      </c>
      <c r="N366" s="70"/>
      <c r="O366" s="70"/>
      <c r="P366" s="70"/>
      <c r="Q366" s="180"/>
    </row>
    <row r="367" spans="1:17" ht="51.75" customHeight="1" x14ac:dyDescent="0.25">
      <c r="A367" s="118" t="s">
        <v>899</v>
      </c>
      <c r="B367" s="778"/>
      <c r="C367" s="780" t="str">
        <f>IF('Mapa final SI'!G370="","",'Mapa final SI'!G370)</f>
        <v/>
      </c>
      <c r="D367" s="791"/>
      <c r="E367" s="780" t="str">
        <f>IF('Mapa final SI'!F370="","",'Mapa final SI'!F370)</f>
        <v/>
      </c>
      <c r="F367" s="784" t="str">
        <f>IF('Mapa final SI'!L370="","",'Mapa final SI'!L370)</f>
        <v/>
      </c>
      <c r="G367" s="784" t="str">
        <f>IF('Mapa final SI'!P370="","",'Mapa final SI'!P370)</f>
        <v/>
      </c>
      <c r="H367" s="889"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5" t="str">
        <f>IF('Mapa final SI'!AC370="","",'Mapa final SI'!AC370)</f>
        <v/>
      </c>
      <c r="J367" s="425" t="str">
        <f>IF('Mapa final SI'!AE370="","",'Mapa final SI'!AE370)</f>
        <v/>
      </c>
      <c r="K367" s="425" t="str">
        <f t="shared" si="58"/>
        <v/>
      </c>
      <c r="L367" s="425" t="str">
        <f>IF('Mapa final SI'!AH370="","",'Mapa final SI'!AH370)</f>
        <v/>
      </c>
      <c r="M367" s="338" t="str">
        <f>IF('Mapa final SI'!T370="","",'Mapa final SI'!T370)</f>
        <v/>
      </c>
      <c r="N367" s="70"/>
      <c r="O367" s="70"/>
      <c r="P367" s="70"/>
      <c r="Q367" s="180"/>
    </row>
    <row r="368" spans="1:17" ht="51.75" customHeight="1" x14ac:dyDescent="0.25">
      <c r="A368" s="118" t="s">
        <v>900</v>
      </c>
      <c r="B368" s="779"/>
      <c r="C368" s="781"/>
      <c r="D368" s="783"/>
      <c r="E368" s="781"/>
      <c r="F368" s="785"/>
      <c r="G368" s="785"/>
      <c r="H368" s="889"/>
      <c r="I368" s="425" t="str">
        <f>IF('Mapa final SI'!AC371="","",'Mapa final SI'!AC371)</f>
        <v/>
      </c>
      <c r="J368" s="425" t="str">
        <f>IF('Mapa final SI'!AE371="","",'Mapa final SI'!AE371)</f>
        <v/>
      </c>
      <c r="K368" s="425" t="str">
        <f t="shared" si="58"/>
        <v/>
      </c>
      <c r="L368" s="425" t="str">
        <f>IF('Mapa final SI'!AH371="","",'Mapa final SI'!AH371)</f>
        <v/>
      </c>
      <c r="M368" s="338" t="str">
        <f>IF('Mapa final SI'!T371="","",'Mapa final SI'!T371)</f>
        <v/>
      </c>
      <c r="N368" s="70"/>
      <c r="O368" s="70"/>
      <c r="P368" s="70"/>
      <c r="Q368" s="180"/>
    </row>
    <row r="369" spans="1:17" ht="51.75" customHeight="1" x14ac:dyDescent="0.25">
      <c r="A369" s="118" t="s">
        <v>901</v>
      </c>
      <c r="B369" s="779"/>
      <c r="C369" s="781"/>
      <c r="D369" s="783"/>
      <c r="E369" s="781"/>
      <c r="F369" s="785"/>
      <c r="G369" s="785"/>
      <c r="H369" s="889"/>
      <c r="I369" s="425" t="str">
        <f>IF('Mapa final SI'!AC372="","",'Mapa final SI'!AC372)</f>
        <v/>
      </c>
      <c r="J369" s="425" t="str">
        <f>IF('Mapa final SI'!AE372="","",'Mapa final SI'!AE372)</f>
        <v/>
      </c>
      <c r="K369" s="425" t="str">
        <f t="shared" si="58"/>
        <v/>
      </c>
      <c r="L369" s="425" t="str">
        <f>IF('Mapa final SI'!AH372="","",'Mapa final SI'!AH372)</f>
        <v/>
      </c>
      <c r="M369" s="338" t="str">
        <f>IF('Mapa final SI'!T372="","",'Mapa final SI'!T372)</f>
        <v/>
      </c>
      <c r="N369" s="70"/>
      <c r="O369" s="70"/>
      <c r="P369" s="70"/>
      <c r="Q369" s="180"/>
    </row>
    <row r="370" spans="1:17" ht="51.75" customHeight="1" x14ac:dyDescent="0.25">
      <c r="A370" s="118" t="s">
        <v>902</v>
      </c>
      <c r="B370" s="779"/>
      <c r="C370" s="781"/>
      <c r="D370" s="783"/>
      <c r="E370" s="781"/>
      <c r="F370" s="785"/>
      <c r="G370" s="785"/>
      <c r="H370" s="889"/>
      <c r="I370" s="425" t="str">
        <f>IF('Mapa final SI'!AC373="","",'Mapa final SI'!AC373)</f>
        <v/>
      </c>
      <c r="J370" s="425" t="str">
        <f>IF('Mapa final SI'!AE373="","",'Mapa final SI'!AE373)</f>
        <v/>
      </c>
      <c r="K370" s="425" t="str">
        <f t="shared" si="58"/>
        <v/>
      </c>
      <c r="L370" s="425" t="str">
        <f>IF('Mapa final SI'!AH373="","",'Mapa final SI'!AH373)</f>
        <v/>
      </c>
      <c r="M370" s="338" t="str">
        <f>IF('Mapa final SI'!T373="","",'Mapa final SI'!T373)</f>
        <v/>
      </c>
      <c r="N370" s="70"/>
      <c r="O370" s="70"/>
      <c r="P370" s="70"/>
      <c r="Q370" s="180"/>
    </row>
    <row r="371" spans="1:17" ht="51.75" customHeight="1" x14ac:dyDescent="0.25">
      <c r="A371" s="118" t="s">
        <v>903</v>
      </c>
      <c r="B371" s="779"/>
      <c r="C371" s="781"/>
      <c r="D371" s="783"/>
      <c r="E371" s="781"/>
      <c r="F371" s="785"/>
      <c r="G371" s="785"/>
      <c r="H371" s="889"/>
      <c r="I371" s="425" t="str">
        <f>IF('Mapa final SI'!AC374="","",'Mapa final SI'!AC374)</f>
        <v/>
      </c>
      <c r="J371" s="425" t="str">
        <f>IF('Mapa final SI'!AE374="","",'Mapa final SI'!AE374)</f>
        <v/>
      </c>
      <c r="K371" s="425" t="str">
        <f t="shared" si="58"/>
        <v/>
      </c>
      <c r="L371" s="425" t="str">
        <f>IF('Mapa final SI'!AH374="","",'Mapa final SI'!AH374)</f>
        <v/>
      </c>
      <c r="M371" s="338" t="str">
        <f>IF('Mapa final SI'!T374="","",'Mapa final SI'!T374)</f>
        <v/>
      </c>
      <c r="N371" s="70"/>
      <c r="O371" s="70"/>
      <c r="P371" s="70"/>
      <c r="Q371" s="180"/>
    </row>
    <row r="372" spans="1:17" ht="51.75" customHeight="1" x14ac:dyDescent="0.25">
      <c r="A372" s="118" t="s">
        <v>904</v>
      </c>
      <c r="B372" s="779"/>
      <c r="C372" s="781"/>
      <c r="D372" s="783"/>
      <c r="E372" s="781"/>
      <c r="F372" s="785"/>
      <c r="G372" s="785"/>
      <c r="H372" s="786"/>
      <c r="I372" s="425" t="str">
        <f>IF('Mapa final SI'!AC375="","",'Mapa final SI'!AC375)</f>
        <v/>
      </c>
      <c r="J372" s="425" t="str">
        <f>IF('Mapa final SI'!AE375="","",'Mapa final SI'!AE375)</f>
        <v/>
      </c>
      <c r="K372" s="425" t="str">
        <f t="shared" si="58"/>
        <v/>
      </c>
      <c r="L372" s="425" t="str">
        <f>IF('Mapa final SI'!AH375="","",'Mapa final SI'!AH375)</f>
        <v/>
      </c>
      <c r="M372" s="338" t="str">
        <f>IF('Mapa final SI'!T375="","",'Mapa final SI'!T375)</f>
        <v/>
      </c>
      <c r="N372" s="70"/>
      <c r="O372" s="70"/>
      <c r="P372" s="70"/>
      <c r="Q372" s="180"/>
    </row>
    <row r="373" spans="1:17" ht="51.75" customHeight="1" x14ac:dyDescent="0.25">
      <c r="A373" s="118" t="s">
        <v>905</v>
      </c>
      <c r="B373" s="778"/>
      <c r="C373" s="780" t="str">
        <f>IF('Mapa final SI'!G376="","",'Mapa final SI'!G376)</f>
        <v/>
      </c>
      <c r="D373" s="791"/>
      <c r="E373" s="780" t="str">
        <f>IF('Mapa final SI'!F376="","",'Mapa final SI'!F376)</f>
        <v/>
      </c>
      <c r="F373" s="784" t="str">
        <f>IF('Mapa final SI'!L376="","",'Mapa final SI'!L376)</f>
        <v/>
      </c>
      <c r="G373" s="784" t="str">
        <f>IF('Mapa final SI'!P376="","",'Mapa final SI'!P376)</f>
        <v/>
      </c>
      <c r="H373" s="889"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5" t="str">
        <f>IF('Mapa final SI'!AC376="","",'Mapa final SI'!AC376)</f>
        <v/>
      </c>
      <c r="J373" s="425" t="str">
        <f>IF('Mapa final SI'!AE376="","",'Mapa final SI'!AE376)</f>
        <v/>
      </c>
      <c r="K373" s="425" t="str">
        <f t="shared" si="58"/>
        <v/>
      </c>
      <c r="L373" s="425" t="str">
        <f>IF('Mapa final SI'!AH376="","",'Mapa final SI'!AH376)</f>
        <v/>
      </c>
      <c r="M373" s="338" t="str">
        <f>IF('Mapa final SI'!T376="","",'Mapa final SI'!T376)</f>
        <v/>
      </c>
      <c r="N373" s="70"/>
      <c r="O373" s="70"/>
      <c r="P373" s="70"/>
      <c r="Q373" s="180"/>
    </row>
    <row r="374" spans="1:17" ht="51.75" customHeight="1" x14ac:dyDescent="0.25">
      <c r="A374" s="118" t="s">
        <v>906</v>
      </c>
      <c r="B374" s="779"/>
      <c r="C374" s="781"/>
      <c r="D374" s="783"/>
      <c r="E374" s="781"/>
      <c r="F374" s="785"/>
      <c r="G374" s="785"/>
      <c r="H374" s="889"/>
      <c r="I374" s="425" t="str">
        <f>IF('Mapa final SI'!AC377="","",'Mapa final SI'!AC377)</f>
        <v/>
      </c>
      <c r="J374" s="425" t="str">
        <f>IF('Mapa final SI'!AE377="","",'Mapa final SI'!AE377)</f>
        <v/>
      </c>
      <c r="K374" s="425" t="str">
        <f t="shared" si="58"/>
        <v/>
      </c>
      <c r="L374" s="425" t="str">
        <f>IF('Mapa final SI'!AH377="","",'Mapa final SI'!AH377)</f>
        <v/>
      </c>
      <c r="M374" s="338" t="str">
        <f>IF('Mapa final SI'!T377="","",'Mapa final SI'!T377)</f>
        <v/>
      </c>
      <c r="N374" s="70"/>
      <c r="O374" s="70"/>
      <c r="P374" s="70"/>
      <c r="Q374" s="180"/>
    </row>
    <row r="375" spans="1:17" ht="51.75" customHeight="1" x14ac:dyDescent="0.25">
      <c r="A375" s="118" t="s">
        <v>907</v>
      </c>
      <c r="B375" s="779"/>
      <c r="C375" s="781"/>
      <c r="D375" s="783"/>
      <c r="E375" s="781"/>
      <c r="F375" s="785"/>
      <c r="G375" s="785"/>
      <c r="H375" s="889"/>
      <c r="I375" s="425" t="str">
        <f>IF('Mapa final SI'!AC378="","",'Mapa final SI'!AC378)</f>
        <v/>
      </c>
      <c r="J375" s="425" t="str">
        <f>IF('Mapa final SI'!AE378="","",'Mapa final SI'!AE378)</f>
        <v/>
      </c>
      <c r="K375" s="425" t="str">
        <f t="shared" si="58"/>
        <v/>
      </c>
      <c r="L375" s="425" t="str">
        <f>IF('Mapa final SI'!AH378="","",'Mapa final SI'!AH378)</f>
        <v/>
      </c>
      <c r="M375" s="338" t="str">
        <f>IF('Mapa final SI'!T378="","",'Mapa final SI'!T378)</f>
        <v/>
      </c>
      <c r="N375" s="70"/>
      <c r="O375" s="70"/>
      <c r="P375" s="70"/>
      <c r="Q375" s="180"/>
    </row>
    <row r="376" spans="1:17" ht="51.75" customHeight="1" x14ac:dyDescent="0.25">
      <c r="A376" s="118" t="s">
        <v>908</v>
      </c>
      <c r="B376" s="779"/>
      <c r="C376" s="781"/>
      <c r="D376" s="783"/>
      <c r="E376" s="781"/>
      <c r="F376" s="785"/>
      <c r="G376" s="785"/>
      <c r="H376" s="889"/>
      <c r="I376" s="425" t="str">
        <f>IF('Mapa final SI'!AC379="","",'Mapa final SI'!AC379)</f>
        <v/>
      </c>
      <c r="J376" s="425" t="str">
        <f>IF('Mapa final SI'!AE379="","",'Mapa final SI'!AE379)</f>
        <v/>
      </c>
      <c r="K376" s="425" t="str">
        <f t="shared" si="58"/>
        <v/>
      </c>
      <c r="L376" s="425" t="str">
        <f>IF('Mapa final SI'!AH379="","",'Mapa final SI'!AH379)</f>
        <v/>
      </c>
      <c r="M376" s="338" t="str">
        <f>IF('Mapa final SI'!T379="","",'Mapa final SI'!T379)</f>
        <v/>
      </c>
      <c r="N376" s="70"/>
      <c r="O376" s="70"/>
      <c r="P376" s="70"/>
      <c r="Q376" s="180"/>
    </row>
    <row r="377" spans="1:17" ht="51.75" customHeight="1" x14ac:dyDescent="0.25">
      <c r="A377" s="118" t="s">
        <v>909</v>
      </c>
      <c r="B377" s="779"/>
      <c r="C377" s="781"/>
      <c r="D377" s="783"/>
      <c r="E377" s="781"/>
      <c r="F377" s="785"/>
      <c r="G377" s="785"/>
      <c r="H377" s="889"/>
      <c r="I377" s="425" t="str">
        <f>IF('Mapa final SI'!AC380="","",'Mapa final SI'!AC380)</f>
        <v/>
      </c>
      <c r="J377" s="425" t="str">
        <f>IF('Mapa final SI'!AE380="","",'Mapa final SI'!AE380)</f>
        <v/>
      </c>
      <c r="K377" s="425" t="str">
        <f t="shared" si="58"/>
        <v/>
      </c>
      <c r="L377" s="425" t="str">
        <f>IF('Mapa final SI'!AH380="","",'Mapa final SI'!AH380)</f>
        <v/>
      </c>
      <c r="M377" s="338" t="str">
        <f>IF('Mapa final SI'!T380="","",'Mapa final SI'!T380)</f>
        <v/>
      </c>
      <c r="N377" s="70"/>
      <c r="O377" s="70"/>
      <c r="P377" s="70"/>
      <c r="Q377" s="180"/>
    </row>
    <row r="378" spans="1:17" ht="51.75" customHeight="1" x14ac:dyDescent="0.25">
      <c r="A378" s="118" t="s">
        <v>910</v>
      </c>
      <c r="B378" s="779"/>
      <c r="C378" s="781"/>
      <c r="D378" s="783"/>
      <c r="E378" s="781"/>
      <c r="F378" s="785"/>
      <c r="G378" s="785"/>
      <c r="H378" s="786"/>
      <c r="I378" s="425" t="str">
        <f>IF('Mapa final SI'!AC381="","",'Mapa final SI'!AC381)</f>
        <v/>
      </c>
      <c r="J378" s="425" t="str">
        <f>IF('Mapa final SI'!AE381="","",'Mapa final SI'!AE381)</f>
        <v/>
      </c>
      <c r="K378" s="425" t="str">
        <f t="shared" si="58"/>
        <v/>
      </c>
      <c r="L378" s="425" t="str">
        <f>IF('Mapa final SI'!AH381="","",'Mapa final SI'!AH381)</f>
        <v/>
      </c>
      <c r="M378" s="338" t="str">
        <f>IF('Mapa final SI'!T381="","",'Mapa final SI'!T381)</f>
        <v/>
      </c>
      <c r="N378" s="70"/>
      <c r="O378" s="70"/>
      <c r="P378" s="70"/>
      <c r="Q378" s="180"/>
    </row>
    <row r="379" spans="1:17" ht="51.75" customHeight="1" x14ac:dyDescent="0.25">
      <c r="A379" s="118" t="s">
        <v>911</v>
      </c>
      <c r="B379" s="778"/>
      <c r="C379" s="780" t="str">
        <f>IF('Mapa final SI'!G382="","",'Mapa final SI'!G382)</f>
        <v/>
      </c>
      <c r="D379" s="791"/>
      <c r="E379" s="780" t="str">
        <f>IF('Mapa final SI'!F382="","",'Mapa final SI'!F382)</f>
        <v/>
      </c>
      <c r="F379" s="784" t="str">
        <f>IF('Mapa final SI'!L382="","",'Mapa final SI'!L382)</f>
        <v/>
      </c>
      <c r="G379" s="784" t="str">
        <f>IF('Mapa final SI'!P382="","",'Mapa final SI'!P382)</f>
        <v/>
      </c>
      <c r="H379" s="889"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5" t="str">
        <f>IF('Mapa final SI'!AC382="","",'Mapa final SI'!AC382)</f>
        <v/>
      </c>
      <c r="J379" s="425" t="str">
        <f>IF('Mapa final SI'!AE382="","",'Mapa final SI'!AE382)</f>
        <v/>
      </c>
      <c r="K379" s="425" t="str">
        <f t="shared" si="58"/>
        <v/>
      </c>
      <c r="L379" s="425" t="str">
        <f>IF('Mapa final SI'!AH382="","",'Mapa final SI'!AH382)</f>
        <v/>
      </c>
      <c r="M379" s="338" t="str">
        <f>IF('Mapa final SI'!T382="","",'Mapa final SI'!T382)</f>
        <v/>
      </c>
      <c r="N379" s="70"/>
      <c r="O379" s="70"/>
      <c r="P379" s="70"/>
      <c r="Q379" s="180"/>
    </row>
    <row r="380" spans="1:17" ht="51.75" customHeight="1" x14ac:dyDescent="0.25">
      <c r="A380" s="118" t="s">
        <v>912</v>
      </c>
      <c r="B380" s="779"/>
      <c r="C380" s="781"/>
      <c r="D380" s="783"/>
      <c r="E380" s="781"/>
      <c r="F380" s="785"/>
      <c r="G380" s="785"/>
      <c r="H380" s="889"/>
      <c r="I380" s="425" t="str">
        <f>IF('Mapa final SI'!AC383="","",'Mapa final SI'!AC383)</f>
        <v/>
      </c>
      <c r="J380" s="425" t="str">
        <f>IF('Mapa final SI'!AE383="","",'Mapa final SI'!AE383)</f>
        <v/>
      </c>
      <c r="K380" s="425" t="str">
        <f t="shared" si="58"/>
        <v/>
      </c>
      <c r="L380" s="425" t="str">
        <f>IF('Mapa final SI'!AH383="","",'Mapa final SI'!AH383)</f>
        <v/>
      </c>
      <c r="M380" s="338" t="str">
        <f>IF('Mapa final SI'!T383="","",'Mapa final SI'!T383)</f>
        <v/>
      </c>
      <c r="N380" s="70"/>
      <c r="O380" s="70"/>
      <c r="P380" s="70"/>
      <c r="Q380" s="180"/>
    </row>
    <row r="381" spans="1:17" ht="51.75" customHeight="1" x14ac:dyDescent="0.25">
      <c r="A381" s="118" t="s">
        <v>913</v>
      </c>
      <c r="B381" s="779"/>
      <c r="C381" s="781"/>
      <c r="D381" s="783"/>
      <c r="E381" s="781"/>
      <c r="F381" s="785"/>
      <c r="G381" s="785"/>
      <c r="H381" s="889"/>
      <c r="I381" s="425" t="str">
        <f>IF('Mapa final SI'!AC384="","",'Mapa final SI'!AC384)</f>
        <v/>
      </c>
      <c r="J381" s="425" t="str">
        <f>IF('Mapa final SI'!AE384="","",'Mapa final SI'!AE384)</f>
        <v/>
      </c>
      <c r="K381" s="425" t="str">
        <f t="shared" si="58"/>
        <v/>
      </c>
      <c r="L381" s="425" t="str">
        <f>IF('Mapa final SI'!AH384="","",'Mapa final SI'!AH384)</f>
        <v/>
      </c>
      <c r="M381" s="338" t="str">
        <f>IF('Mapa final SI'!T384="","",'Mapa final SI'!T384)</f>
        <v/>
      </c>
      <c r="N381" s="70"/>
      <c r="O381" s="70"/>
      <c r="P381" s="70"/>
      <c r="Q381" s="180"/>
    </row>
    <row r="382" spans="1:17" ht="51.75" customHeight="1" x14ac:dyDescent="0.25">
      <c r="A382" s="118" t="s">
        <v>914</v>
      </c>
      <c r="B382" s="779"/>
      <c r="C382" s="781"/>
      <c r="D382" s="783"/>
      <c r="E382" s="781"/>
      <c r="F382" s="785"/>
      <c r="G382" s="785"/>
      <c r="H382" s="889"/>
      <c r="I382" s="425" t="str">
        <f>IF('Mapa final SI'!AC385="","",'Mapa final SI'!AC385)</f>
        <v/>
      </c>
      <c r="J382" s="425" t="str">
        <f>IF('Mapa final SI'!AE385="","",'Mapa final SI'!AE385)</f>
        <v/>
      </c>
      <c r="K382" s="425" t="str">
        <f t="shared" si="58"/>
        <v/>
      </c>
      <c r="L382" s="425" t="str">
        <f>IF('Mapa final SI'!AH385="","",'Mapa final SI'!AH385)</f>
        <v/>
      </c>
      <c r="M382" s="338" t="str">
        <f>IF('Mapa final SI'!T385="","",'Mapa final SI'!T385)</f>
        <v/>
      </c>
      <c r="N382" s="70"/>
      <c r="O382" s="70"/>
      <c r="P382" s="70"/>
      <c r="Q382" s="180"/>
    </row>
    <row r="383" spans="1:17" ht="51.75" customHeight="1" x14ac:dyDescent="0.25">
      <c r="A383" s="118" t="s">
        <v>915</v>
      </c>
      <c r="B383" s="779"/>
      <c r="C383" s="781"/>
      <c r="D383" s="783"/>
      <c r="E383" s="781"/>
      <c r="F383" s="785"/>
      <c r="G383" s="785"/>
      <c r="H383" s="889"/>
      <c r="I383" s="425" t="str">
        <f>IF('Mapa final SI'!AC386="","",'Mapa final SI'!AC386)</f>
        <v/>
      </c>
      <c r="J383" s="425" t="str">
        <f>IF('Mapa final SI'!AE386="","",'Mapa final SI'!AE386)</f>
        <v/>
      </c>
      <c r="K383" s="425" t="str">
        <f t="shared" si="58"/>
        <v/>
      </c>
      <c r="L383" s="425" t="str">
        <f>IF('Mapa final SI'!AH386="","",'Mapa final SI'!AH386)</f>
        <v/>
      </c>
      <c r="M383" s="338" t="str">
        <f>IF('Mapa final SI'!T386="","",'Mapa final SI'!T386)</f>
        <v/>
      </c>
      <c r="N383" s="70"/>
      <c r="O383" s="70"/>
      <c r="P383" s="70"/>
      <c r="Q383" s="180"/>
    </row>
    <row r="384" spans="1:17" ht="51.75" customHeight="1" x14ac:dyDescent="0.25">
      <c r="A384" s="118" t="s">
        <v>916</v>
      </c>
      <c r="B384" s="779"/>
      <c r="C384" s="781"/>
      <c r="D384" s="783"/>
      <c r="E384" s="781"/>
      <c r="F384" s="785"/>
      <c r="G384" s="785"/>
      <c r="H384" s="786"/>
      <c r="I384" s="425" t="str">
        <f>IF('Mapa final SI'!AC387="","",'Mapa final SI'!AC387)</f>
        <v/>
      </c>
      <c r="J384" s="425" t="str">
        <f>IF('Mapa final SI'!AE387="","",'Mapa final SI'!AE387)</f>
        <v/>
      </c>
      <c r="K384" s="425" t="str">
        <f t="shared" si="58"/>
        <v/>
      </c>
      <c r="L384" s="425" t="str">
        <f>IF('Mapa final SI'!AH387="","",'Mapa final SI'!AH387)</f>
        <v/>
      </c>
      <c r="M384" s="338" t="str">
        <f>IF('Mapa final SI'!T387="","",'Mapa final SI'!T387)</f>
        <v/>
      </c>
      <c r="N384" s="70"/>
      <c r="O384" s="70"/>
      <c r="P384" s="70"/>
      <c r="Q384" s="180"/>
    </row>
    <row r="385" spans="1:17" ht="51.75" customHeight="1" x14ac:dyDescent="0.25">
      <c r="A385" s="118" t="s">
        <v>917</v>
      </c>
      <c r="B385" s="778"/>
      <c r="C385" s="780" t="str">
        <f>IF('Mapa final SI'!G388="","",'Mapa final SI'!G388)</f>
        <v/>
      </c>
      <c r="D385" s="791"/>
      <c r="E385" s="780" t="str">
        <f>IF('Mapa final SI'!F388="","",'Mapa final SI'!F388)</f>
        <v/>
      </c>
      <c r="F385" s="784" t="str">
        <f>IF('Mapa final SI'!L388="","",'Mapa final SI'!L388)</f>
        <v/>
      </c>
      <c r="G385" s="784" t="str">
        <f>IF('Mapa final SI'!P388="","",'Mapa final SI'!P388)</f>
        <v/>
      </c>
      <c r="H385" s="889"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5" t="str">
        <f>IF('Mapa final SI'!AC388="","",'Mapa final SI'!AC388)</f>
        <v/>
      </c>
      <c r="J385" s="425" t="str">
        <f>IF('Mapa final SI'!AE388="","",'Mapa final SI'!AE388)</f>
        <v/>
      </c>
      <c r="K385" s="425" t="str">
        <f t="shared" si="58"/>
        <v/>
      </c>
      <c r="L385" s="425" t="str">
        <f>IF('Mapa final SI'!AH388="","",'Mapa final SI'!AH388)</f>
        <v/>
      </c>
      <c r="M385" s="338" t="str">
        <f>IF('Mapa final SI'!T388="","",'Mapa final SI'!T388)</f>
        <v/>
      </c>
      <c r="N385" s="70"/>
      <c r="O385" s="70"/>
      <c r="P385" s="70"/>
      <c r="Q385" s="180"/>
    </row>
    <row r="386" spans="1:17" ht="51.75" customHeight="1" x14ac:dyDescent="0.25">
      <c r="A386" s="118" t="s">
        <v>918</v>
      </c>
      <c r="B386" s="779"/>
      <c r="C386" s="781"/>
      <c r="D386" s="783"/>
      <c r="E386" s="781"/>
      <c r="F386" s="785"/>
      <c r="G386" s="785"/>
      <c r="H386" s="889"/>
      <c r="I386" s="425" t="str">
        <f>IF('Mapa final SI'!AC389="","",'Mapa final SI'!AC389)</f>
        <v/>
      </c>
      <c r="J386" s="425" t="str">
        <f>IF('Mapa final SI'!AE389="","",'Mapa final SI'!AE389)</f>
        <v/>
      </c>
      <c r="K386" s="425" t="str">
        <f t="shared" si="58"/>
        <v/>
      </c>
      <c r="L386" s="425" t="str">
        <f>IF('Mapa final SI'!AH389="","",'Mapa final SI'!AH389)</f>
        <v/>
      </c>
      <c r="M386" s="338" t="str">
        <f>IF('Mapa final SI'!T389="","",'Mapa final SI'!T389)</f>
        <v/>
      </c>
      <c r="N386" s="70"/>
      <c r="O386" s="70"/>
      <c r="P386" s="70"/>
      <c r="Q386" s="180"/>
    </row>
    <row r="387" spans="1:17" ht="51.75" customHeight="1" x14ac:dyDescent="0.25">
      <c r="A387" s="118" t="s">
        <v>919</v>
      </c>
      <c r="B387" s="779"/>
      <c r="C387" s="781"/>
      <c r="D387" s="783"/>
      <c r="E387" s="781"/>
      <c r="F387" s="785"/>
      <c r="G387" s="785"/>
      <c r="H387" s="889"/>
      <c r="I387" s="425" t="str">
        <f>IF('Mapa final SI'!AC390="","",'Mapa final SI'!AC390)</f>
        <v/>
      </c>
      <c r="J387" s="425" t="str">
        <f>IF('Mapa final SI'!AE390="","",'Mapa final SI'!AE390)</f>
        <v/>
      </c>
      <c r="K387" s="425" t="str">
        <f t="shared" si="58"/>
        <v/>
      </c>
      <c r="L387" s="425" t="str">
        <f>IF('Mapa final SI'!AH390="","",'Mapa final SI'!AH390)</f>
        <v/>
      </c>
      <c r="M387" s="338" t="str">
        <f>IF('Mapa final SI'!T390="","",'Mapa final SI'!T390)</f>
        <v/>
      </c>
      <c r="N387" s="70"/>
      <c r="O387" s="70"/>
      <c r="P387" s="70"/>
      <c r="Q387" s="180"/>
    </row>
    <row r="388" spans="1:17" ht="51.75" customHeight="1" x14ac:dyDescent="0.25">
      <c r="A388" s="118" t="s">
        <v>920</v>
      </c>
      <c r="B388" s="779"/>
      <c r="C388" s="781"/>
      <c r="D388" s="783"/>
      <c r="E388" s="781"/>
      <c r="F388" s="785"/>
      <c r="G388" s="785"/>
      <c r="H388" s="889"/>
      <c r="I388" s="425" t="str">
        <f>IF('Mapa final SI'!AC391="","",'Mapa final SI'!AC391)</f>
        <v/>
      </c>
      <c r="J388" s="425" t="str">
        <f>IF('Mapa final SI'!AE391="","",'Mapa final SI'!AE391)</f>
        <v/>
      </c>
      <c r="K388" s="425" t="str">
        <f t="shared" si="58"/>
        <v/>
      </c>
      <c r="L388" s="425" t="str">
        <f>IF('Mapa final SI'!AH391="","",'Mapa final SI'!AH391)</f>
        <v/>
      </c>
      <c r="M388" s="338" t="str">
        <f>IF('Mapa final SI'!T391="","",'Mapa final SI'!T391)</f>
        <v/>
      </c>
      <c r="N388" s="70"/>
      <c r="O388" s="70"/>
      <c r="P388" s="70"/>
      <c r="Q388" s="180"/>
    </row>
    <row r="389" spans="1:17" ht="51.75" customHeight="1" x14ac:dyDescent="0.25">
      <c r="A389" s="118" t="s">
        <v>921</v>
      </c>
      <c r="B389" s="779"/>
      <c r="C389" s="781"/>
      <c r="D389" s="783"/>
      <c r="E389" s="781"/>
      <c r="F389" s="785"/>
      <c r="G389" s="785"/>
      <c r="H389" s="889"/>
      <c r="I389" s="425" t="str">
        <f>IF('Mapa final SI'!AC392="","",'Mapa final SI'!AC392)</f>
        <v/>
      </c>
      <c r="J389" s="425" t="str">
        <f>IF('Mapa final SI'!AE392="","",'Mapa final SI'!AE392)</f>
        <v/>
      </c>
      <c r="K389" s="425" t="str">
        <f t="shared" si="58"/>
        <v/>
      </c>
      <c r="L389" s="425" t="str">
        <f>IF('Mapa final SI'!AH392="","",'Mapa final SI'!AH392)</f>
        <v/>
      </c>
      <c r="M389" s="338" t="str">
        <f>IF('Mapa final SI'!T392="","",'Mapa final SI'!T392)</f>
        <v/>
      </c>
      <c r="N389" s="70"/>
      <c r="O389" s="70"/>
      <c r="P389" s="70"/>
      <c r="Q389" s="180"/>
    </row>
    <row r="390" spans="1:17" ht="51.75" customHeight="1" x14ac:dyDescent="0.25">
      <c r="A390" s="118" t="s">
        <v>922</v>
      </c>
      <c r="B390" s="779"/>
      <c r="C390" s="781"/>
      <c r="D390" s="783"/>
      <c r="E390" s="781"/>
      <c r="F390" s="785"/>
      <c r="G390" s="785"/>
      <c r="H390" s="786"/>
      <c r="I390" s="425" t="str">
        <f>IF('Mapa final SI'!AC393="","",'Mapa final SI'!AC393)</f>
        <v/>
      </c>
      <c r="J390" s="425" t="str">
        <f>IF('Mapa final SI'!AE393="","",'Mapa final SI'!AE393)</f>
        <v/>
      </c>
      <c r="K390" s="425" t="str">
        <f t="shared" si="58"/>
        <v/>
      </c>
      <c r="L390" s="425" t="str">
        <f>IF('Mapa final SI'!AH393="","",'Mapa final SI'!AH393)</f>
        <v/>
      </c>
      <c r="M390" s="338" t="str">
        <f>IF('Mapa final SI'!T393="","",'Mapa final SI'!T393)</f>
        <v/>
      </c>
      <c r="N390" s="70"/>
      <c r="O390" s="70"/>
      <c r="P390" s="70"/>
      <c r="Q390" s="180"/>
    </row>
    <row r="391" spans="1:17" ht="51.75" customHeight="1" x14ac:dyDescent="0.25">
      <c r="A391" s="118" t="s">
        <v>923</v>
      </c>
      <c r="B391" s="778"/>
      <c r="C391" s="780" t="str">
        <f>IF('Mapa final SI'!G394="","",'Mapa final SI'!G394)</f>
        <v/>
      </c>
      <c r="D391" s="791"/>
      <c r="E391" s="780" t="str">
        <f>IF('Mapa final SI'!F394="","",'Mapa final SI'!F394)</f>
        <v/>
      </c>
      <c r="F391" s="784" t="str">
        <f>IF('Mapa final SI'!L394="","",'Mapa final SI'!L394)</f>
        <v/>
      </c>
      <c r="G391" s="784" t="str">
        <f>IF('Mapa final SI'!P394="","",'Mapa final SI'!P394)</f>
        <v/>
      </c>
      <c r="H391" s="889"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5" t="str">
        <f>IF('Mapa final SI'!AC394="","",'Mapa final SI'!AC394)</f>
        <v/>
      </c>
      <c r="J391" s="425" t="str">
        <f>IF('Mapa final SI'!AE394="","",'Mapa final SI'!AE394)</f>
        <v/>
      </c>
      <c r="K391" s="425" t="str">
        <f t="shared" si="58"/>
        <v/>
      </c>
      <c r="L391" s="425" t="str">
        <f>IF('Mapa final SI'!AH394="","",'Mapa final SI'!AH394)</f>
        <v/>
      </c>
      <c r="M391" s="338" t="str">
        <f>IF('Mapa final SI'!T394="","",'Mapa final SI'!T394)</f>
        <v/>
      </c>
      <c r="N391" s="70"/>
      <c r="O391" s="70"/>
      <c r="P391" s="70"/>
      <c r="Q391" s="180"/>
    </row>
    <row r="392" spans="1:17" ht="51.75" customHeight="1" x14ac:dyDescent="0.25">
      <c r="A392" s="118" t="s">
        <v>924</v>
      </c>
      <c r="B392" s="779"/>
      <c r="C392" s="781"/>
      <c r="D392" s="783"/>
      <c r="E392" s="781"/>
      <c r="F392" s="785"/>
      <c r="G392" s="785"/>
      <c r="H392" s="889"/>
      <c r="I392" s="425" t="str">
        <f>IF('Mapa final SI'!AC395="","",'Mapa final SI'!AC395)</f>
        <v/>
      </c>
      <c r="J392" s="425" t="str">
        <f>IF('Mapa final SI'!AE395="","",'Mapa final SI'!AE395)</f>
        <v/>
      </c>
      <c r="K392" s="425"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5" t="str">
        <f>IF('Mapa final SI'!AH395="","",'Mapa final SI'!AH395)</f>
        <v/>
      </c>
      <c r="M392" s="338" t="str">
        <f>IF('Mapa final SI'!T395="","",'Mapa final SI'!T395)</f>
        <v/>
      </c>
      <c r="N392" s="70"/>
      <c r="O392" s="70"/>
      <c r="P392" s="70"/>
      <c r="Q392" s="180"/>
    </row>
    <row r="393" spans="1:17" ht="51.75" customHeight="1" x14ac:dyDescent="0.25">
      <c r="A393" s="118" t="s">
        <v>925</v>
      </c>
      <c r="B393" s="779"/>
      <c r="C393" s="781"/>
      <c r="D393" s="783"/>
      <c r="E393" s="781"/>
      <c r="F393" s="785"/>
      <c r="G393" s="785"/>
      <c r="H393" s="889"/>
      <c r="I393" s="425" t="str">
        <f>IF('Mapa final SI'!AC396="","",'Mapa final SI'!AC396)</f>
        <v/>
      </c>
      <c r="J393" s="425" t="str">
        <f>IF('Mapa final SI'!AE396="","",'Mapa final SI'!AE396)</f>
        <v/>
      </c>
      <c r="K393" s="425" t="str">
        <f t="shared" si="70"/>
        <v/>
      </c>
      <c r="L393" s="425" t="str">
        <f>IF('Mapa final SI'!AH396="","",'Mapa final SI'!AH396)</f>
        <v/>
      </c>
      <c r="M393" s="338" t="str">
        <f>IF('Mapa final SI'!T396="","",'Mapa final SI'!T396)</f>
        <v/>
      </c>
      <c r="N393" s="70"/>
      <c r="O393" s="70"/>
      <c r="P393" s="70"/>
      <c r="Q393" s="180"/>
    </row>
    <row r="394" spans="1:17" ht="51.75" customHeight="1" x14ac:dyDescent="0.25">
      <c r="A394" s="118" t="s">
        <v>926</v>
      </c>
      <c r="B394" s="779"/>
      <c r="C394" s="781"/>
      <c r="D394" s="783"/>
      <c r="E394" s="781"/>
      <c r="F394" s="785"/>
      <c r="G394" s="785"/>
      <c r="H394" s="889"/>
      <c r="I394" s="425" t="str">
        <f>IF('Mapa final SI'!AC397="","",'Mapa final SI'!AC397)</f>
        <v/>
      </c>
      <c r="J394" s="425" t="str">
        <f>IF('Mapa final SI'!AE397="","",'Mapa final SI'!AE397)</f>
        <v/>
      </c>
      <c r="K394" s="425" t="str">
        <f t="shared" si="70"/>
        <v/>
      </c>
      <c r="L394" s="425" t="str">
        <f>IF('Mapa final SI'!AH397="","",'Mapa final SI'!AH397)</f>
        <v/>
      </c>
      <c r="M394" s="338" t="str">
        <f>IF('Mapa final SI'!T397="","",'Mapa final SI'!T397)</f>
        <v/>
      </c>
      <c r="N394" s="70"/>
      <c r="O394" s="70"/>
      <c r="P394" s="70"/>
      <c r="Q394" s="180"/>
    </row>
    <row r="395" spans="1:17" ht="51.75" customHeight="1" x14ac:dyDescent="0.25">
      <c r="A395" s="118" t="s">
        <v>927</v>
      </c>
      <c r="B395" s="779"/>
      <c r="C395" s="781"/>
      <c r="D395" s="783"/>
      <c r="E395" s="781"/>
      <c r="F395" s="785"/>
      <c r="G395" s="785"/>
      <c r="H395" s="889"/>
      <c r="I395" s="425" t="str">
        <f>IF('Mapa final SI'!AC398="","",'Mapa final SI'!AC398)</f>
        <v/>
      </c>
      <c r="J395" s="425" t="str">
        <f>IF('Mapa final SI'!AE398="","",'Mapa final SI'!AE398)</f>
        <v/>
      </c>
      <c r="K395" s="425" t="str">
        <f t="shared" si="70"/>
        <v/>
      </c>
      <c r="L395" s="425" t="str">
        <f>IF('Mapa final SI'!AH398="","",'Mapa final SI'!AH398)</f>
        <v/>
      </c>
      <c r="M395" s="338" t="str">
        <f>IF('Mapa final SI'!T398="","",'Mapa final SI'!T398)</f>
        <v/>
      </c>
      <c r="N395" s="70"/>
      <c r="O395" s="70"/>
      <c r="P395" s="70"/>
      <c r="Q395" s="180"/>
    </row>
    <row r="396" spans="1:17" ht="51.75" customHeight="1" x14ac:dyDescent="0.25">
      <c r="A396" s="118" t="s">
        <v>928</v>
      </c>
      <c r="B396" s="779"/>
      <c r="C396" s="781"/>
      <c r="D396" s="783"/>
      <c r="E396" s="781"/>
      <c r="F396" s="785"/>
      <c r="G396" s="785"/>
      <c r="H396" s="786"/>
      <c r="I396" s="425" t="str">
        <f>IF('Mapa final SI'!AC399="","",'Mapa final SI'!AC399)</f>
        <v/>
      </c>
      <c r="J396" s="425" t="str">
        <f>IF('Mapa final SI'!AE399="","",'Mapa final SI'!AE399)</f>
        <v/>
      </c>
      <c r="K396" s="425" t="str">
        <f t="shared" si="70"/>
        <v/>
      </c>
      <c r="L396" s="425" t="str">
        <f>IF('Mapa final SI'!AH399="","",'Mapa final SI'!AH399)</f>
        <v/>
      </c>
      <c r="M396" s="338" t="str">
        <f>IF('Mapa final SI'!T399="","",'Mapa final SI'!T399)</f>
        <v/>
      </c>
      <c r="N396" s="70"/>
      <c r="O396" s="70"/>
      <c r="P396" s="70"/>
      <c r="Q396" s="180"/>
    </row>
    <row r="397" spans="1:17" ht="51.75" customHeight="1" x14ac:dyDescent="0.25">
      <c r="A397" s="118" t="s">
        <v>929</v>
      </c>
      <c r="B397" s="778"/>
      <c r="C397" s="780" t="str">
        <f>IF('Mapa final SI'!G400="","",'Mapa final SI'!G400)</f>
        <v/>
      </c>
      <c r="D397" s="791"/>
      <c r="E397" s="780" t="str">
        <f>IF('Mapa final SI'!F400="","",'Mapa final SI'!F400)</f>
        <v/>
      </c>
      <c r="F397" s="784" t="str">
        <f>IF('Mapa final SI'!L400="","",'Mapa final SI'!L400)</f>
        <v/>
      </c>
      <c r="G397" s="784" t="str">
        <f>IF('Mapa final SI'!P400="","",'Mapa final SI'!P400)</f>
        <v/>
      </c>
      <c r="H397" s="889"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5" t="str">
        <f>IF('Mapa final SI'!AC400="","",'Mapa final SI'!AC400)</f>
        <v/>
      </c>
      <c r="J397" s="425" t="str">
        <f>IF('Mapa final SI'!AE400="","",'Mapa final SI'!AE400)</f>
        <v/>
      </c>
      <c r="K397" s="425" t="str">
        <f t="shared" si="70"/>
        <v/>
      </c>
      <c r="L397" s="425" t="str">
        <f>IF('Mapa final SI'!AH400="","",'Mapa final SI'!AH400)</f>
        <v/>
      </c>
      <c r="M397" s="338" t="str">
        <f>IF('Mapa final SI'!T400="","",'Mapa final SI'!T400)</f>
        <v/>
      </c>
      <c r="N397" s="70"/>
      <c r="O397" s="70"/>
      <c r="P397" s="70"/>
      <c r="Q397" s="180"/>
    </row>
    <row r="398" spans="1:17" ht="51.75" customHeight="1" x14ac:dyDescent="0.25">
      <c r="A398" s="118" t="s">
        <v>930</v>
      </c>
      <c r="B398" s="779"/>
      <c r="C398" s="781"/>
      <c r="D398" s="783"/>
      <c r="E398" s="781"/>
      <c r="F398" s="785"/>
      <c r="G398" s="785"/>
      <c r="H398" s="889"/>
      <c r="I398" s="425" t="str">
        <f>IF('Mapa final SI'!AC401="","",'Mapa final SI'!AC401)</f>
        <v/>
      </c>
      <c r="J398" s="425" t="str">
        <f>IF('Mapa final SI'!AE401="","",'Mapa final SI'!AE401)</f>
        <v/>
      </c>
      <c r="K398" s="425" t="str">
        <f t="shared" si="70"/>
        <v/>
      </c>
      <c r="L398" s="425" t="str">
        <f>IF('Mapa final SI'!AH401="","",'Mapa final SI'!AH401)</f>
        <v/>
      </c>
      <c r="M398" s="338" t="str">
        <f>IF('Mapa final SI'!T401="","",'Mapa final SI'!T401)</f>
        <v/>
      </c>
      <c r="N398" s="70"/>
      <c r="O398" s="70"/>
      <c r="P398" s="70"/>
      <c r="Q398" s="180"/>
    </row>
    <row r="399" spans="1:17" ht="51.75" customHeight="1" x14ac:dyDescent="0.25">
      <c r="A399" s="118" t="s">
        <v>931</v>
      </c>
      <c r="B399" s="779"/>
      <c r="C399" s="781"/>
      <c r="D399" s="783"/>
      <c r="E399" s="781"/>
      <c r="F399" s="785"/>
      <c r="G399" s="785"/>
      <c r="H399" s="889"/>
      <c r="I399" s="425" t="str">
        <f>IF('Mapa final SI'!AC402="","",'Mapa final SI'!AC402)</f>
        <v/>
      </c>
      <c r="J399" s="425" t="str">
        <f>IF('Mapa final SI'!AE402="","",'Mapa final SI'!AE402)</f>
        <v/>
      </c>
      <c r="K399" s="425" t="str">
        <f t="shared" si="70"/>
        <v/>
      </c>
      <c r="L399" s="425" t="str">
        <f>IF('Mapa final SI'!AH402="","",'Mapa final SI'!AH402)</f>
        <v/>
      </c>
      <c r="M399" s="338" t="str">
        <f>IF('Mapa final SI'!T402="","",'Mapa final SI'!T402)</f>
        <v/>
      </c>
      <c r="N399" s="70"/>
      <c r="O399" s="70"/>
      <c r="P399" s="70"/>
      <c r="Q399" s="180"/>
    </row>
    <row r="400" spans="1:17" ht="51.75" customHeight="1" x14ac:dyDescent="0.25">
      <c r="A400" s="118" t="s">
        <v>932</v>
      </c>
      <c r="B400" s="779"/>
      <c r="C400" s="781"/>
      <c r="D400" s="783"/>
      <c r="E400" s="781"/>
      <c r="F400" s="785"/>
      <c r="G400" s="785"/>
      <c r="H400" s="889"/>
      <c r="I400" s="425" t="str">
        <f>IF('Mapa final SI'!AC403="","",'Mapa final SI'!AC403)</f>
        <v/>
      </c>
      <c r="J400" s="425" t="str">
        <f>IF('Mapa final SI'!AE403="","",'Mapa final SI'!AE403)</f>
        <v/>
      </c>
      <c r="K400" s="425" t="str">
        <f t="shared" si="70"/>
        <v/>
      </c>
      <c r="L400" s="425" t="str">
        <f>IF('Mapa final SI'!AH403="","",'Mapa final SI'!AH403)</f>
        <v/>
      </c>
      <c r="M400" s="338" t="str">
        <f>IF('Mapa final SI'!T403="","",'Mapa final SI'!T403)</f>
        <v/>
      </c>
      <c r="N400" s="70"/>
      <c r="O400" s="70"/>
      <c r="P400" s="70"/>
      <c r="Q400" s="180"/>
    </row>
    <row r="401" spans="1:17" ht="51.75" customHeight="1" x14ac:dyDescent="0.25">
      <c r="A401" s="118" t="s">
        <v>933</v>
      </c>
      <c r="B401" s="779"/>
      <c r="C401" s="781"/>
      <c r="D401" s="783"/>
      <c r="E401" s="781"/>
      <c r="F401" s="785"/>
      <c r="G401" s="785"/>
      <c r="H401" s="889"/>
      <c r="I401" s="425" t="str">
        <f>IF('Mapa final SI'!AC404="","",'Mapa final SI'!AC404)</f>
        <v/>
      </c>
      <c r="J401" s="425" t="str">
        <f>IF('Mapa final SI'!AE404="","",'Mapa final SI'!AE404)</f>
        <v/>
      </c>
      <c r="K401" s="425" t="str">
        <f t="shared" si="70"/>
        <v/>
      </c>
      <c r="L401" s="425" t="str">
        <f>IF('Mapa final SI'!AH404="","",'Mapa final SI'!AH404)</f>
        <v/>
      </c>
      <c r="M401" s="338" t="str">
        <f>IF('Mapa final SI'!T404="","",'Mapa final SI'!T404)</f>
        <v/>
      </c>
      <c r="N401" s="70"/>
      <c r="O401" s="70"/>
      <c r="P401" s="70"/>
      <c r="Q401" s="180"/>
    </row>
    <row r="402" spans="1:17" ht="51.75" customHeight="1" x14ac:dyDescent="0.25">
      <c r="A402" s="118" t="s">
        <v>934</v>
      </c>
      <c r="B402" s="779"/>
      <c r="C402" s="781"/>
      <c r="D402" s="783"/>
      <c r="E402" s="781"/>
      <c r="F402" s="785"/>
      <c r="G402" s="785"/>
      <c r="H402" s="786"/>
      <c r="I402" s="425" t="str">
        <f>IF('Mapa final SI'!AC405="","",'Mapa final SI'!AC405)</f>
        <v/>
      </c>
      <c r="J402" s="425" t="str">
        <f>IF('Mapa final SI'!AE405="","",'Mapa final SI'!AE405)</f>
        <v/>
      </c>
      <c r="K402" s="425" t="str">
        <f t="shared" si="70"/>
        <v/>
      </c>
      <c r="L402" s="425" t="str">
        <f>IF('Mapa final SI'!AH405="","",'Mapa final SI'!AH405)</f>
        <v/>
      </c>
      <c r="M402" s="338" t="str">
        <f>IF('Mapa final SI'!T405="","",'Mapa final SI'!T405)</f>
        <v/>
      </c>
      <c r="N402" s="70"/>
      <c r="O402" s="70"/>
      <c r="P402" s="70"/>
      <c r="Q402" s="180"/>
    </row>
    <row r="403" spans="1:17" ht="51.75" customHeight="1" x14ac:dyDescent="0.25">
      <c r="A403" s="118" t="s">
        <v>935</v>
      </c>
      <c r="B403" s="778"/>
      <c r="C403" s="780" t="str">
        <f>IF('Mapa final SI'!G406="","",'Mapa final SI'!G406)</f>
        <v/>
      </c>
      <c r="D403" s="791"/>
      <c r="E403" s="780" t="str">
        <f>IF('Mapa final SI'!F406="","",'Mapa final SI'!F406)</f>
        <v/>
      </c>
      <c r="F403" s="784" t="str">
        <f>IF('Mapa final SI'!L406="","",'Mapa final SI'!L406)</f>
        <v/>
      </c>
      <c r="G403" s="784" t="str">
        <f>IF('Mapa final SI'!P406="","",'Mapa final SI'!P406)</f>
        <v/>
      </c>
      <c r="H403" s="889"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5" t="str">
        <f>IF('Mapa final SI'!AC406="","",'Mapa final SI'!AC406)</f>
        <v/>
      </c>
      <c r="J403" s="425" t="str">
        <f>IF('Mapa final SI'!AE406="","",'Mapa final SI'!AE406)</f>
        <v/>
      </c>
      <c r="K403" s="425" t="str">
        <f t="shared" si="70"/>
        <v/>
      </c>
      <c r="L403" s="425" t="str">
        <f>IF('Mapa final SI'!AH406="","",'Mapa final SI'!AH406)</f>
        <v/>
      </c>
      <c r="M403" s="338" t="str">
        <f>IF('Mapa final SI'!T406="","",'Mapa final SI'!T406)</f>
        <v/>
      </c>
      <c r="N403" s="70"/>
      <c r="O403" s="70"/>
      <c r="P403" s="70"/>
      <c r="Q403" s="180"/>
    </row>
    <row r="404" spans="1:17" ht="51.75" customHeight="1" x14ac:dyDescent="0.25">
      <c r="A404" s="118" t="s">
        <v>936</v>
      </c>
      <c r="B404" s="779"/>
      <c r="C404" s="781"/>
      <c r="D404" s="783"/>
      <c r="E404" s="781"/>
      <c r="F404" s="785"/>
      <c r="G404" s="785"/>
      <c r="H404" s="889"/>
      <c r="I404" s="425" t="str">
        <f>IF('Mapa final SI'!AC407="","",'Mapa final SI'!AC407)</f>
        <v/>
      </c>
      <c r="J404" s="425" t="str">
        <f>IF('Mapa final SI'!AE407="","",'Mapa final SI'!AE407)</f>
        <v/>
      </c>
      <c r="K404" s="425" t="str">
        <f t="shared" si="70"/>
        <v/>
      </c>
      <c r="L404" s="425" t="str">
        <f>IF('Mapa final SI'!AH407="","",'Mapa final SI'!AH407)</f>
        <v/>
      </c>
      <c r="M404" s="338" t="str">
        <f>IF('Mapa final SI'!T407="","",'Mapa final SI'!T407)</f>
        <v/>
      </c>
      <c r="N404" s="70"/>
      <c r="O404" s="70"/>
      <c r="P404" s="70"/>
      <c r="Q404" s="180"/>
    </row>
    <row r="405" spans="1:17" ht="51.75" customHeight="1" x14ac:dyDescent="0.25">
      <c r="A405" s="118" t="s">
        <v>937</v>
      </c>
      <c r="B405" s="779"/>
      <c r="C405" s="781"/>
      <c r="D405" s="783"/>
      <c r="E405" s="781"/>
      <c r="F405" s="785"/>
      <c r="G405" s="785"/>
      <c r="H405" s="889"/>
      <c r="I405" s="425" t="str">
        <f>IF('Mapa final SI'!AC408="","",'Mapa final SI'!AC408)</f>
        <v/>
      </c>
      <c r="J405" s="425" t="str">
        <f>IF('Mapa final SI'!AE408="","",'Mapa final SI'!AE408)</f>
        <v/>
      </c>
      <c r="K405" s="425" t="str">
        <f t="shared" si="70"/>
        <v/>
      </c>
      <c r="L405" s="425" t="str">
        <f>IF('Mapa final SI'!AH408="","",'Mapa final SI'!AH408)</f>
        <v/>
      </c>
      <c r="M405" s="338" t="str">
        <f>IF('Mapa final SI'!T408="","",'Mapa final SI'!T408)</f>
        <v/>
      </c>
      <c r="N405" s="70"/>
      <c r="O405" s="70"/>
      <c r="P405" s="70"/>
      <c r="Q405" s="180"/>
    </row>
    <row r="406" spans="1:17" ht="51.75" customHeight="1" x14ac:dyDescent="0.25">
      <c r="A406" s="118" t="s">
        <v>938</v>
      </c>
      <c r="B406" s="779"/>
      <c r="C406" s="781"/>
      <c r="D406" s="783"/>
      <c r="E406" s="781"/>
      <c r="F406" s="785"/>
      <c r="G406" s="785"/>
      <c r="H406" s="889"/>
      <c r="I406" s="425" t="str">
        <f>IF('Mapa final SI'!AC409="","",'Mapa final SI'!AC409)</f>
        <v/>
      </c>
      <c r="J406" s="425" t="str">
        <f>IF('Mapa final SI'!AE409="","",'Mapa final SI'!AE409)</f>
        <v/>
      </c>
      <c r="K406" s="425" t="str">
        <f t="shared" si="70"/>
        <v/>
      </c>
      <c r="L406" s="425" t="str">
        <f>IF('Mapa final SI'!AH409="","",'Mapa final SI'!AH409)</f>
        <v/>
      </c>
      <c r="M406" s="338" t="str">
        <f>IF('Mapa final SI'!T409="","",'Mapa final SI'!T409)</f>
        <v/>
      </c>
      <c r="N406" s="70"/>
      <c r="O406" s="70"/>
      <c r="P406" s="70"/>
      <c r="Q406" s="180"/>
    </row>
    <row r="407" spans="1:17" ht="51.75" customHeight="1" x14ac:dyDescent="0.25">
      <c r="A407" s="118" t="s">
        <v>939</v>
      </c>
      <c r="B407" s="779"/>
      <c r="C407" s="781"/>
      <c r="D407" s="783"/>
      <c r="E407" s="781"/>
      <c r="F407" s="785"/>
      <c r="G407" s="785"/>
      <c r="H407" s="889"/>
      <c r="I407" s="425" t="str">
        <f>IF('Mapa final SI'!AC410="","",'Mapa final SI'!AC410)</f>
        <v/>
      </c>
      <c r="J407" s="425" t="str">
        <f>IF('Mapa final SI'!AE410="","",'Mapa final SI'!AE410)</f>
        <v/>
      </c>
      <c r="K407" s="425" t="str">
        <f t="shared" si="70"/>
        <v/>
      </c>
      <c r="L407" s="425" t="str">
        <f>IF('Mapa final SI'!AH410="","",'Mapa final SI'!AH410)</f>
        <v/>
      </c>
      <c r="M407" s="338" t="str">
        <f>IF('Mapa final SI'!T410="","",'Mapa final SI'!T410)</f>
        <v/>
      </c>
      <c r="N407" s="70"/>
      <c r="O407" s="70"/>
      <c r="P407" s="70"/>
      <c r="Q407" s="180"/>
    </row>
    <row r="408" spans="1:17" ht="51.75" customHeight="1" x14ac:dyDescent="0.25">
      <c r="A408" s="118" t="s">
        <v>940</v>
      </c>
      <c r="B408" s="779"/>
      <c r="C408" s="781"/>
      <c r="D408" s="783"/>
      <c r="E408" s="781"/>
      <c r="F408" s="785"/>
      <c r="G408" s="785"/>
      <c r="H408" s="786"/>
      <c r="I408" s="425" t="str">
        <f>IF('Mapa final SI'!AC411="","",'Mapa final SI'!AC411)</f>
        <v/>
      </c>
      <c r="J408" s="425" t="str">
        <f>IF('Mapa final SI'!AE411="","",'Mapa final SI'!AE411)</f>
        <v/>
      </c>
      <c r="K408" s="425" t="str">
        <f t="shared" si="70"/>
        <v/>
      </c>
      <c r="L408" s="425" t="str">
        <f>IF('Mapa final SI'!AH411="","",'Mapa final SI'!AH411)</f>
        <v/>
      </c>
      <c r="M408" s="338" t="str">
        <f>IF('Mapa final SI'!T411="","",'Mapa final SI'!T411)</f>
        <v/>
      </c>
      <c r="N408" s="70"/>
      <c r="O408" s="70"/>
      <c r="P408" s="70"/>
      <c r="Q408" s="180"/>
    </row>
    <row r="409" spans="1:17" ht="51.75" customHeight="1" x14ac:dyDescent="0.25">
      <c r="A409" s="118" t="s">
        <v>941</v>
      </c>
      <c r="B409" s="778"/>
      <c r="C409" s="780" t="str">
        <f>IF('Mapa final SI'!G412="","",'Mapa final SI'!G412)</f>
        <v/>
      </c>
      <c r="D409" s="791"/>
      <c r="E409" s="780" t="str">
        <f>IF('Mapa final SI'!F412="","",'Mapa final SI'!F412)</f>
        <v/>
      </c>
      <c r="F409" s="784" t="str">
        <f>IF('Mapa final SI'!L412="","",'Mapa final SI'!L412)</f>
        <v/>
      </c>
      <c r="G409" s="784" t="str">
        <f>IF('Mapa final SI'!P412="","",'Mapa final SI'!P412)</f>
        <v/>
      </c>
      <c r="H409" s="889"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5" t="str">
        <f>IF('Mapa final SI'!AC412="","",'Mapa final SI'!AC412)</f>
        <v/>
      </c>
      <c r="J409" s="425" t="str">
        <f>IF('Mapa final SI'!AE412="","",'Mapa final SI'!AE412)</f>
        <v/>
      </c>
      <c r="K409" s="425" t="str">
        <f t="shared" si="70"/>
        <v/>
      </c>
      <c r="L409" s="425" t="str">
        <f>IF('Mapa final SI'!AH412="","",'Mapa final SI'!AH412)</f>
        <v/>
      </c>
      <c r="M409" s="338" t="str">
        <f>IF('Mapa final SI'!T412="","",'Mapa final SI'!T412)</f>
        <v/>
      </c>
      <c r="N409" s="70"/>
      <c r="O409" s="70"/>
      <c r="P409" s="70"/>
      <c r="Q409" s="180"/>
    </row>
    <row r="410" spans="1:17" ht="51.75" customHeight="1" x14ac:dyDescent="0.25">
      <c r="A410" s="118" t="s">
        <v>942</v>
      </c>
      <c r="B410" s="779"/>
      <c r="C410" s="781"/>
      <c r="D410" s="783"/>
      <c r="E410" s="781"/>
      <c r="F410" s="785"/>
      <c r="G410" s="785"/>
      <c r="H410" s="889"/>
      <c r="I410" s="425" t="str">
        <f>IF('Mapa final SI'!AC413="","",'Mapa final SI'!AC413)</f>
        <v/>
      </c>
      <c r="J410" s="425" t="str">
        <f>IF('Mapa final SI'!AE413="","",'Mapa final SI'!AE413)</f>
        <v/>
      </c>
      <c r="K410" s="425" t="str">
        <f t="shared" si="70"/>
        <v/>
      </c>
      <c r="L410" s="425" t="str">
        <f>IF('Mapa final SI'!AH413="","",'Mapa final SI'!AH413)</f>
        <v/>
      </c>
      <c r="M410" s="338" t="str">
        <f>IF('Mapa final SI'!T413="","",'Mapa final SI'!T413)</f>
        <v/>
      </c>
      <c r="N410" s="70"/>
      <c r="O410" s="70"/>
      <c r="P410" s="70"/>
      <c r="Q410" s="180"/>
    </row>
    <row r="411" spans="1:17" ht="51.75" customHeight="1" x14ac:dyDescent="0.25">
      <c r="A411" s="118" t="s">
        <v>943</v>
      </c>
      <c r="B411" s="779"/>
      <c r="C411" s="781"/>
      <c r="D411" s="783"/>
      <c r="E411" s="781"/>
      <c r="F411" s="785"/>
      <c r="G411" s="785"/>
      <c r="H411" s="889"/>
      <c r="I411" s="425" t="str">
        <f>IF('Mapa final SI'!AC414="","",'Mapa final SI'!AC414)</f>
        <v/>
      </c>
      <c r="J411" s="425" t="str">
        <f>IF('Mapa final SI'!AE414="","",'Mapa final SI'!AE414)</f>
        <v/>
      </c>
      <c r="K411" s="425" t="str">
        <f t="shared" si="70"/>
        <v/>
      </c>
      <c r="L411" s="425" t="str">
        <f>IF('Mapa final SI'!AH414="","",'Mapa final SI'!AH414)</f>
        <v/>
      </c>
      <c r="M411" s="338" t="str">
        <f>IF('Mapa final SI'!T414="","",'Mapa final SI'!T414)</f>
        <v/>
      </c>
      <c r="N411" s="70"/>
      <c r="O411" s="70"/>
      <c r="P411" s="70"/>
      <c r="Q411" s="180"/>
    </row>
    <row r="412" spans="1:17" ht="51.75" customHeight="1" x14ac:dyDescent="0.25">
      <c r="A412" s="118" t="s">
        <v>944</v>
      </c>
      <c r="B412" s="779"/>
      <c r="C412" s="781"/>
      <c r="D412" s="783"/>
      <c r="E412" s="781"/>
      <c r="F412" s="785"/>
      <c r="G412" s="785"/>
      <c r="H412" s="889"/>
      <c r="I412" s="425" t="str">
        <f>IF('Mapa final SI'!AC415="","",'Mapa final SI'!AC415)</f>
        <v/>
      </c>
      <c r="J412" s="425" t="str">
        <f>IF('Mapa final SI'!AE415="","",'Mapa final SI'!AE415)</f>
        <v/>
      </c>
      <c r="K412" s="425" t="str">
        <f t="shared" si="70"/>
        <v/>
      </c>
      <c r="L412" s="425" t="str">
        <f>IF('Mapa final SI'!AH415="","",'Mapa final SI'!AH415)</f>
        <v/>
      </c>
      <c r="M412" s="338" t="str">
        <f>IF('Mapa final SI'!T415="","",'Mapa final SI'!T415)</f>
        <v/>
      </c>
      <c r="N412" s="70"/>
      <c r="O412" s="70"/>
      <c r="P412" s="70"/>
      <c r="Q412" s="180"/>
    </row>
    <row r="413" spans="1:17" ht="51.75" customHeight="1" x14ac:dyDescent="0.25">
      <c r="A413" s="118" t="s">
        <v>945</v>
      </c>
      <c r="B413" s="779"/>
      <c r="C413" s="781"/>
      <c r="D413" s="783"/>
      <c r="E413" s="781"/>
      <c r="F413" s="785"/>
      <c r="G413" s="785"/>
      <c r="H413" s="889"/>
      <c r="I413" s="425" t="str">
        <f>IF('Mapa final SI'!AC416="","",'Mapa final SI'!AC416)</f>
        <v/>
      </c>
      <c r="J413" s="425" t="str">
        <f>IF('Mapa final SI'!AE416="","",'Mapa final SI'!AE416)</f>
        <v/>
      </c>
      <c r="K413" s="425" t="str">
        <f t="shared" si="70"/>
        <v/>
      </c>
      <c r="L413" s="425" t="str">
        <f>IF('Mapa final SI'!AH416="","",'Mapa final SI'!AH416)</f>
        <v/>
      </c>
      <c r="M413" s="338" t="str">
        <f>IF('Mapa final SI'!T416="","",'Mapa final SI'!T416)</f>
        <v/>
      </c>
      <c r="N413" s="70"/>
      <c r="O413" s="70"/>
      <c r="P413" s="70"/>
      <c r="Q413" s="180"/>
    </row>
    <row r="414" spans="1:17" ht="51.75" customHeight="1" x14ac:dyDescent="0.25">
      <c r="A414" s="118" t="s">
        <v>946</v>
      </c>
      <c r="B414" s="779"/>
      <c r="C414" s="781"/>
      <c r="D414" s="783"/>
      <c r="E414" s="781"/>
      <c r="F414" s="785"/>
      <c r="G414" s="785"/>
      <c r="H414" s="786"/>
      <c r="I414" s="425" t="str">
        <f>IF('Mapa final SI'!AC417="","",'Mapa final SI'!AC417)</f>
        <v/>
      </c>
      <c r="J414" s="425" t="str">
        <f>IF('Mapa final SI'!AE417="","",'Mapa final SI'!AE417)</f>
        <v/>
      </c>
      <c r="K414" s="425" t="str">
        <f t="shared" si="70"/>
        <v/>
      </c>
      <c r="L414" s="425" t="str">
        <f>IF('Mapa final SI'!AH417="","",'Mapa final SI'!AH417)</f>
        <v/>
      </c>
      <c r="M414" s="338" t="str">
        <f>IF('Mapa final SI'!T417="","",'Mapa final SI'!T417)</f>
        <v/>
      </c>
      <c r="N414" s="70"/>
      <c r="O414" s="70"/>
      <c r="P414" s="70"/>
      <c r="Q414" s="180"/>
    </row>
    <row r="415" spans="1:17" ht="51.75" customHeight="1" x14ac:dyDescent="0.25">
      <c r="A415" s="118" t="s">
        <v>947</v>
      </c>
      <c r="B415" s="778"/>
      <c r="C415" s="780" t="str">
        <f>IF('Mapa final SI'!G418="","",'Mapa final SI'!G418)</f>
        <v/>
      </c>
      <c r="D415" s="791"/>
      <c r="E415" s="780" t="str">
        <f>IF('Mapa final SI'!F418="","",'Mapa final SI'!F418)</f>
        <v/>
      </c>
      <c r="F415" s="784" t="str">
        <f>IF('Mapa final SI'!L418="","",'Mapa final SI'!L418)</f>
        <v/>
      </c>
      <c r="G415" s="784" t="str">
        <f>IF('Mapa final SI'!P418="","",'Mapa final SI'!P418)</f>
        <v/>
      </c>
      <c r="H415" s="889"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5" t="str">
        <f>IF('Mapa final SI'!AC418="","",'Mapa final SI'!AC418)</f>
        <v/>
      </c>
      <c r="J415" s="425" t="str">
        <f>IF('Mapa final SI'!AE418="","",'Mapa final SI'!AE418)</f>
        <v/>
      </c>
      <c r="K415" s="425" t="str">
        <f t="shared" si="70"/>
        <v/>
      </c>
      <c r="L415" s="425" t="str">
        <f>IF('Mapa final SI'!AH418="","",'Mapa final SI'!AH418)</f>
        <v/>
      </c>
      <c r="M415" s="338" t="str">
        <f>IF('Mapa final SI'!T418="","",'Mapa final SI'!T418)</f>
        <v/>
      </c>
      <c r="N415" s="70"/>
      <c r="O415" s="70"/>
      <c r="P415" s="70"/>
      <c r="Q415" s="180"/>
    </row>
    <row r="416" spans="1:17" ht="51.75" customHeight="1" x14ac:dyDescent="0.25">
      <c r="A416" s="118" t="s">
        <v>948</v>
      </c>
      <c r="B416" s="779"/>
      <c r="C416" s="781"/>
      <c r="D416" s="783"/>
      <c r="E416" s="781"/>
      <c r="F416" s="785"/>
      <c r="G416" s="785"/>
      <c r="H416" s="889"/>
      <c r="I416" s="425" t="str">
        <f>IF('Mapa final SI'!AC419="","",'Mapa final SI'!AC419)</f>
        <v/>
      </c>
      <c r="J416" s="425" t="str">
        <f>IF('Mapa final SI'!AE419="","",'Mapa final SI'!AE419)</f>
        <v/>
      </c>
      <c r="K416" s="425" t="str">
        <f t="shared" si="70"/>
        <v/>
      </c>
      <c r="L416" s="425" t="str">
        <f>IF('Mapa final SI'!AH419="","",'Mapa final SI'!AH419)</f>
        <v/>
      </c>
      <c r="M416" s="338" t="str">
        <f>IF('Mapa final SI'!T419="","",'Mapa final SI'!T419)</f>
        <v/>
      </c>
      <c r="N416" s="70"/>
      <c r="O416" s="70"/>
      <c r="P416" s="70"/>
      <c r="Q416" s="180"/>
    </row>
    <row r="417" spans="1:18" ht="51.75" customHeight="1" x14ac:dyDescent="0.25">
      <c r="A417" s="118" t="s">
        <v>949</v>
      </c>
      <c r="B417" s="779"/>
      <c r="C417" s="781"/>
      <c r="D417" s="783"/>
      <c r="E417" s="781"/>
      <c r="F417" s="785"/>
      <c r="G417" s="785"/>
      <c r="H417" s="889"/>
      <c r="I417" s="425" t="str">
        <f>IF('Mapa final SI'!AC420="","",'Mapa final SI'!AC420)</f>
        <v/>
      </c>
      <c r="J417" s="425" t="str">
        <f>IF('Mapa final SI'!AE420="","",'Mapa final SI'!AE420)</f>
        <v/>
      </c>
      <c r="K417" s="425" t="str">
        <f t="shared" si="70"/>
        <v/>
      </c>
      <c r="L417" s="425" t="str">
        <f>IF('Mapa final SI'!AH420="","",'Mapa final SI'!AH420)</f>
        <v/>
      </c>
      <c r="M417" s="338" t="str">
        <f>IF('Mapa final SI'!T420="","",'Mapa final SI'!T420)</f>
        <v/>
      </c>
      <c r="N417" s="70"/>
      <c r="O417" s="70"/>
      <c r="P417" s="70"/>
      <c r="Q417" s="180"/>
    </row>
    <row r="418" spans="1:18" ht="51.75" customHeight="1" x14ac:dyDescent="0.25">
      <c r="A418" s="118" t="s">
        <v>950</v>
      </c>
      <c r="B418" s="779"/>
      <c r="C418" s="781"/>
      <c r="D418" s="783"/>
      <c r="E418" s="781"/>
      <c r="F418" s="785"/>
      <c r="G418" s="785"/>
      <c r="H418" s="889"/>
      <c r="I418" s="425" t="str">
        <f>IF('Mapa final SI'!AC421="","",'Mapa final SI'!AC421)</f>
        <v/>
      </c>
      <c r="J418" s="425" t="str">
        <f>IF('Mapa final SI'!AE421="","",'Mapa final SI'!AE421)</f>
        <v/>
      </c>
      <c r="K418" s="425" t="str">
        <f t="shared" si="70"/>
        <v/>
      </c>
      <c r="L418" s="425" t="str">
        <f>IF('Mapa final SI'!AH421="","",'Mapa final SI'!AH421)</f>
        <v/>
      </c>
      <c r="M418" s="338" t="str">
        <f>IF('Mapa final SI'!T421="","",'Mapa final SI'!T421)</f>
        <v/>
      </c>
      <c r="N418" s="70"/>
      <c r="O418" s="70"/>
      <c r="P418" s="70"/>
      <c r="Q418" s="180"/>
    </row>
    <row r="419" spans="1:18" ht="51.75" customHeight="1" x14ac:dyDescent="0.25">
      <c r="A419" s="118" t="s">
        <v>951</v>
      </c>
      <c r="B419" s="779"/>
      <c r="C419" s="781"/>
      <c r="D419" s="783"/>
      <c r="E419" s="781"/>
      <c r="F419" s="785"/>
      <c r="G419" s="785"/>
      <c r="H419" s="889"/>
      <c r="I419" s="425" t="str">
        <f>IF('Mapa final SI'!AC422="","",'Mapa final SI'!AC422)</f>
        <v/>
      </c>
      <c r="J419" s="425" t="str">
        <f>IF('Mapa final SI'!AE422="","",'Mapa final SI'!AE422)</f>
        <v/>
      </c>
      <c r="K419" s="425" t="str">
        <f t="shared" si="70"/>
        <v/>
      </c>
      <c r="L419" s="425" t="str">
        <f>IF('Mapa final SI'!AH422="","",'Mapa final SI'!AH422)</f>
        <v/>
      </c>
      <c r="M419" s="338" t="str">
        <f>IF('Mapa final SI'!T422="","",'Mapa final SI'!T422)</f>
        <v/>
      </c>
      <c r="N419" s="70"/>
      <c r="O419" s="70"/>
      <c r="P419" s="70"/>
      <c r="Q419" s="180"/>
    </row>
    <row r="420" spans="1:18" ht="51.75" customHeight="1" x14ac:dyDescent="0.25">
      <c r="A420" s="118" t="s">
        <v>952</v>
      </c>
      <c r="B420" s="779"/>
      <c r="C420" s="781"/>
      <c r="D420" s="783"/>
      <c r="E420" s="781"/>
      <c r="F420" s="785"/>
      <c r="G420" s="785"/>
      <c r="H420" s="786"/>
      <c r="I420" s="425" t="str">
        <f>IF('Mapa final SI'!AC423="","",'Mapa final SI'!AC423)</f>
        <v/>
      </c>
      <c r="J420" s="425" t="str">
        <f>IF('Mapa final SI'!AE423="","",'Mapa final SI'!AE423)</f>
        <v/>
      </c>
      <c r="K420" s="425" t="str">
        <f t="shared" si="70"/>
        <v/>
      </c>
      <c r="L420" s="425" t="str">
        <f>IF('Mapa final SI'!AH423="","",'Mapa final SI'!AH423)</f>
        <v/>
      </c>
      <c r="M420" s="338" t="str">
        <f>IF('Mapa final SI'!T423="","",'Mapa final SI'!T423)</f>
        <v/>
      </c>
      <c r="N420" s="70"/>
      <c r="O420" s="70"/>
      <c r="P420" s="70"/>
      <c r="Q420" s="180"/>
    </row>
    <row r="421" spans="1:18" ht="51.75" customHeight="1" x14ac:dyDescent="0.25">
      <c r="A421" s="118" t="s">
        <v>953</v>
      </c>
      <c r="B421" s="778"/>
      <c r="C421" s="780" t="str">
        <f>IF('Mapa final SI'!G424="","",'Mapa final SI'!G424)</f>
        <v/>
      </c>
      <c r="D421" s="791"/>
      <c r="E421" s="780" t="str">
        <f>IF('Mapa final SI'!F424="","",'Mapa final SI'!F424)</f>
        <v/>
      </c>
      <c r="F421" s="784" t="str">
        <f>IF('Mapa final SI'!L424="","",'Mapa final SI'!L424)</f>
        <v/>
      </c>
      <c r="G421" s="784" t="str">
        <f>IF('Mapa final SI'!P424="","",'Mapa final SI'!P424)</f>
        <v/>
      </c>
      <c r="H421" s="889"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5" t="str">
        <f>IF('Mapa final SI'!AC424="","",'Mapa final SI'!AC424)</f>
        <v/>
      </c>
      <c r="J421" s="425" t="str">
        <f>IF('Mapa final SI'!AE424="","",'Mapa final SI'!AE424)</f>
        <v/>
      </c>
      <c r="K421" s="425" t="str">
        <f t="shared" si="70"/>
        <v/>
      </c>
      <c r="L421" s="425" t="str">
        <f>IF('Mapa final SI'!AH424="","",'Mapa final SI'!AH424)</f>
        <v/>
      </c>
      <c r="M421" s="338" t="str">
        <f>IF('Mapa final SI'!T424="","",'Mapa final SI'!T424)</f>
        <v/>
      </c>
      <c r="N421" s="70"/>
      <c r="O421" s="70"/>
      <c r="P421" s="70"/>
      <c r="Q421" s="180"/>
    </row>
    <row r="422" spans="1:18" ht="51.75" customHeight="1" x14ac:dyDescent="0.25">
      <c r="A422" s="118" t="s">
        <v>954</v>
      </c>
      <c r="B422" s="779"/>
      <c r="C422" s="781"/>
      <c r="D422" s="783"/>
      <c r="E422" s="781"/>
      <c r="F422" s="785"/>
      <c r="G422" s="785"/>
      <c r="H422" s="889"/>
      <c r="I422" s="425" t="str">
        <f>IF('Mapa final SI'!AC425="","",'Mapa final SI'!AC425)</f>
        <v/>
      </c>
      <c r="J422" s="425" t="str">
        <f>IF('Mapa final SI'!AE425="","",'Mapa final SI'!AE425)</f>
        <v/>
      </c>
      <c r="K422" s="425" t="str">
        <f t="shared" si="70"/>
        <v/>
      </c>
      <c r="L422" s="425" t="str">
        <f>IF('Mapa final SI'!AH425="","",'Mapa final SI'!AH425)</f>
        <v/>
      </c>
      <c r="M422" s="338" t="str">
        <f>IF('Mapa final SI'!T425="","",'Mapa final SI'!T425)</f>
        <v/>
      </c>
      <c r="N422" s="70"/>
      <c r="O422" s="70"/>
      <c r="P422" s="70"/>
      <c r="Q422" s="180"/>
    </row>
    <row r="423" spans="1:18" ht="51.75" customHeight="1" x14ac:dyDescent="0.25">
      <c r="A423" s="118" t="s">
        <v>955</v>
      </c>
      <c r="B423" s="779"/>
      <c r="C423" s="781"/>
      <c r="D423" s="783"/>
      <c r="E423" s="781"/>
      <c r="F423" s="785"/>
      <c r="G423" s="785"/>
      <c r="H423" s="889"/>
      <c r="I423" s="425" t="str">
        <f>IF('Mapa final SI'!AC426="","",'Mapa final SI'!AC426)</f>
        <v/>
      </c>
      <c r="J423" s="425" t="str">
        <f>IF('Mapa final SI'!AE426="","",'Mapa final SI'!AE426)</f>
        <v/>
      </c>
      <c r="K423" s="425" t="str">
        <f t="shared" si="70"/>
        <v/>
      </c>
      <c r="L423" s="425" t="str">
        <f>IF('Mapa final SI'!AH426="","",'Mapa final SI'!AH426)</f>
        <v/>
      </c>
      <c r="M423" s="338" t="str">
        <f>IF('Mapa final SI'!T426="","",'Mapa final SI'!T426)</f>
        <v/>
      </c>
      <c r="N423" s="70"/>
      <c r="O423" s="70"/>
      <c r="P423" s="70"/>
      <c r="Q423" s="180"/>
    </row>
    <row r="424" spans="1:18" ht="51.75" customHeight="1" x14ac:dyDescent="0.25">
      <c r="A424" s="118" t="s">
        <v>956</v>
      </c>
      <c r="B424" s="779"/>
      <c r="C424" s="781"/>
      <c r="D424" s="783"/>
      <c r="E424" s="781"/>
      <c r="F424" s="785"/>
      <c r="G424" s="785"/>
      <c r="H424" s="889"/>
      <c r="I424" s="425" t="str">
        <f>IF('Mapa final SI'!AC427="","",'Mapa final SI'!AC427)</f>
        <v/>
      </c>
      <c r="J424" s="425" t="str">
        <f>IF('Mapa final SI'!AE427="","",'Mapa final SI'!AE427)</f>
        <v/>
      </c>
      <c r="K424" s="425" t="str">
        <f t="shared" si="70"/>
        <v/>
      </c>
      <c r="L424" s="425" t="str">
        <f>IF('Mapa final SI'!AH427="","",'Mapa final SI'!AH427)</f>
        <v/>
      </c>
      <c r="M424" s="338" t="str">
        <f>IF('Mapa final SI'!T427="","",'Mapa final SI'!T427)</f>
        <v/>
      </c>
      <c r="N424" s="70"/>
      <c r="O424" s="70"/>
      <c r="P424" s="70"/>
      <c r="Q424" s="180"/>
    </row>
    <row r="425" spans="1:18" ht="51.75" customHeight="1" x14ac:dyDescent="0.25">
      <c r="A425" s="118" t="s">
        <v>957</v>
      </c>
      <c r="B425" s="779"/>
      <c r="C425" s="781"/>
      <c r="D425" s="783"/>
      <c r="E425" s="781"/>
      <c r="F425" s="785"/>
      <c r="G425" s="785"/>
      <c r="H425" s="889"/>
      <c r="I425" s="425" t="str">
        <f>IF('Mapa final SI'!AC428="","",'Mapa final SI'!AC428)</f>
        <v/>
      </c>
      <c r="J425" s="425" t="str">
        <f>IF('Mapa final SI'!AE428="","",'Mapa final SI'!AE428)</f>
        <v/>
      </c>
      <c r="K425" s="425" t="str">
        <f t="shared" si="70"/>
        <v/>
      </c>
      <c r="L425" s="425" t="str">
        <f>IF('Mapa final SI'!AH428="","",'Mapa final SI'!AH428)</f>
        <v/>
      </c>
      <c r="M425" s="338" t="str">
        <f>IF('Mapa final SI'!T428="","",'Mapa final SI'!T428)</f>
        <v/>
      </c>
      <c r="N425" s="70"/>
      <c r="O425" s="70"/>
      <c r="P425" s="70"/>
      <c r="Q425" s="180"/>
    </row>
    <row r="426" spans="1:18" ht="51.75" customHeight="1" x14ac:dyDescent="0.25">
      <c r="A426" s="118" t="s">
        <v>958</v>
      </c>
      <c r="B426" s="779"/>
      <c r="C426" s="781"/>
      <c r="D426" s="783"/>
      <c r="E426" s="781"/>
      <c r="F426" s="785"/>
      <c r="G426" s="785"/>
      <c r="H426" s="786"/>
      <c r="I426" s="425" t="str">
        <f>IF('Mapa final SI'!AC429="","",'Mapa final SI'!AC429)</f>
        <v/>
      </c>
      <c r="J426" s="425" t="str">
        <f>IF('Mapa final SI'!AE429="","",'Mapa final SI'!AE429)</f>
        <v/>
      </c>
      <c r="K426" s="425" t="str">
        <f t="shared" si="70"/>
        <v/>
      </c>
      <c r="L426" s="425" t="str">
        <f>IF('Mapa final SI'!AH429="","",'Mapa final SI'!AH429)</f>
        <v/>
      </c>
      <c r="M426" s="338" t="str">
        <f>IF('Mapa final SI'!T429="","",'Mapa final SI'!T429)</f>
        <v/>
      </c>
      <c r="N426" s="70"/>
      <c r="O426" s="70"/>
      <c r="P426" s="70"/>
      <c r="Q426" s="180"/>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evxKcZT/Ljz4ma1nxrfs3so5Hs9stpIA7qo3IZOyYfL3afx/Cy0KQOlX/O8U9OWt/Zby+GxxalM1uhNQDoKlMA==" saltValue="obu6xQkC2wGNeQY6DL32kw==" spinCount="100000" sheet="1" formatCells="0" formatColumns="0" formatRows="0"/>
  <mergeCells count="496">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5" zoomScale="55" zoomScaleNormal="55" workbookViewId="0">
      <selection activeCell="AC23" sqref="AC23"/>
    </sheetView>
  </sheetViews>
  <sheetFormatPr baseColWidth="10"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206</v>
      </c>
      <c r="E1" s="9" t="s">
        <v>236</v>
      </c>
      <c r="F1" s="9"/>
      <c r="G1" s="9" t="s">
        <v>237</v>
      </c>
      <c r="H1" s="9"/>
      <c r="I1" s="9" t="s">
        <v>483</v>
      </c>
      <c r="K1" s="9" t="s">
        <v>207</v>
      </c>
      <c r="M1" s="16" t="s">
        <v>207</v>
      </c>
      <c r="O1" s="11" t="s">
        <v>24</v>
      </c>
      <c r="Q1" t="s">
        <v>233</v>
      </c>
    </row>
    <row r="2" spans="3:25" x14ac:dyDescent="0.25">
      <c r="C2">
        <v>9000</v>
      </c>
      <c r="E2" s="14" t="s">
        <v>188</v>
      </c>
      <c r="F2" s="14"/>
      <c r="G2" s="14" t="s">
        <v>484</v>
      </c>
      <c r="H2" s="14"/>
      <c r="I2" s="14" t="s">
        <v>514</v>
      </c>
      <c r="K2" s="15" t="s">
        <v>230</v>
      </c>
      <c r="M2" s="17" t="s">
        <v>230</v>
      </c>
      <c r="O2" s="11" t="s">
        <v>11</v>
      </c>
      <c r="Q2" t="s">
        <v>76</v>
      </c>
    </row>
    <row r="3" spans="3:25" x14ac:dyDescent="0.25">
      <c r="C3">
        <v>9001</v>
      </c>
      <c r="E3" s="14" t="s">
        <v>189</v>
      </c>
      <c r="F3" s="14"/>
      <c r="G3" s="14" t="s">
        <v>485</v>
      </c>
      <c r="H3" s="14"/>
      <c r="I3" s="14" t="s">
        <v>515</v>
      </c>
      <c r="K3" s="15" t="s">
        <v>228</v>
      </c>
      <c r="M3" s="17" t="s">
        <v>228</v>
      </c>
      <c r="O3" s="11" t="s">
        <v>10</v>
      </c>
      <c r="Q3" t="s">
        <v>75</v>
      </c>
    </row>
    <row r="4" spans="3:25" x14ac:dyDescent="0.25">
      <c r="C4">
        <v>9002</v>
      </c>
      <c r="E4" s="14" t="s">
        <v>210</v>
      </c>
      <c r="F4" s="14"/>
      <c r="G4" s="14" t="s">
        <v>486</v>
      </c>
      <c r="H4" s="14"/>
      <c r="I4" s="14" t="s">
        <v>516</v>
      </c>
      <c r="K4" s="15" t="s">
        <v>981</v>
      </c>
      <c r="M4" s="17" t="s">
        <v>179</v>
      </c>
      <c r="O4" s="11" t="s">
        <v>9</v>
      </c>
      <c r="Q4" t="s">
        <v>74</v>
      </c>
      <c r="S4" t="s">
        <v>422</v>
      </c>
    </row>
    <row r="5" spans="3:25" x14ac:dyDescent="0.25">
      <c r="C5">
        <v>9003</v>
      </c>
      <c r="E5" s="14" t="s">
        <v>211</v>
      </c>
      <c r="F5" s="14"/>
      <c r="G5" s="14" t="s">
        <v>487</v>
      </c>
      <c r="H5" s="14"/>
      <c r="I5" s="14" t="s">
        <v>517</v>
      </c>
      <c r="K5" s="15" t="s">
        <v>180</v>
      </c>
      <c r="M5" s="17" t="s">
        <v>180</v>
      </c>
      <c r="O5" s="11" t="s">
        <v>8</v>
      </c>
      <c r="Q5" t="s">
        <v>73</v>
      </c>
      <c r="S5" t="s">
        <v>423</v>
      </c>
    </row>
    <row r="6" spans="3:25" ht="17.25" x14ac:dyDescent="0.25">
      <c r="C6">
        <v>9004</v>
      </c>
      <c r="E6" s="14" t="s">
        <v>212</v>
      </c>
      <c r="F6" s="14"/>
      <c r="G6" s="14" t="s">
        <v>488</v>
      </c>
      <c r="H6" s="14"/>
      <c r="I6" s="14" t="s">
        <v>518</v>
      </c>
      <c r="K6" s="15" t="s">
        <v>174</v>
      </c>
      <c r="M6" s="17" t="s">
        <v>174</v>
      </c>
      <c r="O6" s="11" t="s">
        <v>7</v>
      </c>
      <c r="Q6" t="s">
        <v>191</v>
      </c>
      <c r="S6" t="s">
        <v>424</v>
      </c>
      <c r="V6" s="30" t="s">
        <v>187</v>
      </c>
      <c r="W6" t="s">
        <v>459</v>
      </c>
    </row>
    <row r="7" spans="3:25" ht="15.75" customHeight="1" x14ac:dyDescent="0.25">
      <c r="C7">
        <v>9005</v>
      </c>
      <c r="E7" s="14" t="s">
        <v>213</v>
      </c>
      <c r="F7" s="14"/>
      <c r="G7" s="14" t="s">
        <v>489</v>
      </c>
      <c r="H7" s="14"/>
      <c r="I7" s="14" t="s">
        <v>519</v>
      </c>
      <c r="K7" s="15" t="s">
        <v>176</v>
      </c>
      <c r="M7" s="17" t="s">
        <v>176</v>
      </c>
      <c r="S7" t="s">
        <v>425</v>
      </c>
      <c r="V7" s="18" t="s">
        <v>188</v>
      </c>
      <c r="W7">
        <v>0</v>
      </c>
      <c r="Y7">
        <f>SUMIFS($W$7:$W$15,$V$7:$V$15,V7)</f>
        <v>2</v>
      </c>
    </row>
    <row r="8" spans="3:25" x14ac:dyDescent="0.25">
      <c r="C8">
        <v>9006</v>
      </c>
      <c r="E8" s="14" t="s">
        <v>214</v>
      </c>
      <c r="F8" s="14"/>
      <c r="G8" s="14" t="s">
        <v>490</v>
      </c>
      <c r="H8" s="14"/>
      <c r="I8" s="14" t="s">
        <v>520</v>
      </c>
      <c r="K8" s="15" t="s">
        <v>172</v>
      </c>
      <c r="M8" s="17" t="s">
        <v>231</v>
      </c>
      <c r="S8" t="s">
        <v>426</v>
      </c>
      <c r="V8" s="18" t="s">
        <v>188</v>
      </c>
      <c r="W8">
        <v>0</v>
      </c>
      <c r="Y8">
        <f t="shared" ref="Y8:Y13" si="0">SUMIFS($W$7:$W$15,$V$7:$V$15,V8)</f>
        <v>2</v>
      </c>
    </row>
    <row r="9" spans="3:25" x14ac:dyDescent="0.25">
      <c r="C9">
        <v>9007</v>
      </c>
      <c r="E9" s="14" t="s">
        <v>215</v>
      </c>
      <c r="F9" s="14"/>
      <c r="G9" s="14" t="s">
        <v>491</v>
      </c>
      <c r="H9" s="14"/>
      <c r="I9" s="14" t="s">
        <v>521</v>
      </c>
      <c r="K9" s="15" t="s">
        <v>979</v>
      </c>
      <c r="M9" s="17" t="s">
        <v>177</v>
      </c>
      <c r="O9" s="14" t="s">
        <v>208</v>
      </c>
      <c r="S9" t="s">
        <v>427</v>
      </c>
      <c r="V9" s="18" t="s">
        <v>188</v>
      </c>
      <c r="W9">
        <v>1</v>
      </c>
      <c r="Y9">
        <f t="shared" si="0"/>
        <v>2</v>
      </c>
    </row>
    <row r="10" spans="3:25" x14ac:dyDescent="0.25">
      <c r="C10">
        <v>9008</v>
      </c>
      <c r="E10" s="14" t="s">
        <v>216</v>
      </c>
      <c r="F10" s="14"/>
      <c r="G10" s="14" t="s">
        <v>492</v>
      </c>
      <c r="H10" s="14"/>
      <c r="I10" s="14" t="s">
        <v>522</v>
      </c>
      <c r="K10" s="15" t="s">
        <v>173</v>
      </c>
      <c r="M10" s="17" t="s">
        <v>173</v>
      </c>
      <c r="O10" s="14" t="s">
        <v>419</v>
      </c>
      <c r="S10" t="s">
        <v>428</v>
      </c>
      <c r="V10" s="18" t="s">
        <v>188</v>
      </c>
      <c r="W10">
        <v>0</v>
      </c>
      <c r="Y10">
        <f t="shared" si="0"/>
        <v>2</v>
      </c>
    </row>
    <row r="11" spans="3:25" x14ac:dyDescent="0.25">
      <c r="C11">
        <v>9009</v>
      </c>
      <c r="E11" s="14" t="s">
        <v>217</v>
      </c>
      <c r="F11" s="14"/>
      <c r="G11" s="14" t="s">
        <v>493</v>
      </c>
      <c r="H11" s="14"/>
      <c r="I11" s="14" t="s">
        <v>523</v>
      </c>
      <c r="K11" s="15" t="s">
        <v>229</v>
      </c>
      <c r="M11" s="17" t="s">
        <v>229</v>
      </c>
      <c r="O11" s="14" t="s">
        <v>985</v>
      </c>
      <c r="S11" t="s">
        <v>429</v>
      </c>
      <c r="V11" s="18" t="s">
        <v>188</v>
      </c>
      <c r="W11">
        <v>0</v>
      </c>
      <c r="Y11">
        <f t="shared" si="0"/>
        <v>2</v>
      </c>
    </row>
    <row r="12" spans="3:25" ht="15.75" customHeight="1" x14ac:dyDescent="0.25">
      <c r="C12">
        <v>9010</v>
      </c>
      <c r="E12" s="14" t="s">
        <v>218</v>
      </c>
      <c r="F12" s="14"/>
      <c r="G12" s="14" t="s">
        <v>494</v>
      </c>
      <c r="H12" s="14"/>
      <c r="I12" s="14" t="s">
        <v>524</v>
      </c>
      <c r="K12" s="15" t="s">
        <v>980</v>
      </c>
      <c r="M12" s="17" t="s">
        <v>170</v>
      </c>
      <c r="O12" s="14" t="s">
        <v>209</v>
      </c>
      <c r="S12" t="s">
        <v>430</v>
      </c>
      <c r="V12" s="18" t="s">
        <v>188</v>
      </c>
      <c r="W12">
        <v>1</v>
      </c>
      <c r="Y12">
        <f t="shared" si="0"/>
        <v>2</v>
      </c>
    </row>
    <row r="13" spans="3:25" ht="17.25" customHeight="1" x14ac:dyDescent="0.25">
      <c r="C13">
        <v>9011</v>
      </c>
      <c r="E13" s="14" t="s">
        <v>219</v>
      </c>
      <c r="F13" s="14"/>
      <c r="G13" s="14" t="s">
        <v>495</v>
      </c>
      <c r="H13" s="14"/>
      <c r="I13" s="14" t="s">
        <v>525</v>
      </c>
      <c r="K13" s="15" t="s">
        <v>178</v>
      </c>
      <c r="M13" s="17" t="s">
        <v>178</v>
      </c>
      <c r="O13" s="14" t="s">
        <v>420</v>
      </c>
      <c r="S13" t="s">
        <v>431</v>
      </c>
      <c r="V13" s="18" t="s">
        <v>189</v>
      </c>
      <c r="W13">
        <v>2</v>
      </c>
      <c r="Y13">
        <f t="shared" si="0"/>
        <v>10</v>
      </c>
    </row>
    <row r="14" spans="3:25" x14ac:dyDescent="0.25">
      <c r="C14">
        <v>9012</v>
      </c>
      <c r="E14" s="14" t="s">
        <v>220</v>
      </c>
      <c r="F14" s="14"/>
      <c r="G14" s="14" t="s">
        <v>496</v>
      </c>
      <c r="H14" s="14"/>
      <c r="I14" s="14" t="s">
        <v>526</v>
      </c>
      <c r="K14" s="15"/>
      <c r="O14" s="14"/>
      <c r="S14" t="s">
        <v>432</v>
      </c>
      <c r="V14" s="18" t="s">
        <v>189</v>
      </c>
      <c r="W14">
        <v>8</v>
      </c>
      <c r="Y14">
        <v>7</v>
      </c>
    </row>
    <row r="15" spans="3:25" x14ac:dyDescent="0.25">
      <c r="C15">
        <v>9013</v>
      </c>
      <c r="E15" s="14" t="s">
        <v>221</v>
      </c>
      <c r="F15" s="14"/>
      <c r="G15" s="14" t="s">
        <v>497</v>
      </c>
      <c r="H15" s="14"/>
      <c r="I15" s="14" t="s">
        <v>527</v>
      </c>
      <c r="O15" s="14"/>
      <c r="S15" t="s">
        <v>433</v>
      </c>
      <c r="V15" s="18" t="s">
        <v>189</v>
      </c>
    </row>
    <row r="16" spans="3:25" x14ac:dyDescent="0.25">
      <c r="C16">
        <v>9014</v>
      </c>
      <c r="E16" s="14" t="s">
        <v>222</v>
      </c>
      <c r="F16" s="14"/>
      <c r="G16" s="14" t="s">
        <v>498</v>
      </c>
      <c r="H16" s="14"/>
      <c r="I16" s="14" t="s">
        <v>528</v>
      </c>
      <c r="O16" s="14"/>
      <c r="S16" t="s">
        <v>434</v>
      </c>
    </row>
    <row r="17" spans="3:30" x14ac:dyDescent="0.25">
      <c r="C17">
        <v>9015</v>
      </c>
      <c r="E17" s="14" t="s">
        <v>223</v>
      </c>
      <c r="F17" s="14"/>
      <c r="G17" s="14" t="s">
        <v>499</v>
      </c>
      <c r="H17" s="14"/>
      <c r="I17" s="14" t="s">
        <v>529</v>
      </c>
      <c r="O17" s="14"/>
      <c r="S17" t="s">
        <v>435</v>
      </c>
    </row>
    <row r="18" spans="3:30" ht="15.75" customHeight="1" x14ac:dyDescent="0.25">
      <c r="C18">
        <v>9016</v>
      </c>
      <c r="E18" s="14" t="s">
        <v>224</v>
      </c>
      <c r="F18" s="14"/>
      <c r="G18" s="14" t="s">
        <v>500</v>
      </c>
      <c r="H18" s="14"/>
      <c r="I18" s="14" t="s">
        <v>530</v>
      </c>
      <c r="O18" s="14"/>
      <c r="S18" t="s">
        <v>436</v>
      </c>
      <c r="U18" s="2"/>
      <c r="W18" t="b">
        <f>IF((W14&lt;Y14),"ESCRITORIO")</f>
        <v>0</v>
      </c>
    </row>
    <row r="19" spans="3:30" x14ac:dyDescent="0.25">
      <c r="C19">
        <v>9017</v>
      </c>
      <c r="E19" s="14" t="s">
        <v>225</v>
      </c>
      <c r="F19" s="14"/>
      <c r="G19" s="14" t="s">
        <v>501</v>
      </c>
      <c r="H19" s="14"/>
      <c r="I19" s="14" t="s">
        <v>531</v>
      </c>
      <c r="O19" s="14"/>
      <c r="S19" t="s">
        <v>437</v>
      </c>
    </row>
    <row r="20" spans="3:30" ht="21" x14ac:dyDescent="0.25">
      <c r="C20">
        <v>9018</v>
      </c>
      <c r="E20" s="14" t="s">
        <v>226</v>
      </c>
      <c r="F20" s="14"/>
      <c r="G20" s="14" t="s">
        <v>502</v>
      </c>
      <c r="H20" s="14"/>
      <c r="I20" s="14" t="s">
        <v>532</v>
      </c>
      <c r="K20" s="11" t="s">
        <v>474</v>
      </c>
      <c r="O20" s="14"/>
      <c r="S20" t="s">
        <v>438</v>
      </c>
      <c r="X20">
        <f>ABS(W15-Y15)</f>
        <v>0</v>
      </c>
      <c r="AB20" s="166">
        <v>1</v>
      </c>
      <c r="AC20" s="166">
        <v>2</v>
      </c>
    </row>
    <row r="21" spans="3:30" x14ac:dyDescent="0.25">
      <c r="C21">
        <v>9019</v>
      </c>
      <c r="E21" s="14" t="s">
        <v>227</v>
      </c>
      <c r="F21" s="14"/>
      <c r="G21" s="14" t="s">
        <v>503</v>
      </c>
      <c r="H21" s="14"/>
      <c r="I21" s="14" t="s">
        <v>533</v>
      </c>
      <c r="K21" t="s">
        <v>475</v>
      </c>
      <c r="O21" s="14"/>
      <c r="S21" t="s">
        <v>439</v>
      </c>
      <c r="AB21" s="165" t="s">
        <v>207</v>
      </c>
      <c r="AC21" s="165" t="s">
        <v>974</v>
      </c>
      <c r="AD21" s="165" t="s">
        <v>1213</v>
      </c>
    </row>
    <row r="22" spans="3:30" ht="57" x14ac:dyDescent="0.25">
      <c r="C22">
        <v>9020</v>
      </c>
      <c r="E22" s="14" t="s">
        <v>238</v>
      </c>
      <c r="G22" s="14" t="s">
        <v>504</v>
      </c>
      <c r="H22" s="14"/>
      <c r="I22" s="14" t="s">
        <v>534</v>
      </c>
      <c r="K22" t="s">
        <v>476</v>
      </c>
      <c r="O22" s="14"/>
      <c r="S22" t="s">
        <v>440</v>
      </c>
      <c r="AA22" s="166">
        <v>1</v>
      </c>
      <c r="AB22" s="348" t="s">
        <v>980</v>
      </c>
      <c r="AC22" s="343" t="s">
        <v>1229</v>
      </c>
      <c r="AD22" s="352" t="s">
        <v>1215</v>
      </c>
    </row>
    <row r="23" spans="3:30" ht="71.25" x14ac:dyDescent="0.25">
      <c r="C23">
        <v>9021</v>
      </c>
      <c r="E23" s="14" t="s">
        <v>239</v>
      </c>
      <c r="G23" s="14" t="s">
        <v>505</v>
      </c>
      <c r="H23" s="14"/>
      <c r="I23" s="14" t="s">
        <v>535</v>
      </c>
      <c r="K23" t="s">
        <v>477</v>
      </c>
      <c r="S23" t="s">
        <v>441</v>
      </c>
      <c r="AA23" s="166">
        <v>2</v>
      </c>
      <c r="AB23" s="348" t="s">
        <v>1189</v>
      </c>
      <c r="AC23" s="343" t="s">
        <v>1206</v>
      </c>
      <c r="AD23" s="352" t="s">
        <v>1216</v>
      </c>
    </row>
    <row r="24" spans="3:30" ht="85.5" x14ac:dyDescent="0.25">
      <c r="C24">
        <v>9022</v>
      </c>
      <c r="E24" s="14" t="s">
        <v>240</v>
      </c>
      <c r="G24" s="14" t="s">
        <v>506</v>
      </c>
      <c r="H24" s="14"/>
      <c r="I24" s="14" t="s">
        <v>536</v>
      </c>
      <c r="S24" t="s">
        <v>442</v>
      </c>
      <c r="AA24" s="166">
        <v>3</v>
      </c>
      <c r="AB24" s="349" t="s">
        <v>172</v>
      </c>
      <c r="AC24" s="343" t="s">
        <v>1228</v>
      </c>
      <c r="AD24" s="352" t="s">
        <v>1217</v>
      </c>
    </row>
    <row r="25" spans="3:30" ht="42.75" x14ac:dyDescent="0.25">
      <c r="C25">
        <v>9023</v>
      </c>
      <c r="E25" s="14" t="s">
        <v>241</v>
      </c>
      <c r="G25" s="14" t="s">
        <v>507</v>
      </c>
      <c r="H25" s="14"/>
      <c r="I25" s="14" t="s">
        <v>537</v>
      </c>
      <c r="S25" t="s">
        <v>443</v>
      </c>
      <c r="AA25" s="166">
        <v>4</v>
      </c>
      <c r="AB25" s="349" t="s">
        <v>1190</v>
      </c>
      <c r="AC25" s="343" t="s">
        <v>1207</v>
      </c>
      <c r="AD25" s="352" t="s">
        <v>1218</v>
      </c>
    </row>
    <row r="26" spans="3:30" ht="71.25" x14ac:dyDescent="0.25">
      <c r="C26">
        <v>9024</v>
      </c>
      <c r="E26" s="14" t="s">
        <v>242</v>
      </c>
      <c r="G26" s="14" t="s">
        <v>508</v>
      </c>
      <c r="H26" s="14"/>
      <c r="I26" s="14" t="s">
        <v>538</v>
      </c>
      <c r="K26" t="s">
        <v>479</v>
      </c>
      <c r="S26" t="s">
        <v>444</v>
      </c>
      <c r="AA26" s="166">
        <v>5</v>
      </c>
      <c r="AB26" s="348" t="s">
        <v>1191</v>
      </c>
      <c r="AC26" s="343" t="s">
        <v>1208</v>
      </c>
      <c r="AD26" s="352" t="s">
        <v>1219</v>
      </c>
    </row>
    <row r="27" spans="3:30" ht="42.75" x14ac:dyDescent="0.25">
      <c r="C27">
        <v>9025</v>
      </c>
      <c r="E27" s="14" t="s">
        <v>243</v>
      </c>
      <c r="G27" s="14" t="s">
        <v>509</v>
      </c>
      <c r="H27" s="14"/>
      <c r="I27" s="14" t="s">
        <v>539</v>
      </c>
      <c r="K27" t="s">
        <v>202</v>
      </c>
      <c r="S27" t="s">
        <v>445</v>
      </c>
      <c r="AA27" s="166">
        <v>6</v>
      </c>
      <c r="AB27" s="348" t="s">
        <v>1192</v>
      </c>
      <c r="AC27" s="343" t="s">
        <v>1209</v>
      </c>
      <c r="AD27" s="352" t="s">
        <v>1220</v>
      </c>
    </row>
    <row r="28" spans="3:30" ht="28.5" x14ac:dyDescent="0.25">
      <c r="C28">
        <v>9026</v>
      </c>
      <c r="E28" s="14" t="s">
        <v>244</v>
      </c>
      <c r="G28" s="14" t="s">
        <v>510</v>
      </c>
      <c r="H28" s="14"/>
      <c r="I28" s="14" t="s">
        <v>540</v>
      </c>
      <c r="K28" t="s">
        <v>478</v>
      </c>
      <c r="S28" t="s">
        <v>446</v>
      </c>
      <c r="AA28" s="166">
        <v>7</v>
      </c>
      <c r="AB28" s="349" t="s">
        <v>173</v>
      </c>
      <c r="AC28" s="343" t="s">
        <v>975</v>
      </c>
      <c r="AD28" s="352" t="s">
        <v>1221</v>
      </c>
    </row>
    <row r="29" spans="3:30" ht="42.75" x14ac:dyDescent="0.25">
      <c r="C29">
        <v>9027</v>
      </c>
      <c r="E29" s="14" t="s">
        <v>245</v>
      </c>
      <c r="G29" s="14" t="s">
        <v>511</v>
      </c>
      <c r="H29" s="14"/>
      <c r="I29" s="14" t="s">
        <v>541</v>
      </c>
      <c r="K29" t="s">
        <v>480</v>
      </c>
      <c r="AA29" s="166">
        <v>8</v>
      </c>
      <c r="AB29" s="349" t="s">
        <v>174</v>
      </c>
      <c r="AC29" s="343" t="s">
        <v>1210</v>
      </c>
      <c r="AD29" s="352" t="s">
        <v>1222</v>
      </c>
    </row>
    <row r="30" spans="3:30" ht="29.25" thickBot="1" x14ac:dyDescent="0.3">
      <c r="C30">
        <v>9028</v>
      </c>
      <c r="E30" s="14" t="s">
        <v>246</v>
      </c>
      <c r="G30" s="14" t="s">
        <v>512</v>
      </c>
      <c r="H30" s="14"/>
      <c r="I30" s="14" t="s">
        <v>542</v>
      </c>
      <c r="Q30" s="14">
        <v>1</v>
      </c>
      <c r="R30" s="14">
        <v>2</v>
      </c>
      <c r="AA30" s="166">
        <v>9</v>
      </c>
      <c r="AB30" s="349" t="s">
        <v>175</v>
      </c>
      <c r="AC30" s="343" t="s">
        <v>984</v>
      </c>
      <c r="AD30" s="352" t="s">
        <v>1223</v>
      </c>
    </row>
    <row r="31" spans="3:30" ht="43.5" thickBot="1" x14ac:dyDescent="0.3">
      <c r="C31">
        <v>9029</v>
      </c>
      <c r="E31" s="14" t="s">
        <v>247</v>
      </c>
      <c r="G31" s="14" t="s">
        <v>513</v>
      </c>
      <c r="H31" s="14"/>
      <c r="I31" s="14" t="s">
        <v>543</v>
      </c>
      <c r="Q31" s="28" t="s">
        <v>159</v>
      </c>
      <c r="R31" s="28" t="s">
        <v>25</v>
      </c>
      <c r="AA31" s="166">
        <v>10</v>
      </c>
      <c r="AB31" s="349" t="s">
        <v>178</v>
      </c>
      <c r="AC31" s="344" t="s">
        <v>978</v>
      </c>
      <c r="AD31" s="352" t="s">
        <v>1224</v>
      </c>
    </row>
    <row r="32" spans="3:30" ht="42.75" x14ac:dyDescent="0.25">
      <c r="C32">
        <v>9030</v>
      </c>
      <c r="E32" s="14" t="s">
        <v>248</v>
      </c>
      <c r="P32" s="11">
        <v>1</v>
      </c>
      <c r="Q32" s="27" t="s">
        <v>211</v>
      </c>
      <c r="R32" s="24" t="s">
        <v>452</v>
      </c>
      <c r="AA32" s="166">
        <v>11</v>
      </c>
      <c r="AB32" s="350" t="s">
        <v>1193</v>
      </c>
      <c r="AC32" s="345" t="s">
        <v>1211</v>
      </c>
      <c r="AD32" s="352" t="s">
        <v>1225</v>
      </c>
    </row>
    <row r="33" spans="3:30" ht="28.5" x14ac:dyDescent="0.25">
      <c r="C33">
        <v>9031</v>
      </c>
      <c r="E33" s="14" t="s">
        <v>249</v>
      </c>
      <c r="P33" s="11">
        <v>2</v>
      </c>
      <c r="Q33" s="27" t="s">
        <v>189</v>
      </c>
      <c r="R33" s="24" t="s">
        <v>453</v>
      </c>
      <c r="AA33" s="166">
        <v>12</v>
      </c>
      <c r="AB33" s="351" t="s">
        <v>979</v>
      </c>
      <c r="AC33" s="346" t="s">
        <v>983</v>
      </c>
      <c r="AD33" s="352" t="s">
        <v>1226</v>
      </c>
    </row>
    <row r="34" spans="3:30" ht="42.75" x14ac:dyDescent="0.25">
      <c r="C34">
        <v>9032</v>
      </c>
      <c r="E34" s="14" t="s">
        <v>250</v>
      </c>
      <c r="P34" s="11">
        <v>3</v>
      </c>
      <c r="Q34" s="27" t="s">
        <v>210</v>
      </c>
      <c r="R34" s="24" t="s">
        <v>451</v>
      </c>
      <c r="AA34" s="166">
        <v>13</v>
      </c>
      <c r="AB34" s="348" t="s">
        <v>180</v>
      </c>
      <c r="AC34" s="347" t="s">
        <v>982</v>
      </c>
      <c r="AD34" s="352" t="s">
        <v>1227</v>
      </c>
    </row>
    <row r="35" spans="3:30" ht="85.5" x14ac:dyDescent="0.25">
      <c r="C35">
        <v>9033</v>
      </c>
      <c r="E35" s="14" t="s">
        <v>251</v>
      </c>
      <c r="P35" s="11">
        <v>4</v>
      </c>
      <c r="Q35" s="27" t="s">
        <v>211</v>
      </c>
      <c r="R35" s="24" t="s">
        <v>454</v>
      </c>
      <c r="AA35" s="166">
        <v>13</v>
      </c>
      <c r="AB35" s="351" t="s">
        <v>1194</v>
      </c>
      <c r="AC35" s="345" t="s">
        <v>1212</v>
      </c>
      <c r="AD35" s="344" t="s">
        <v>1214</v>
      </c>
    </row>
    <row r="36" spans="3:30" x14ac:dyDescent="0.25">
      <c r="C36">
        <v>9034</v>
      </c>
      <c r="E36" s="14" t="s">
        <v>252</v>
      </c>
      <c r="P36" s="11">
        <v>5</v>
      </c>
      <c r="Q36" s="27" t="s">
        <v>212</v>
      </c>
      <c r="R36" s="24" t="s">
        <v>455</v>
      </c>
      <c r="AD36" s="353"/>
    </row>
    <row r="37" spans="3:30" x14ac:dyDescent="0.25">
      <c r="C37">
        <v>9035</v>
      </c>
      <c r="E37" s="14" t="s">
        <v>253</v>
      </c>
    </row>
    <row r="38" spans="3:30" x14ac:dyDescent="0.25">
      <c r="C38">
        <v>9036</v>
      </c>
      <c r="E38" s="14" t="s">
        <v>254</v>
      </c>
    </row>
    <row r="39" spans="3:30" x14ac:dyDescent="0.25">
      <c r="C39">
        <v>9037</v>
      </c>
      <c r="E39" s="14" t="s">
        <v>255</v>
      </c>
      <c r="P39" t="s">
        <v>447</v>
      </c>
      <c r="Q39">
        <v>5</v>
      </c>
    </row>
    <row r="40" spans="3:30" x14ac:dyDescent="0.25">
      <c r="C40">
        <v>9038</v>
      </c>
      <c r="E40" s="14" t="s">
        <v>256</v>
      </c>
      <c r="P40" t="s">
        <v>448</v>
      </c>
      <c r="Q40">
        <v>2</v>
      </c>
    </row>
    <row r="41" spans="3:30" x14ac:dyDescent="0.25">
      <c r="C41">
        <v>9039</v>
      </c>
      <c r="E41" s="14" t="s">
        <v>257</v>
      </c>
    </row>
    <row r="42" spans="3:30" x14ac:dyDescent="0.25">
      <c r="C42">
        <v>9040</v>
      </c>
      <c r="E42" s="14" t="s">
        <v>258</v>
      </c>
      <c r="P42" t="s">
        <v>449</v>
      </c>
      <c r="Q42" t="str">
        <f>INDEX(Q31:R36,Q39,Q40)</f>
        <v>TIO</v>
      </c>
    </row>
    <row r="43" spans="3:30" x14ac:dyDescent="0.25">
      <c r="C43">
        <v>9041</v>
      </c>
      <c r="E43" s="14" t="s">
        <v>259</v>
      </c>
    </row>
    <row r="44" spans="3:30" ht="15.75" thickBot="1" x14ac:dyDescent="0.3">
      <c r="C44">
        <v>9042</v>
      </c>
      <c r="E44" s="14" t="s">
        <v>260</v>
      </c>
    </row>
    <row r="45" spans="3:30" ht="15.75" thickBot="1" x14ac:dyDescent="0.3">
      <c r="C45">
        <v>9043</v>
      </c>
      <c r="E45" s="14" t="s">
        <v>261</v>
      </c>
      <c r="P45" t="s">
        <v>450</v>
      </c>
      <c r="Q45" s="31" t="s">
        <v>188</v>
      </c>
      <c r="R45" t="e">
        <f t="shared" ref="R45:R50" si="1">INDEX($Q$32:$R$36,MATCH(Q45,$Q$32:$Q$36,0),2)</f>
        <v>#N/A</v>
      </c>
    </row>
    <row r="46" spans="3:30" ht="15.75" thickBot="1" x14ac:dyDescent="0.3">
      <c r="C46">
        <v>9044</v>
      </c>
      <c r="E46" s="14" t="s">
        <v>262</v>
      </c>
      <c r="Q46" s="31" t="s">
        <v>188</v>
      </c>
      <c r="R46" t="e">
        <f t="shared" si="1"/>
        <v>#N/A</v>
      </c>
    </row>
    <row r="47" spans="3:30" ht="15.75" thickBot="1" x14ac:dyDescent="0.3">
      <c r="C47">
        <v>9045</v>
      </c>
      <c r="E47" s="14" t="s">
        <v>263</v>
      </c>
      <c r="Q47" s="31" t="s">
        <v>188</v>
      </c>
      <c r="R47" t="e">
        <f t="shared" si="1"/>
        <v>#N/A</v>
      </c>
    </row>
    <row r="48" spans="3:30" ht="15.75" thickBot="1" x14ac:dyDescent="0.3">
      <c r="C48">
        <v>9046</v>
      </c>
      <c r="E48" s="14" t="s">
        <v>264</v>
      </c>
      <c r="Q48" s="31" t="s">
        <v>211</v>
      </c>
      <c r="R48" t="str">
        <f t="shared" si="1"/>
        <v>MAMA</v>
      </c>
    </row>
    <row r="49" spans="3:18" ht="15.75" thickBot="1" x14ac:dyDescent="0.3">
      <c r="C49">
        <v>9047</v>
      </c>
      <c r="E49" s="14" t="s">
        <v>265</v>
      </c>
      <c r="Q49" s="31" t="s">
        <v>212</v>
      </c>
      <c r="R49" t="str">
        <f t="shared" si="1"/>
        <v>CAMI</v>
      </c>
    </row>
    <row r="50" spans="3:18" ht="15.75" thickBot="1" x14ac:dyDescent="0.3">
      <c r="C50">
        <v>9048</v>
      </c>
      <c r="E50" s="14" t="s">
        <v>266</v>
      </c>
      <c r="Q50" s="31" t="s">
        <v>213</v>
      </c>
      <c r="R50" t="e">
        <f t="shared" si="1"/>
        <v>#N/A</v>
      </c>
    </row>
    <row r="51" spans="3:18" x14ac:dyDescent="0.25">
      <c r="C51">
        <v>9049</v>
      </c>
      <c r="E51" s="14" t="s">
        <v>267</v>
      </c>
    </row>
    <row r="52" spans="3:18" x14ac:dyDescent="0.25">
      <c r="C52">
        <v>9050</v>
      </c>
      <c r="E52" s="14" t="s">
        <v>268</v>
      </c>
    </row>
    <row r="53" spans="3:18" x14ac:dyDescent="0.25">
      <c r="C53">
        <v>9051</v>
      </c>
      <c r="E53" s="14" t="s">
        <v>269</v>
      </c>
    </row>
    <row r="54" spans="3:18" x14ac:dyDescent="0.25">
      <c r="C54">
        <v>9052</v>
      </c>
      <c r="E54" s="14" t="s">
        <v>270</v>
      </c>
    </row>
    <row r="55" spans="3:18" x14ac:dyDescent="0.25">
      <c r="C55">
        <v>9053</v>
      </c>
      <c r="E55" s="14" t="s">
        <v>271</v>
      </c>
    </row>
    <row r="56" spans="3:18" x14ac:dyDescent="0.25">
      <c r="C56">
        <v>9054</v>
      </c>
      <c r="E56" s="14" t="s">
        <v>272</v>
      </c>
    </row>
    <row r="57" spans="3:18" x14ac:dyDescent="0.25">
      <c r="C57">
        <v>9055</v>
      </c>
      <c r="E57" s="14" t="s">
        <v>273</v>
      </c>
    </row>
    <row r="58" spans="3:18" x14ac:dyDescent="0.25">
      <c r="C58">
        <v>9056</v>
      </c>
      <c r="E58" s="14" t="s">
        <v>274</v>
      </c>
    </row>
    <row r="59" spans="3:18" x14ac:dyDescent="0.25">
      <c r="C59">
        <v>9057</v>
      </c>
      <c r="E59" s="14" t="s">
        <v>275</v>
      </c>
    </row>
    <row r="60" spans="3:18" x14ac:dyDescent="0.25">
      <c r="C60">
        <v>9058</v>
      </c>
      <c r="E60" s="14" t="s">
        <v>276</v>
      </c>
    </row>
    <row r="61" spans="3:18" x14ac:dyDescent="0.25">
      <c r="C61">
        <v>9059</v>
      </c>
      <c r="E61" s="14" t="s">
        <v>277</v>
      </c>
    </row>
    <row r="62" spans="3:18" x14ac:dyDescent="0.25">
      <c r="C62">
        <v>9060</v>
      </c>
      <c r="E62" s="14" t="s">
        <v>278</v>
      </c>
    </row>
    <row r="63" spans="3:18" x14ac:dyDescent="0.25">
      <c r="C63">
        <v>9061</v>
      </c>
      <c r="E63" s="14" t="s">
        <v>279</v>
      </c>
    </row>
    <row r="64" spans="3:18" x14ac:dyDescent="0.25">
      <c r="C64">
        <v>9062</v>
      </c>
      <c r="E64" s="14" t="s">
        <v>280</v>
      </c>
    </row>
    <row r="65" spans="3:5" x14ac:dyDescent="0.25">
      <c r="C65">
        <v>9063</v>
      </c>
      <c r="E65" s="14" t="s">
        <v>281</v>
      </c>
    </row>
    <row r="66" spans="3:5" x14ac:dyDescent="0.25">
      <c r="C66">
        <v>9064</v>
      </c>
      <c r="E66" s="14" t="s">
        <v>282</v>
      </c>
    </row>
    <row r="67" spans="3:5" x14ac:dyDescent="0.25">
      <c r="C67">
        <v>9065</v>
      </c>
      <c r="E67" s="14" t="s">
        <v>283</v>
      </c>
    </row>
    <row r="68" spans="3:5" x14ac:dyDescent="0.25">
      <c r="C68">
        <v>9066</v>
      </c>
      <c r="E68" s="14" t="s">
        <v>284</v>
      </c>
    </row>
    <row r="69" spans="3:5" x14ac:dyDescent="0.25">
      <c r="C69">
        <v>9067</v>
      </c>
      <c r="E69" s="14" t="s">
        <v>285</v>
      </c>
    </row>
    <row r="70" spans="3:5" x14ac:dyDescent="0.25">
      <c r="C70">
        <v>9068</v>
      </c>
      <c r="E70" s="14" t="s">
        <v>286</v>
      </c>
    </row>
    <row r="71" spans="3:5" x14ac:dyDescent="0.25">
      <c r="C71">
        <v>9069</v>
      </c>
      <c r="E71" s="14" t="s">
        <v>287</v>
      </c>
    </row>
    <row r="72" spans="3:5" x14ac:dyDescent="0.25">
      <c r="C72">
        <v>9070</v>
      </c>
      <c r="E72" s="14" t="s">
        <v>288</v>
      </c>
    </row>
    <row r="73" spans="3:5" x14ac:dyDescent="0.25">
      <c r="C73">
        <v>9071</v>
      </c>
      <c r="E73" s="14" t="s">
        <v>289</v>
      </c>
    </row>
    <row r="74" spans="3:5" x14ac:dyDescent="0.25">
      <c r="C74">
        <v>9072</v>
      </c>
      <c r="E74" s="14" t="s">
        <v>290</v>
      </c>
    </row>
    <row r="75" spans="3:5" x14ac:dyDescent="0.25">
      <c r="C75">
        <v>9073</v>
      </c>
      <c r="E75" s="14" t="s">
        <v>291</v>
      </c>
    </row>
    <row r="76" spans="3:5" x14ac:dyDescent="0.25">
      <c r="C76">
        <v>9074</v>
      </c>
      <c r="E76" s="14" t="s">
        <v>292</v>
      </c>
    </row>
    <row r="77" spans="3:5" x14ac:dyDescent="0.25">
      <c r="C77">
        <v>9075</v>
      </c>
      <c r="E77" s="14" t="s">
        <v>293</v>
      </c>
    </row>
    <row r="78" spans="3:5" x14ac:dyDescent="0.25">
      <c r="C78">
        <v>9076</v>
      </c>
      <c r="E78" s="14" t="s">
        <v>294</v>
      </c>
    </row>
    <row r="79" spans="3:5" x14ac:dyDescent="0.25">
      <c r="C79">
        <v>9077</v>
      </c>
      <c r="E79" s="14" t="s">
        <v>295</v>
      </c>
    </row>
    <row r="80" spans="3:5" x14ac:dyDescent="0.25">
      <c r="C80">
        <v>9078</v>
      </c>
      <c r="E80" s="14" t="s">
        <v>296</v>
      </c>
    </row>
    <row r="81" spans="3:5" x14ac:dyDescent="0.25">
      <c r="C81">
        <v>9079</v>
      </c>
      <c r="E81" s="14" t="s">
        <v>297</v>
      </c>
    </row>
    <row r="82" spans="3:5" x14ac:dyDescent="0.25">
      <c r="C82">
        <v>9080</v>
      </c>
      <c r="E82" s="14" t="s">
        <v>298</v>
      </c>
    </row>
    <row r="83" spans="3:5" x14ac:dyDescent="0.25">
      <c r="C83">
        <v>9081</v>
      </c>
      <c r="E83" s="14" t="s">
        <v>299</v>
      </c>
    </row>
    <row r="84" spans="3:5" x14ac:dyDescent="0.25">
      <c r="C84">
        <v>9082</v>
      </c>
      <c r="E84" s="14" t="s">
        <v>300</v>
      </c>
    </row>
    <row r="85" spans="3:5" x14ac:dyDescent="0.25">
      <c r="C85">
        <v>9083</v>
      </c>
      <c r="E85" s="14" t="s">
        <v>301</v>
      </c>
    </row>
    <row r="86" spans="3:5" x14ac:dyDescent="0.25">
      <c r="C86">
        <v>9084</v>
      </c>
      <c r="E86" s="14" t="s">
        <v>302</v>
      </c>
    </row>
    <row r="87" spans="3:5" x14ac:dyDescent="0.25">
      <c r="C87">
        <v>9085</v>
      </c>
      <c r="E87" s="14" t="s">
        <v>303</v>
      </c>
    </row>
    <row r="88" spans="3:5" x14ac:dyDescent="0.25">
      <c r="C88">
        <v>9086</v>
      </c>
      <c r="E88" s="14" t="s">
        <v>304</v>
      </c>
    </row>
    <row r="89" spans="3:5" x14ac:dyDescent="0.25">
      <c r="C89">
        <v>9087</v>
      </c>
      <c r="E89" s="14" t="s">
        <v>305</v>
      </c>
    </row>
    <row r="90" spans="3:5" x14ac:dyDescent="0.25">
      <c r="C90">
        <v>9088</v>
      </c>
      <c r="E90" s="14" t="s">
        <v>306</v>
      </c>
    </row>
    <row r="91" spans="3:5" x14ac:dyDescent="0.25">
      <c r="C91">
        <v>9089</v>
      </c>
      <c r="E91" s="14" t="s">
        <v>307</v>
      </c>
    </row>
    <row r="92" spans="3:5" x14ac:dyDescent="0.25">
      <c r="C92">
        <v>9090</v>
      </c>
      <c r="E92" s="14" t="s">
        <v>308</v>
      </c>
    </row>
    <row r="93" spans="3:5" x14ac:dyDescent="0.25">
      <c r="C93">
        <v>9091</v>
      </c>
      <c r="E93" s="14" t="s">
        <v>309</v>
      </c>
    </row>
    <row r="94" spans="3:5" x14ac:dyDescent="0.25">
      <c r="C94">
        <v>9092</v>
      </c>
      <c r="E94" s="14" t="s">
        <v>310</v>
      </c>
    </row>
    <row r="95" spans="3:5" x14ac:dyDescent="0.25">
      <c r="C95">
        <v>9093</v>
      </c>
      <c r="E95" s="14" t="s">
        <v>311</v>
      </c>
    </row>
    <row r="96" spans="3:5" x14ac:dyDescent="0.25">
      <c r="C96">
        <v>9094</v>
      </c>
      <c r="E96" s="14" t="s">
        <v>312</v>
      </c>
    </row>
    <row r="97" spans="3:5" x14ac:dyDescent="0.25">
      <c r="C97">
        <v>9095</v>
      </c>
      <c r="E97" s="14" t="s">
        <v>313</v>
      </c>
    </row>
    <row r="98" spans="3:5" x14ac:dyDescent="0.25">
      <c r="C98">
        <v>9096</v>
      </c>
      <c r="E98" s="14" t="s">
        <v>314</v>
      </c>
    </row>
    <row r="99" spans="3:5" x14ac:dyDescent="0.25">
      <c r="C99">
        <v>9097</v>
      </c>
      <c r="E99" s="14" t="s">
        <v>315</v>
      </c>
    </row>
    <row r="100" spans="3:5" x14ac:dyDescent="0.25">
      <c r="C100">
        <v>9098</v>
      </c>
      <c r="E100" s="14" t="s">
        <v>316</v>
      </c>
    </row>
    <row r="101" spans="3:5" x14ac:dyDescent="0.25">
      <c r="C101">
        <v>9099</v>
      </c>
      <c r="E101" s="14" t="s">
        <v>317</v>
      </c>
    </row>
    <row r="102" spans="3:5" x14ac:dyDescent="0.25">
      <c r="C102">
        <v>9100</v>
      </c>
      <c r="E102" s="14" t="s">
        <v>318</v>
      </c>
    </row>
    <row r="103" spans="3:5" x14ac:dyDescent="0.25">
      <c r="E103" s="14" t="s">
        <v>319</v>
      </c>
    </row>
    <row r="104" spans="3:5" x14ac:dyDescent="0.25">
      <c r="E104" s="14" t="s">
        <v>320</v>
      </c>
    </row>
    <row r="105" spans="3:5" x14ac:dyDescent="0.25">
      <c r="E105" s="14" t="s">
        <v>321</v>
      </c>
    </row>
    <row r="106" spans="3:5" x14ac:dyDescent="0.25">
      <c r="E106" s="14" t="s">
        <v>322</v>
      </c>
    </row>
    <row r="107" spans="3:5" x14ac:dyDescent="0.25">
      <c r="E107" s="14" t="s">
        <v>323</v>
      </c>
    </row>
    <row r="108" spans="3:5" x14ac:dyDescent="0.25">
      <c r="E108" s="14" t="s">
        <v>324</v>
      </c>
    </row>
    <row r="109" spans="3:5" x14ac:dyDescent="0.25">
      <c r="E109" s="14" t="s">
        <v>325</v>
      </c>
    </row>
    <row r="110" spans="3:5" x14ac:dyDescent="0.25">
      <c r="E110" s="14" t="s">
        <v>326</v>
      </c>
    </row>
    <row r="111" spans="3:5" x14ac:dyDescent="0.25">
      <c r="E111" s="14" t="s">
        <v>327</v>
      </c>
    </row>
    <row r="112" spans="3:5" x14ac:dyDescent="0.25">
      <c r="E112" s="14" t="s">
        <v>328</v>
      </c>
    </row>
    <row r="113" spans="5:5" x14ac:dyDescent="0.25">
      <c r="E113" s="14" t="s">
        <v>329</v>
      </c>
    </row>
    <row r="114" spans="5:5" x14ac:dyDescent="0.25">
      <c r="E114" s="14" t="s">
        <v>330</v>
      </c>
    </row>
    <row r="115" spans="5:5" x14ac:dyDescent="0.25">
      <c r="E115" s="14" t="s">
        <v>331</v>
      </c>
    </row>
    <row r="116" spans="5:5" x14ac:dyDescent="0.25">
      <c r="E116" s="14" t="s">
        <v>332</v>
      </c>
    </row>
    <row r="117" spans="5:5" x14ac:dyDescent="0.25">
      <c r="E117" s="14" t="s">
        <v>333</v>
      </c>
    </row>
    <row r="118" spans="5:5" x14ac:dyDescent="0.25">
      <c r="E118" s="14" t="s">
        <v>334</v>
      </c>
    </row>
    <row r="119" spans="5:5" x14ac:dyDescent="0.25">
      <c r="E119" s="14" t="s">
        <v>335</v>
      </c>
    </row>
    <row r="120" spans="5:5" x14ac:dyDescent="0.25">
      <c r="E120" s="14" t="s">
        <v>336</v>
      </c>
    </row>
    <row r="121" spans="5:5" x14ac:dyDescent="0.25">
      <c r="E121" s="14" t="s">
        <v>337</v>
      </c>
    </row>
    <row r="122" spans="5:5" x14ac:dyDescent="0.25">
      <c r="E122" s="14" t="s">
        <v>338</v>
      </c>
    </row>
    <row r="123" spans="5:5" x14ac:dyDescent="0.25">
      <c r="E123" s="14" t="s">
        <v>339</v>
      </c>
    </row>
    <row r="124" spans="5:5" x14ac:dyDescent="0.25">
      <c r="E124" s="14" t="s">
        <v>340</v>
      </c>
    </row>
    <row r="125" spans="5:5" x14ac:dyDescent="0.25">
      <c r="E125" s="14" t="s">
        <v>341</v>
      </c>
    </row>
    <row r="126" spans="5:5" x14ac:dyDescent="0.25">
      <c r="E126" s="14" t="s">
        <v>342</v>
      </c>
    </row>
    <row r="127" spans="5:5" x14ac:dyDescent="0.25">
      <c r="E127" s="14" t="s">
        <v>343</v>
      </c>
    </row>
    <row r="128" spans="5:5" x14ac:dyDescent="0.25">
      <c r="E128" s="14" t="s">
        <v>344</v>
      </c>
    </row>
    <row r="129" spans="5:15" x14ac:dyDescent="0.25">
      <c r="E129" s="14" t="s">
        <v>345</v>
      </c>
    </row>
    <row r="130" spans="5:15" x14ac:dyDescent="0.25">
      <c r="E130" s="14" t="s">
        <v>346</v>
      </c>
    </row>
    <row r="131" spans="5:15" x14ac:dyDescent="0.25">
      <c r="E131" s="14" t="s">
        <v>347</v>
      </c>
    </row>
    <row r="132" spans="5:15" x14ac:dyDescent="0.25">
      <c r="E132" s="14" t="s">
        <v>348</v>
      </c>
    </row>
    <row r="133" spans="5:15" x14ac:dyDescent="0.25">
      <c r="E133" s="14" t="s">
        <v>349</v>
      </c>
    </row>
    <row r="134" spans="5:15" x14ac:dyDescent="0.25">
      <c r="E134" s="14" t="s">
        <v>350</v>
      </c>
    </row>
    <row r="135" spans="5:15" x14ac:dyDescent="0.25">
      <c r="E135" s="14" t="s">
        <v>351</v>
      </c>
    </row>
    <row r="136" spans="5:15" x14ac:dyDescent="0.25">
      <c r="E136" s="14" t="s">
        <v>352</v>
      </c>
    </row>
    <row r="137" spans="5:15" x14ac:dyDescent="0.25">
      <c r="E137" s="14" t="s">
        <v>353</v>
      </c>
    </row>
    <row r="138" spans="5:15" x14ac:dyDescent="0.25">
      <c r="E138" s="14" t="s">
        <v>354</v>
      </c>
    </row>
    <row r="139" spans="5:15" x14ac:dyDescent="0.25">
      <c r="E139" s="14" t="s">
        <v>355</v>
      </c>
    </row>
    <row r="140" spans="5:15" ht="31.5" x14ac:dyDescent="0.25">
      <c r="E140" s="14" t="s">
        <v>356</v>
      </c>
      <c r="O140" s="12" t="s">
        <v>170</v>
      </c>
    </row>
    <row r="141" spans="5:15" ht="31.5" x14ac:dyDescent="0.25">
      <c r="E141" s="14" t="s">
        <v>357</v>
      </c>
      <c r="O141" s="12" t="s">
        <v>170</v>
      </c>
    </row>
    <row r="142" spans="5:15" ht="31.5" x14ac:dyDescent="0.25">
      <c r="E142" s="14" t="s">
        <v>358</v>
      </c>
      <c r="O142" s="12" t="s">
        <v>170</v>
      </c>
    </row>
    <row r="143" spans="5:15" ht="31.5" x14ac:dyDescent="0.25">
      <c r="E143" s="14" t="s">
        <v>359</v>
      </c>
      <c r="O143" s="12" t="s">
        <v>170</v>
      </c>
    </row>
    <row r="144" spans="5:15" ht="31.5" x14ac:dyDescent="0.25">
      <c r="E144" s="14" t="s">
        <v>360</v>
      </c>
      <c r="O144" s="12" t="s">
        <v>170</v>
      </c>
    </row>
    <row r="145" spans="5:15" ht="31.5" x14ac:dyDescent="0.25">
      <c r="E145" s="14" t="s">
        <v>361</v>
      </c>
      <c r="O145" s="12" t="s">
        <v>170</v>
      </c>
    </row>
    <row r="146" spans="5:15" ht="31.5" x14ac:dyDescent="0.25">
      <c r="E146" s="14" t="s">
        <v>362</v>
      </c>
      <c r="O146" s="12" t="s">
        <v>170</v>
      </c>
    </row>
    <row r="147" spans="5:15" ht="31.5" x14ac:dyDescent="0.25">
      <c r="E147" s="14" t="s">
        <v>363</v>
      </c>
      <c r="O147" s="12" t="s">
        <v>170</v>
      </c>
    </row>
    <row r="148" spans="5:15" ht="15.75" x14ac:dyDescent="0.25">
      <c r="E148" s="14" t="s">
        <v>364</v>
      </c>
      <c r="O148" s="13" t="s">
        <v>171</v>
      </c>
    </row>
    <row r="149" spans="5:15" ht="15.75" x14ac:dyDescent="0.25">
      <c r="E149" s="14" t="s">
        <v>365</v>
      </c>
      <c r="O149" s="13" t="s">
        <v>171</v>
      </c>
    </row>
    <row r="150" spans="5:15" ht="15.75" x14ac:dyDescent="0.25">
      <c r="E150" s="14" t="s">
        <v>366</v>
      </c>
      <c r="O150" s="13" t="s">
        <v>171</v>
      </c>
    </row>
    <row r="151" spans="5:15" ht="15.75" x14ac:dyDescent="0.25">
      <c r="E151" s="14" t="s">
        <v>367</v>
      </c>
      <c r="O151" s="10" t="s">
        <v>171</v>
      </c>
    </row>
    <row r="152" spans="5:15" ht="15.75" x14ac:dyDescent="0.25">
      <c r="E152" s="14" t="s">
        <v>368</v>
      </c>
      <c r="O152" s="10" t="s">
        <v>171</v>
      </c>
    </row>
    <row r="153" spans="5:15" x14ac:dyDescent="0.25">
      <c r="E153" s="14" t="s">
        <v>369</v>
      </c>
    </row>
    <row r="154" spans="5:15" x14ac:dyDescent="0.25">
      <c r="E154" s="14" t="s">
        <v>370</v>
      </c>
    </row>
    <row r="155" spans="5:15" x14ac:dyDescent="0.25">
      <c r="E155" s="14" t="s">
        <v>371</v>
      </c>
    </row>
    <row r="156" spans="5:15" x14ac:dyDescent="0.25">
      <c r="E156" s="14" t="s">
        <v>372</v>
      </c>
    </row>
    <row r="157" spans="5:15" x14ac:dyDescent="0.25">
      <c r="E157" s="14" t="s">
        <v>373</v>
      </c>
    </row>
    <row r="158" spans="5:15" x14ac:dyDescent="0.25">
      <c r="E158" s="14" t="s">
        <v>374</v>
      </c>
    </row>
    <row r="159" spans="5:15" x14ac:dyDescent="0.25">
      <c r="E159" s="14" t="s">
        <v>375</v>
      </c>
    </row>
    <row r="160" spans="5:15" x14ac:dyDescent="0.25">
      <c r="E160" s="14" t="s">
        <v>376</v>
      </c>
    </row>
    <row r="161" spans="5:5" x14ac:dyDescent="0.25">
      <c r="E161" s="14" t="s">
        <v>377</v>
      </c>
    </row>
    <row r="162" spans="5:5" x14ac:dyDescent="0.25">
      <c r="E162" s="14" t="s">
        <v>378</v>
      </c>
    </row>
    <row r="163" spans="5:5" x14ac:dyDescent="0.25">
      <c r="E163" s="14" t="s">
        <v>379</v>
      </c>
    </row>
    <row r="164" spans="5:5" x14ac:dyDescent="0.25">
      <c r="E164" s="14" t="s">
        <v>380</v>
      </c>
    </row>
    <row r="165" spans="5:5" x14ac:dyDescent="0.25">
      <c r="E165" s="14" t="s">
        <v>381</v>
      </c>
    </row>
    <row r="166" spans="5:5" x14ac:dyDescent="0.25">
      <c r="E166" s="14" t="s">
        <v>382</v>
      </c>
    </row>
    <row r="167" spans="5:5" x14ac:dyDescent="0.25">
      <c r="E167" s="14" t="s">
        <v>383</v>
      </c>
    </row>
    <row r="168" spans="5:5" x14ac:dyDescent="0.25">
      <c r="E168" s="14" t="s">
        <v>384</v>
      </c>
    </row>
    <row r="169" spans="5:5" x14ac:dyDescent="0.25">
      <c r="E169" s="14" t="s">
        <v>385</v>
      </c>
    </row>
    <row r="170" spans="5:5" x14ac:dyDescent="0.25">
      <c r="E170" s="14" t="s">
        <v>386</v>
      </c>
    </row>
    <row r="171" spans="5:5" x14ac:dyDescent="0.25">
      <c r="E171" s="14" t="s">
        <v>387</v>
      </c>
    </row>
    <row r="172" spans="5:5" x14ac:dyDescent="0.25">
      <c r="E172" s="14" t="s">
        <v>388</v>
      </c>
    </row>
    <row r="173" spans="5:5" x14ac:dyDescent="0.25">
      <c r="E173" s="14" t="s">
        <v>389</v>
      </c>
    </row>
    <row r="174" spans="5:5" x14ac:dyDescent="0.25">
      <c r="E174" s="14" t="s">
        <v>390</v>
      </c>
    </row>
    <row r="175" spans="5:5" x14ac:dyDescent="0.25">
      <c r="E175" s="14" t="s">
        <v>391</v>
      </c>
    </row>
    <row r="176" spans="5:5" x14ac:dyDescent="0.25">
      <c r="E176" s="14" t="s">
        <v>392</v>
      </c>
    </row>
    <row r="177" spans="5:5" x14ac:dyDescent="0.25">
      <c r="E177" s="14" t="s">
        <v>393</v>
      </c>
    </row>
    <row r="178" spans="5:5" x14ac:dyDescent="0.25">
      <c r="E178" s="14" t="s">
        <v>394</v>
      </c>
    </row>
    <row r="179" spans="5:5" x14ac:dyDescent="0.25">
      <c r="E179" s="14" t="s">
        <v>395</v>
      </c>
    </row>
    <row r="180" spans="5:5" x14ac:dyDescent="0.25">
      <c r="E180" s="14" t="s">
        <v>396</v>
      </c>
    </row>
    <row r="181" spans="5:5" x14ac:dyDescent="0.25">
      <c r="E181" s="14" t="s">
        <v>397</v>
      </c>
    </row>
    <row r="182" spans="5:5" x14ac:dyDescent="0.25">
      <c r="E182" s="14" t="s">
        <v>398</v>
      </c>
    </row>
    <row r="183" spans="5:5" x14ac:dyDescent="0.25">
      <c r="E183" s="14" t="s">
        <v>399</v>
      </c>
    </row>
    <row r="184" spans="5:5" x14ac:dyDescent="0.25">
      <c r="E184" s="14" t="s">
        <v>400</v>
      </c>
    </row>
    <row r="185" spans="5:5" x14ac:dyDescent="0.25">
      <c r="E185" s="14" t="s">
        <v>401</v>
      </c>
    </row>
    <row r="186" spans="5:5" x14ac:dyDescent="0.25">
      <c r="E186" s="14" t="s">
        <v>402</v>
      </c>
    </row>
    <row r="187" spans="5:5" x14ac:dyDescent="0.25">
      <c r="E187" s="14" t="s">
        <v>403</v>
      </c>
    </row>
    <row r="188" spans="5:5" x14ac:dyDescent="0.25">
      <c r="E188" s="14" t="s">
        <v>404</v>
      </c>
    </row>
    <row r="189" spans="5:5" x14ac:dyDescent="0.25">
      <c r="E189" s="14" t="s">
        <v>405</v>
      </c>
    </row>
    <row r="190" spans="5:5" x14ac:dyDescent="0.25">
      <c r="E190" s="14" t="s">
        <v>406</v>
      </c>
    </row>
    <row r="191" spans="5:5" x14ac:dyDescent="0.25">
      <c r="E191" s="14" t="s">
        <v>407</v>
      </c>
    </row>
    <row r="192" spans="5:5" x14ac:dyDescent="0.25">
      <c r="E192" s="14" t="s">
        <v>408</v>
      </c>
    </row>
    <row r="193" spans="5:5" x14ac:dyDescent="0.25">
      <c r="E193" s="14" t="s">
        <v>409</v>
      </c>
    </row>
    <row r="194" spans="5:5" x14ac:dyDescent="0.25">
      <c r="E194" s="14" t="s">
        <v>410</v>
      </c>
    </row>
    <row r="195" spans="5:5" x14ac:dyDescent="0.25">
      <c r="E195" s="14" t="s">
        <v>411</v>
      </c>
    </row>
    <row r="196" spans="5:5" x14ac:dyDescent="0.25">
      <c r="E196" s="14" t="s">
        <v>412</v>
      </c>
    </row>
    <row r="197" spans="5:5" x14ac:dyDescent="0.25">
      <c r="E197" s="14" t="s">
        <v>413</v>
      </c>
    </row>
    <row r="198" spans="5:5" x14ac:dyDescent="0.25">
      <c r="E198" s="14" t="s">
        <v>414</v>
      </c>
    </row>
    <row r="199" spans="5:5" x14ac:dyDescent="0.25">
      <c r="E199" s="14" t="s">
        <v>415</v>
      </c>
    </row>
    <row r="200" spans="5:5" x14ac:dyDescent="0.25">
      <c r="E200" s="14" t="s">
        <v>416</v>
      </c>
    </row>
    <row r="201" spans="5:5" x14ac:dyDescent="0.25">
      <c r="E201" s="14" t="s">
        <v>417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zoomScale="110" zoomScaleNormal="110" workbookViewId="0">
      <selection activeCell="B4" sqref="B4:H5"/>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04" t="s">
        <v>1205</v>
      </c>
      <c r="C2" s="505"/>
      <c r="D2" s="505"/>
      <c r="E2" s="505"/>
      <c r="F2" s="505"/>
      <c r="G2" s="505"/>
      <c r="H2" s="506"/>
    </row>
    <row r="3" spans="2:8" x14ac:dyDescent="0.25">
      <c r="B3" s="200"/>
      <c r="C3" s="201"/>
      <c r="D3" s="201"/>
      <c r="E3" s="201"/>
      <c r="F3" s="201"/>
      <c r="G3" s="201"/>
      <c r="H3" s="202"/>
    </row>
    <row r="4" spans="2:8" ht="63" customHeight="1" x14ac:dyDescent="0.25">
      <c r="B4" s="507" t="s">
        <v>986</v>
      </c>
      <c r="C4" s="508"/>
      <c r="D4" s="508"/>
      <c r="E4" s="508"/>
      <c r="F4" s="508"/>
      <c r="G4" s="508"/>
      <c r="H4" s="509"/>
    </row>
    <row r="5" spans="2:8" ht="63" customHeight="1" x14ac:dyDescent="0.25">
      <c r="B5" s="510"/>
      <c r="C5" s="511"/>
      <c r="D5" s="511"/>
      <c r="E5" s="511"/>
      <c r="F5" s="511"/>
      <c r="G5" s="511"/>
      <c r="H5" s="512"/>
    </row>
    <row r="6" spans="2:8" ht="16.5" x14ac:dyDescent="0.25">
      <c r="B6" s="513" t="s">
        <v>987</v>
      </c>
      <c r="C6" s="514"/>
      <c r="D6" s="514"/>
      <c r="E6" s="514"/>
      <c r="F6" s="514"/>
      <c r="G6" s="514"/>
      <c r="H6" s="515"/>
    </row>
    <row r="7" spans="2:8" ht="102.75" customHeight="1" x14ac:dyDescent="0.25">
      <c r="B7" s="516" t="s">
        <v>988</v>
      </c>
      <c r="C7" s="517"/>
      <c r="D7" s="517"/>
      <c r="E7" s="517"/>
      <c r="F7" s="517"/>
      <c r="G7" s="517"/>
      <c r="H7" s="518"/>
    </row>
    <row r="8" spans="2:8" ht="16.5" x14ac:dyDescent="0.25">
      <c r="B8" s="203"/>
      <c r="C8" s="204"/>
      <c r="D8" s="204"/>
      <c r="E8" s="204"/>
      <c r="F8" s="204"/>
      <c r="G8" s="204"/>
      <c r="H8" s="205"/>
    </row>
    <row r="9" spans="2:8" ht="16.5" customHeight="1" x14ac:dyDescent="0.25">
      <c r="B9" s="519" t="s">
        <v>1180</v>
      </c>
      <c r="C9" s="520"/>
      <c r="D9" s="520"/>
      <c r="E9" s="520"/>
      <c r="F9" s="520"/>
      <c r="G9" s="520"/>
      <c r="H9" s="521"/>
    </row>
    <row r="10" spans="2:8" ht="44.25" customHeight="1" x14ac:dyDescent="0.25">
      <c r="B10" s="519"/>
      <c r="C10" s="520"/>
      <c r="D10" s="520"/>
      <c r="E10" s="520"/>
      <c r="F10" s="520"/>
      <c r="G10" s="520"/>
      <c r="H10" s="521"/>
    </row>
    <row r="11" spans="2:8" ht="15.75" thickBot="1" x14ac:dyDescent="0.3">
      <c r="B11" s="206"/>
      <c r="C11" s="207"/>
      <c r="D11" s="208"/>
      <c r="E11" s="209"/>
      <c r="F11" s="209"/>
      <c r="G11" s="210"/>
      <c r="H11" s="211"/>
    </row>
    <row r="12" spans="2:8" ht="15.75" thickTop="1" x14ac:dyDescent="0.25">
      <c r="B12" s="206"/>
      <c r="C12" s="500" t="s">
        <v>989</v>
      </c>
      <c r="D12" s="501"/>
      <c r="E12" s="502" t="s">
        <v>990</v>
      </c>
      <c r="F12" s="503"/>
      <c r="G12" s="207"/>
      <c r="H12" s="211"/>
    </row>
    <row r="13" spans="2:8" ht="35.25" customHeight="1" x14ac:dyDescent="0.25">
      <c r="B13" s="206"/>
      <c r="C13" s="522" t="s">
        <v>1</v>
      </c>
      <c r="D13" s="523"/>
      <c r="E13" s="524" t="s">
        <v>991</v>
      </c>
      <c r="F13" s="525"/>
      <c r="G13" s="207"/>
      <c r="H13" s="211"/>
    </row>
    <row r="14" spans="2:8" ht="17.25" customHeight="1" x14ac:dyDescent="0.25">
      <c r="B14" s="206"/>
      <c r="C14" s="522" t="s">
        <v>992</v>
      </c>
      <c r="D14" s="523"/>
      <c r="E14" s="524" t="s">
        <v>993</v>
      </c>
      <c r="F14" s="525"/>
      <c r="G14" s="207"/>
      <c r="H14" s="211"/>
    </row>
    <row r="15" spans="2:8" ht="19.5" customHeight="1" x14ac:dyDescent="0.25">
      <c r="B15" s="206"/>
      <c r="C15" s="522" t="s">
        <v>994</v>
      </c>
      <c r="D15" s="523"/>
      <c r="E15" s="524" t="s">
        <v>995</v>
      </c>
      <c r="F15" s="525"/>
      <c r="G15" s="207"/>
      <c r="H15" s="211"/>
    </row>
    <row r="16" spans="2:8" ht="69.75" customHeight="1" x14ac:dyDescent="0.25">
      <c r="B16" s="206"/>
      <c r="C16" s="522" t="s">
        <v>996</v>
      </c>
      <c r="D16" s="523"/>
      <c r="E16" s="524" t="s">
        <v>997</v>
      </c>
      <c r="F16" s="525"/>
      <c r="G16" s="207"/>
      <c r="H16" s="211"/>
    </row>
    <row r="17" spans="2:8" ht="34.5" customHeight="1" x14ac:dyDescent="0.25">
      <c r="B17" s="206"/>
      <c r="C17" s="526" t="s">
        <v>5</v>
      </c>
      <c r="D17" s="527"/>
      <c r="E17" s="528" t="s">
        <v>998</v>
      </c>
      <c r="F17" s="529"/>
      <c r="G17" s="207"/>
      <c r="H17" s="211"/>
    </row>
    <row r="18" spans="2:8" ht="27.75" customHeight="1" x14ac:dyDescent="0.25">
      <c r="B18" s="206"/>
      <c r="C18" s="526" t="s">
        <v>999</v>
      </c>
      <c r="D18" s="527"/>
      <c r="E18" s="528" t="s">
        <v>1000</v>
      </c>
      <c r="F18" s="529"/>
      <c r="G18" s="207"/>
      <c r="H18" s="211"/>
    </row>
    <row r="19" spans="2:8" ht="28.5" customHeight="1" x14ac:dyDescent="0.25">
      <c r="B19" s="206"/>
      <c r="C19" s="526" t="s">
        <v>1001</v>
      </c>
      <c r="D19" s="527"/>
      <c r="E19" s="528" t="s">
        <v>1002</v>
      </c>
      <c r="F19" s="529"/>
      <c r="G19" s="207"/>
      <c r="H19" s="211"/>
    </row>
    <row r="20" spans="2:8" ht="72.75" customHeight="1" x14ac:dyDescent="0.25">
      <c r="B20" s="206"/>
      <c r="C20" s="526" t="s">
        <v>184</v>
      </c>
      <c r="D20" s="527"/>
      <c r="E20" s="528" t="s">
        <v>1195</v>
      </c>
      <c r="F20" s="529"/>
      <c r="G20" s="207"/>
      <c r="H20" s="211"/>
    </row>
    <row r="21" spans="2:8" ht="64.5" customHeight="1" x14ac:dyDescent="0.25">
      <c r="B21" s="206"/>
      <c r="C21" s="526" t="s">
        <v>1003</v>
      </c>
      <c r="D21" s="527"/>
      <c r="E21" s="528" t="s">
        <v>1004</v>
      </c>
      <c r="F21" s="529"/>
      <c r="G21" s="207"/>
      <c r="H21" s="211"/>
    </row>
    <row r="22" spans="2:8" ht="71.25" customHeight="1" x14ac:dyDescent="0.25">
      <c r="B22" s="206"/>
      <c r="C22" s="526" t="s">
        <v>1005</v>
      </c>
      <c r="D22" s="527"/>
      <c r="E22" s="528" t="s">
        <v>1006</v>
      </c>
      <c r="F22" s="529"/>
      <c r="G22" s="207"/>
      <c r="H22" s="211"/>
    </row>
    <row r="23" spans="2:8" ht="55.5" customHeight="1" x14ac:dyDescent="0.25">
      <c r="B23" s="206"/>
      <c r="C23" s="530" t="s">
        <v>1007</v>
      </c>
      <c r="D23" s="531"/>
      <c r="E23" s="528" t="s">
        <v>1008</v>
      </c>
      <c r="F23" s="529"/>
      <c r="G23" s="207"/>
      <c r="H23" s="211"/>
    </row>
    <row r="24" spans="2:8" ht="42" customHeight="1" x14ac:dyDescent="0.25">
      <c r="B24" s="206"/>
      <c r="C24" s="530" t="s">
        <v>157</v>
      </c>
      <c r="D24" s="531"/>
      <c r="E24" s="528" t="s">
        <v>1009</v>
      </c>
      <c r="F24" s="529"/>
      <c r="G24" s="207"/>
      <c r="H24" s="211"/>
    </row>
    <row r="25" spans="2:8" ht="59.25" customHeight="1" x14ac:dyDescent="0.25">
      <c r="B25" s="206"/>
      <c r="C25" s="530" t="s">
        <v>1010</v>
      </c>
      <c r="D25" s="531"/>
      <c r="E25" s="528" t="s">
        <v>1196</v>
      </c>
      <c r="F25" s="529"/>
      <c r="G25" s="207"/>
      <c r="H25" s="211"/>
    </row>
    <row r="26" spans="2:8" ht="23.25" customHeight="1" x14ac:dyDescent="0.25">
      <c r="B26" s="206"/>
      <c r="C26" s="530" t="s">
        <v>1011</v>
      </c>
      <c r="D26" s="531"/>
      <c r="E26" s="528" t="s">
        <v>1012</v>
      </c>
      <c r="F26" s="529"/>
      <c r="G26" s="207"/>
      <c r="H26" s="211"/>
    </row>
    <row r="27" spans="2:8" ht="30.75" customHeight="1" x14ac:dyDescent="0.25">
      <c r="B27" s="206"/>
      <c r="C27" s="530" t="s">
        <v>1197</v>
      </c>
      <c r="D27" s="531"/>
      <c r="E27" s="528" t="s">
        <v>1013</v>
      </c>
      <c r="F27" s="529"/>
      <c r="G27" s="207"/>
      <c r="H27" s="211"/>
    </row>
    <row r="28" spans="2:8" ht="35.25" customHeight="1" x14ac:dyDescent="0.25">
      <c r="B28" s="206"/>
      <c r="C28" s="530" t="s">
        <v>1198</v>
      </c>
      <c r="D28" s="531"/>
      <c r="E28" s="528" t="s">
        <v>1014</v>
      </c>
      <c r="F28" s="529"/>
      <c r="G28" s="207"/>
      <c r="H28" s="211"/>
    </row>
    <row r="29" spans="2:8" ht="33" customHeight="1" x14ac:dyDescent="0.25">
      <c r="B29" s="206"/>
      <c r="C29" s="530" t="s">
        <v>1198</v>
      </c>
      <c r="D29" s="531"/>
      <c r="E29" s="528" t="s">
        <v>1014</v>
      </c>
      <c r="F29" s="529"/>
      <c r="G29" s="207"/>
      <c r="H29" s="211"/>
    </row>
    <row r="30" spans="2:8" ht="30" customHeight="1" x14ac:dyDescent="0.25">
      <c r="B30" s="206"/>
      <c r="C30" s="530" t="s">
        <v>1199</v>
      </c>
      <c r="D30" s="531"/>
      <c r="E30" s="528" t="s">
        <v>1015</v>
      </c>
      <c r="F30" s="529"/>
      <c r="G30" s="207"/>
      <c r="H30" s="211"/>
    </row>
    <row r="31" spans="2:8" ht="35.25" customHeight="1" x14ac:dyDescent="0.25">
      <c r="B31" s="206"/>
      <c r="C31" s="530" t="s">
        <v>1200</v>
      </c>
      <c r="D31" s="531"/>
      <c r="E31" s="528" t="s">
        <v>1016</v>
      </c>
      <c r="F31" s="529"/>
      <c r="G31" s="207"/>
      <c r="H31" s="211"/>
    </row>
    <row r="32" spans="2:8" ht="31.5" customHeight="1" x14ac:dyDescent="0.25">
      <c r="B32" s="206"/>
      <c r="C32" s="530" t="s">
        <v>1201</v>
      </c>
      <c r="D32" s="531"/>
      <c r="E32" s="528" t="s">
        <v>1017</v>
      </c>
      <c r="F32" s="529"/>
      <c r="G32" s="207"/>
      <c r="H32" s="211"/>
    </row>
    <row r="33" spans="2:8" ht="35.25" customHeight="1" x14ac:dyDescent="0.25">
      <c r="B33" s="206"/>
      <c r="C33" s="530" t="s">
        <v>1202</v>
      </c>
      <c r="D33" s="531"/>
      <c r="E33" s="528" t="s">
        <v>1018</v>
      </c>
      <c r="F33" s="529"/>
      <c r="G33" s="207"/>
      <c r="H33" s="211"/>
    </row>
    <row r="34" spans="2:8" ht="59.25" customHeight="1" x14ac:dyDescent="0.25">
      <c r="B34" s="206"/>
      <c r="C34" s="530" t="s">
        <v>1019</v>
      </c>
      <c r="D34" s="531"/>
      <c r="E34" s="528" t="s">
        <v>1203</v>
      </c>
      <c r="F34" s="529"/>
      <c r="G34" s="207"/>
      <c r="H34" s="211"/>
    </row>
    <row r="35" spans="2:8" ht="29.25" customHeight="1" x14ac:dyDescent="0.25">
      <c r="B35" s="206"/>
      <c r="C35" s="530" t="s">
        <v>77</v>
      </c>
      <c r="D35" s="531"/>
      <c r="E35" s="528" t="s">
        <v>1020</v>
      </c>
      <c r="F35" s="529"/>
      <c r="G35" s="207"/>
      <c r="H35" s="211"/>
    </row>
    <row r="36" spans="2:8" ht="82.5" customHeight="1" x14ac:dyDescent="0.25">
      <c r="B36" s="206"/>
      <c r="C36" s="530" t="s">
        <v>1204</v>
      </c>
      <c r="D36" s="531"/>
      <c r="E36" s="528" t="s">
        <v>1021</v>
      </c>
      <c r="F36" s="529"/>
      <c r="G36" s="207"/>
      <c r="H36" s="211"/>
    </row>
    <row r="37" spans="2:8" ht="46.5" customHeight="1" x14ac:dyDescent="0.25">
      <c r="B37" s="206"/>
      <c r="C37" s="530" t="s">
        <v>1022</v>
      </c>
      <c r="D37" s="531"/>
      <c r="E37" s="528" t="s">
        <v>1023</v>
      </c>
      <c r="F37" s="529"/>
      <c r="G37" s="207"/>
      <c r="H37" s="211"/>
    </row>
    <row r="38" spans="2:8" ht="6.75" customHeight="1" thickBot="1" x14ac:dyDescent="0.3">
      <c r="B38" s="206"/>
      <c r="C38" s="535"/>
      <c r="D38" s="536"/>
      <c r="E38" s="537"/>
      <c r="F38" s="538"/>
      <c r="G38" s="207"/>
      <c r="H38" s="211"/>
    </row>
    <row r="39" spans="2:8" ht="15.75" thickTop="1" x14ac:dyDescent="0.25">
      <c r="B39" s="206"/>
      <c r="C39" s="212"/>
      <c r="D39" s="212"/>
      <c r="E39" s="213"/>
      <c r="F39" s="213"/>
      <c r="G39" s="207"/>
      <c r="H39" s="211"/>
    </row>
    <row r="40" spans="2:8" ht="21" customHeight="1" x14ac:dyDescent="0.25">
      <c r="B40" s="532" t="s">
        <v>1181</v>
      </c>
      <c r="C40" s="533"/>
      <c r="D40" s="533"/>
      <c r="E40" s="533"/>
      <c r="F40" s="533"/>
      <c r="G40" s="533"/>
      <c r="H40" s="534"/>
    </row>
    <row r="41" spans="2:8" ht="20.25" customHeight="1" x14ac:dyDescent="0.25">
      <c r="B41" s="532" t="s">
        <v>1182</v>
      </c>
      <c r="C41" s="533"/>
      <c r="D41" s="533"/>
      <c r="E41" s="533"/>
      <c r="F41" s="533"/>
      <c r="G41" s="533"/>
      <c r="H41" s="534"/>
    </row>
    <row r="42" spans="2:8" ht="20.25" customHeight="1" x14ac:dyDescent="0.25">
      <c r="B42" s="532" t="s">
        <v>1183</v>
      </c>
      <c r="C42" s="533"/>
      <c r="D42" s="533"/>
      <c r="E42" s="533"/>
      <c r="F42" s="533"/>
      <c r="G42" s="533"/>
      <c r="H42" s="534"/>
    </row>
    <row r="43" spans="2:8" ht="20.25" customHeight="1" x14ac:dyDescent="0.25">
      <c r="B43" s="532" t="s">
        <v>1184</v>
      </c>
      <c r="C43" s="533"/>
      <c r="D43" s="533"/>
      <c r="E43" s="533"/>
      <c r="F43" s="533"/>
      <c r="G43" s="533"/>
      <c r="H43" s="534"/>
    </row>
    <row r="44" spans="2:8" x14ac:dyDescent="0.25">
      <c r="B44" s="532" t="s">
        <v>1185</v>
      </c>
      <c r="C44" s="533"/>
      <c r="D44" s="533"/>
      <c r="E44" s="533"/>
      <c r="F44" s="533"/>
      <c r="G44" s="533"/>
      <c r="H44" s="534"/>
    </row>
    <row r="45" spans="2:8" ht="15.75" thickBot="1" x14ac:dyDescent="0.3">
      <c r="B45" s="214"/>
      <c r="C45" s="215"/>
      <c r="D45" s="215"/>
      <c r="E45" s="215"/>
      <c r="F45" s="215"/>
      <c r="G45" s="215"/>
      <c r="H45" s="216"/>
    </row>
  </sheetData>
  <sheetProtection algorithmName="SHA-512" hashValue="cbN7do6gZpKjjA+bcaUeEw5y4y9PAycRZbdD1YjbtFTpKUqpnDPP355gJseCRxjSaoonHlOp2FBdPJS2BrN49w==" saltValue="wIah5UuzAsSosRztwzy5Fg==" spinCount="100000" sheet="1" objects="1" scenarios="1"/>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BP72"/>
  <sheetViews>
    <sheetView tabSelected="1" zoomScale="50" zoomScaleNormal="50" workbookViewId="0">
      <selection activeCell="F10" sqref="F10:F15"/>
    </sheetView>
  </sheetViews>
  <sheetFormatPr baseColWidth="10" defaultColWidth="11.42578125" defaultRowHeight="16.5" x14ac:dyDescent="0.3"/>
  <cols>
    <col min="1" max="1" width="4" style="453" bestFit="1" customWidth="1"/>
    <col min="2" max="2" width="14.140625" style="485" customWidth="1"/>
    <col min="3" max="3" width="33.7109375" style="242" customWidth="1"/>
    <col min="4" max="4" width="38.140625" style="242" customWidth="1"/>
    <col min="5" max="5" width="46.140625" style="218" customWidth="1"/>
    <col min="6" max="6" width="19" style="243" customWidth="1"/>
    <col min="7" max="7" width="17.85546875" style="218" customWidth="1"/>
    <col min="8" max="8" width="16.42578125" style="218" customWidth="1"/>
    <col min="9" max="9" width="6.28515625" style="218" bestFit="1" customWidth="1"/>
    <col min="10" max="10" width="27.28515625" style="218" bestFit="1" customWidth="1"/>
    <col min="11" max="11" width="30.42578125" style="218" hidden="1" customWidth="1"/>
    <col min="12" max="12" width="17.42578125" style="218" customWidth="1"/>
    <col min="13" max="13" width="6.28515625" style="218" bestFit="1" customWidth="1"/>
    <col min="14" max="14" width="16" style="218" customWidth="1"/>
    <col min="15" max="15" width="5.85546875" style="452" customWidth="1"/>
    <col min="16" max="16" width="86.42578125" style="218" customWidth="1"/>
    <col min="17" max="17" width="15.140625" style="218" bestFit="1" customWidth="1"/>
    <col min="18" max="18" width="6.85546875" style="218" customWidth="1"/>
    <col min="19" max="19" width="5" style="218" customWidth="1"/>
    <col min="20" max="20" width="5.42578125" style="218" customWidth="1"/>
    <col min="21" max="21" width="7.140625" style="218" customWidth="1"/>
    <col min="22" max="22" width="6.7109375" style="218" customWidth="1"/>
    <col min="23" max="23" width="7.42578125" style="218" customWidth="1"/>
    <col min="24" max="24" width="38.28515625" style="218" hidden="1" customWidth="1"/>
    <col min="25" max="25" width="8.7109375" style="218" customWidth="1"/>
    <col min="26" max="26" width="10.42578125" style="218" customWidth="1"/>
    <col min="27" max="27" width="9.28515625" style="218" customWidth="1"/>
    <col min="28" max="28" width="9.140625" style="218" customWidth="1"/>
    <col min="29" max="29" width="8.42578125" style="218" customWidth="1"/>
    <col min="30" max="30" width="7.28515625" style="218" customWidth="1"/>
    <col min="31" max="31" width="36.140625" style="218" bestFit="1" customWidth="1"/>
    <col min="32" max="32" width="18.85546875" style="218" customWidth="1"/>
    <col min="33" max="33" width="26" style="218" customWidth="1"/>
    <col min="34" max="34" width="26.5703125" style="218" customWidth="1"/>
    <col min="35" max="35" width="41.28515625" style="218" customWidth="1"/>
    <col min="36" max="36" width="21" style="218" customWidth="1"/>
    <col min="37" max="37" width="64.28515625" style="218" customWidth="1"/>
    <col min="38" max="38" width="31.42578125" style="218" customWidth="1"/>
    <col min="39" max="39" width="31.140625" style="218" customWidth="1"/>
    <col min="40" max="16384" width="11.42578125" style="218"/>
  </cols>
  <sheetData>
    <row r="1" spans="1:68" ht="32.25" customHeight="1" x14ac:dyDescent="0.3">
      <c r="A1" s="632"/>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M1" s="633"/>
    </row>
    <row r="2" spans="1:68" ht="133.5" customHeight="1" x14ac:dyDescent="0.3">
      <c r="A2" s="632"/>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row>
    <row r="3" spans="1:68" x14ac:dyDescent="0.3">
      <c r="A3" s="223"/>
      <c r="B3" s="483"/>
      <c r="C3" s="219"/>
      <c r="D3" s="219"/>
      <c r="E3" s="217"/>
      <c r="F3" s="221"/>
      <c r="G3" s="217"/>
      <c r="H3" s="217"/>
      <c r="I3" s="217"/>
      <c r="J3" s="217"/>
      <c r="K3" s="217"/>
      <c r="L3" s="217"/>
      <c r="M3" s="217"/>
      <c r="N3" s="217"/>
      <c r="O3" s="463"/>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row>
    <row r="4" spans="1:68" ht="26.25" customHeight="1" x14ac:dyDescent="0.3">
      <c r="A4" s="542" t="s">
        <v>1024</v>
      </c>
      <c r="B4" s="556"/>
      <c r="C4" s="563" t="s">
        <v>1189</v>
      </c>
      <c r="D4" s="564"/>
      <c r="E4" s="564"/>
      <c r="F4" s="564"/>
      <c r="G4" s="564"/>
      <c r="H4" s="564"/>
      <c r="I4" s="564"/>
      <c r="J4" s="564"/>
      <c r="K4" s="564"/>
      <c r="L4" s="564"/>
      <c r="M4" s="564"/>
      <c r="N4" s="564"/>
      <c r="O4" s="564"/>
      <c r="P4" s="564"/>
      <c r="Q4" s="564"/>
      <c r="R4" s="564"/>
      <c r="S4" s="564"/>
      <c r="T4" s="564"/>
      <c r="U4" s="564"/>
      <c r="V4" s="565"/>
      <c r="W4" s="354"/>
      <c r="X4" s="354"/>
      <c r="Y4" s="354"/>
      <c r="Z4" s="354"/>
      <c r="AA4" s="354"/>
      <c r="AB4" s="354"/>
      <c r="AC4" s="354"/>
      <c r="AD4" s="354"/>
      <c r="AE4" s="354"/>
      <c r="AF4" s="354"/>
      <c r="AG4" s="354"/>
      <c r="AH4" s="354"/>
      <c r="AI4" s="354"/>
      <c r="AJ4" s="354"/>
      <c r="AK4" s="354"/>
      <c r="AL4" s="354"/>
      <c r="AM4" s="354"/>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row>
    <row r="5" spans="1:68" ht="77.25" customHeight="1" x14ac:dyDescent="0.3">
      <c r="A5" s="542" t="s">
        <v>1025</v>
      </c>
      <c r="B5" s="556"/>
      <c r="C5" s="560" t="str">
        <f>IFERROR(INDEX(Tabla10[],MATCH(C4,Tabla10[PROCESOS],0),2)," ")</f>
        <v>Consolidar la Gestión del Conocimiento e Innovación, mediante el desarrollo de instrumentos, herramientas y acciones con el objetivo de mitigar la fuga de capital intelectual y mejorar la prestación de los servicios del Ministerio del Interior.</v>
      </c>
      <c r="D5" s="561"/>
      <c r="E5" s="561"/>
      <c r="F5" s="561"/>
      <c r="G5" s="561"/>
      <c r="H5" s="561"/>
      <c r="I5" s="561"/>
      <c r="J5" s="561"/>
      <c r="K5" s="561"/>
      <c r="L5" s="561"/>
      <c r="M5" s="561"/>
      <c r="N5" s="561"/>
      <c r="O5" s="561"/>
      <c r="P5" s="561"/>
      <c r="Q5" s="561"/>
      <c r="R5" s="561"/>
      <c r="S5" s="561"/>
      <c r="T5" s="561"/>
      <c r="U5" s="561"/>
      <c r="V5" s="561"/>
      <c r="W5" s="561"/>
      <c r="X5" s="561"/>
      <c r="Y5" s="561"/>
      <c r="Z5" s="561"/>
      <c r="AA5" s="561"/>
      <c r="AB5" s="561"/>
      <c r="AC5" s="561"/>
      <c r="AD5" s="561"/>
      <c r="AE5" s="561"/>
      <c r="AF5" s="561"/>
      <c r="AG5" s="561"/>
      <c r="AH5" s="561"/>
      <c r="AI5" s="561"/>
      <c r="AJ5" s="561"/>
      <c r="AK5" s="561"/>
      <c r="AL5" s="561"/>
      <c r="AM5" s="562"/>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17"/>
      <c r="BL5" s="217"/>
      <c r="BM5" s="217"/>
      <c r="BN5" s="217"/>
      <c r="BO5" s="217"/>
      <c r="BP5" s="217"/>
    </row>
    <row r="6" spans="1:68" ht="49.5" customHeight="1" x14ac:dyDescent="0.3">
      <c r="A6" s="542" t="s">
        <v>1026</v>
      </c>
      <c r="B6" s="543"/>
      <c r="C6" s="557" t="str">
        <f>IFERROR(INDEX(Tabla10[],MATCH(C4,Tabla10[PROCESOS],0),3)," ")</f>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
      <c r="D6" s="558"/>
      <c r="E6" s="558"/>
      <c r="F6" s="558"/>
      <c r="G6" s="558"/>
      <c r="H6" s="558"/>
      <c r="I6" s="558"/>
      <c r="J6" s="558"/>
      <c r="K6" s="558"/>
      <c r="L6" s="558"/>
      <c r="M6" s="558"/>
      <c r="N6" s="558"/>
      <c r="O6" s="558"/>
      <c r="P6" s="558"/>
      <c r="Q6" s="558"/>
      <c r="R6" s="558"/>
      <c r="S6" s="558"/>
      <c r="T6" s="558"/>
      <c r="U6" s="558"/>
      <c r="V6" s="558"/>
      <c r="W6" s="558"/>
      <c r="X6" s="558"/>
      <c r="Y6" s="558"/>
      <c r="Z6" s="558"/>
      <c r="AA6" s="558"/>
      <c r="AB6" s="558"/>
      <c r="AC6" s="558"/>
      <c r="AD6" s="558"/>
      <c r="AE6" s="558"/>
      <c r="AF6" s="558"/>
      <c r="AG6" s="558"/>
      <c r="AH6" s="558"/>
      <c r="AI6" s="558"/>
      <c r="AJ6" s="558"/>
      <c r="AK6" s="558"/>
      <c r="AL6" s="558"/>
      <c r="AM6" s="559"/>
      <c r="AN6" s="217"/>
      <c r="AO6" s="217"/>
      <c r="AP6" s="217"/>
      <c r="AQ6" s="217"/>
      <c r="AR6" s="217"/>
      <c r="AS6" s="217"/>
      <c r="AT6" s="217"/>
      <c r="AU6" s="217"/>
      <c r="AV6" s="217"/>
      <c r="AW6" s="217"/>
      <c r="AX6" s="217"/>
      <c r="AY6" s="217"/>
      <c r="AZ6" s="217"/>
      <c r="BA6" s="217"/>
      <c r="BB6" s="217"/>
      <c r="BC6" s="217"/>
      <c r="BD6" s="217"/>
      <c r="BE6" s="217"/>
      <c r="BF6" s="217"/>
      <c r="BG6" s="217"/>
      <c r="BH6" s="217"/>
      <c r="BI6" s="217"/>
      <c r="BJ6" s="217"/>
      <c r="BK6" s="217"/>
      <c r="BL6" s="217"/>
      <c r="BM6" s="217"/>
      <c r="BN6" s="217"/>
      <c r="BO6" s="217"/>
      <c r="BP6" s="217"/>
    </row>
    <row r="7" spans="1:68" ht="28.5" customHeight="1" x14ac:dyDescent="0.3">
      <c r="A7" s="544" t="s">
        <v>1027</v>
      </c>
      <c r="B7" s="545"/>
      <c r="C7" s="541"/>
      <c r="D7" s="541"/>
      <c r="E7" s="541"/>
      <c r="F7" s="541"/>
      <c r="G7" s="546"/>
      <c r="H7" s="540" t="s">
        <v>1028</v>
      </c>
      <c r="I7" s="541"/>
      <c r="J7" s="541"/>
      <c r="K7" s="541"/>
      <c r="L7" s="541"/>
      <c r="M7" s="541"/>
      <c r="N7" s="546"/>
      <c r="O7" s="540" t="s">
        <v>1029</v>
      </c>
      <c r="P7" s="541"/>
      <c r="Q7" s="541"/>
      <c r="R7" s="541"/>
      <c r="S7" s="541"/>
      <c r="T7" s="541"/>
      <c r="U7" s="541"/>
      <c r="V7" s="541"/>
      <c r="W7" s="546"/>
      <c r="X7" s="547" t="s">
        <v>1030</v>
      </c>
      <c r="Y7" s="548"/>
      <c r="Z7" s="548"/>
      <c r="AA7" s="548"/>
      <c r="AB7" s="548"/>
      <c r="AC7" s="548"/>
      <c r="AD7" s="549"/>
      <c r="AE7" s="540" t="s">
        <v>1031</v>
      </c>
      <c r="AF7" s="541"/>
      <c r="AG7" s="541"/>
      <c r="AH7" s="541"/>
      <c r="AI7" s="541"/>
      <c r="AJ7" s="546"/>
      <c r="AK7" s="540" t="s">
        <v>153</v>
      </c>
      <c r="AL7" s="541"/>
      <c r="AM7" s="541"/>
      <c r="AN7" s="217"/>
      <c r="AO7" s="217"/>
      <c r="AP7" s="217"/>
      <c r="AQ7" s="217"/>
      <c r="AR7" s="217"/>
      <c r="AS7" s="217"/>
      <c r="AT7" s="217"/>
      <c r="AU7" s="217"/>
      <c r="AV7" s="217"/>
      <c r="AW7" s="217"/>
      <c r="AX7" s="217"/>
      <c r="AY7" s="217"/>
      <c r="AZ7" s="217"/>
      <c r="BA7" s="217"/>
      <c r="BB7" s="217"/>
      <c r="BC7" s="217"/>
      <c r="BD7" s="217"/>
      <c r="BE7" s="217"/>
      <c r="BF7" s="217"/>
      <c r="BG7" s="217"/>
      <c r="BH7" s="217"/>
      <c r="BI7" s="217"/>
      <c r="BJ7" s="217"/>
      <c r="BK7" s="217"/>
      <c r="BL7" s="217"/>
      <c r="BM7" s="217"/>
      <c r="BN7" s="217"/>
      <c r="BO7" s="217"/>
      <c r="BP7" s="217"/>
    </row>
    <row r="8" spans="1:68" ht="16.5" customHeight="1" x14ac:dyDescent="0.3">
      <c r="A8" s="569" t="s">
        <v>1032</v>
      </c>
      <c r="B8" s="571" t="s">
        <v>5</v>
      </c>
      <c r="C8" s="555" t="s">
        <v>999</v>
      </c>
      <c r="D8" s="555" t="s">
        <v>1001</v>
      </c>
      <c r="E8" s="572" t="s">
        <v>184</v>
      </c>
      <c r="F8" s="554" t="s">
        <v>1003</v>
      </c>
      <c r="G8" s="555" t="s">
        <v>1033</v>
      </c>
      <c r="H8" s="574" t="s">
        <v>1034</v>
      </c>
      <c r="I8" s="568" t="s">
        <v>1035</v>
      </c>
      <c r="J8" s="554" t="s">
        <v>1036</v>
      </c>
      <c r="K8" s="554" t="s">
        <v>1037</v>
      </c>
      <c r="L8" s="566" t="s">
        <v>1038</v>
      </c>
      <c r="M8" s="568" t="s">
        <v>1035</v>
      </c>
      <c r="N8" s="555" t="s">
        <v>157</v>
      </c>
      <c r="O8" s="550" t="s">
        <v>1039</v>
      </c>
      <c r="P8" s="552" t="s">
        <v>1010</v>
      </c>
      <c r="Q8" s="554" t="s">
        <v>1011</v>
      </c>
      <c r="R8" s="552" t="s">
        <v>1040</v>
      </c>
      <c r="S8" s="552"/>
      <c r="T8" s="552"/>
      <c r="U8" s="552"/>
      <c r="V8" s="552"/>
      <c r="W8" s="552"/>
      <c r="X8" s="553" t="s">
        <v>1041</v>
      </c>
      <c r="Y8" s="553" t="s">
        <v>1042</v>
      </c>
      <c r="Z8" s="553" t="s">
        <v>1035</v>
      </c>
      <c r="AA8" s="553" t="s">
        <v>1043</v>
      </c>
      <c r="AB8" s="553" t="s">
        <v>1035</v>
      </c>
      <c r="AC8" s="553" t="s">
        <v>1044</v>
      </c>
      <c r="AD8" s="550" t="s">
        <v>77</v>
      </c>
      <c r="AE8" s="552" t="s">
        <v>1031</v>
      </c>
      <c r="AF8" s="552" t="s">
        <v>0</v>
      </c>
      <c r="AG8" s="552" t="s">
        <v>1045</v>
      </c>
      <c r="AH8" s="552" t="s">
        <v>1046</v>
      </c>
      <c r="AI8" s="539" t="s">
        <v>153</v>
      </c>
      <c r="AJ8" s="539" t="s">
        <v>1022</v>
      </c>
      <c r="AK8" s="539" t="s">
        <v>1281</v>
      </c>
      <c r="AL8" s="539" t="s">
        <v>1282</v>
      </c>
      <c r="AM8" s="539" t="s">
        <v>1283</v>
      </c>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row>
    <row r="9" spans="1:68" s="224" customFormat="1" ht="94.5" customHeight="1" x14ac:dyDescent="0.25">
      <c r="A9" s="570"/>
      <c r="B9" s="571"/>
      <c r="C9" s="552"/>
      <c r="D9" s="552"/>
      <c r="E9" s="573"/>
      <c r="F9" s="555"/>
      <c r="G9" s="552"/>
      <c r="H9" s="555"/>
      <c r="I9" s="567"/>
      <c r="J9" s="555"/>
      <c r="K9" s="555"/>
      <c r="L9" s="567"/>
      <c r="M9" s="567"/>
      <c r="N9" s="552"/>
      <c r="O9" s="551"/>
      <c r="P9" s="552"/>
      <c r="Q9" s="555"/>
      <c r="R9" s="465" t="s">
        <v>27</v>
      </c>
      <c r="S9" s="465" t="s">
        <v>1047</v>
      </c>
      <c r="T9" s="465" t="s">
        <v>1048</v>
      </c>
      <c r="U9" s="465" t="s">
        <v>1049</v>
      </c>
      <c r="V9" s="465" t="s">
        <v>154</v>
      </c>
      <c r="W9" s="465" t="s">
        <v>1050</v>
      </c>
      <c r="X9" s="553"/>
      <c r="Y9" s="553"/>
      <c r="Z9" s="553"/>
      <c r="AA9" s="553"/>
      <c r="AB9" s="553"/>
      <c r="AC9" s="553"/>
      <c r="AD9" s="551"/>
      <c r="AE9" s="552"/>
      <c r="AF9" s="552"/>
      <c r="AG9" s="552"/>
      <c r="AH9" s="552"/>
      <c r="AI9" s="539"/>
      <c r="AJ9" s="539"/>
      <c r="AK9" s="539"/>
      <c r="AL9" s="539"/>
      <c r="AM9" s="539"/>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row>
    <row r="10" spans="1:68" s="238" customFormat="1" ht="82.5" customHeight="1" x14ac:dyDescent="0.25">
      <c r="A10" s="605">
        <v>1</v>
      </c>
      <c r="B10" s="584" t="s">
        <v>1143</v>
      </c>
      <c r="C10" s="587" t="s">
        <v>1306</v>
      </c>
      <c r="D10" s="587" t="s">
        <v>1279</v>
      </c>
      <c r="E10" s="587" t="s">
        <v>1317</v>
      </c>
      <c r="F10" s="608" t="s">
        <v>1151</v>
      </c>
      <c r="G10" s="593">
        <v>48</v>
      </c>
      <c r="H10" s="596" t="str">
        <f>IF(G10&lt;=0,"",IF(G10&lt;=2,"Muy Baja",IF(G10&lt;=24,"Baja",IF(G10&lt;=500,"Media",IF(G10&lt;=5000,"Alta","Muy Alta")))))</f>
        <v>Media</v>
      </c>
      <c r="I10" s="578">
        <f>IF(H10="","",IF(H10="Muy Baja",0.2,IF(H10="Baja",0.4,IF(H10="Media",0.6,IF(H10="Alta",0.8,IF(H10="Muy Alta",1,))))))</f>
        <v>0.6</v>
      </c>
      <c r="J10" s="599" t="s">
        <v>1097</v>
      </c>
      <c r="K10" s="578" t="str">
        <f>IF(NOT(ISERROR(MATCH(J10,'[1]Tabla Impacto'!$B$221:$B$223,0))),'[1]Tabla Impacto'!$F$223&amp;"Por favor no seleccionar los criterios de impacto(Afectación Económica o presupuestal y Pérdida Reputacional)",J10)</f>
        <v xml:space="preserve">     El riesgo afecta la imagen de alguna área de la organización</v>
      </c>
      <c r="L10" s="602" t="str">
        <f>IF(OR(K10='[1]Tabla Impacto'!$C$11,K10='[1]Tabla Impacto'!$D$11),"Leve",IF(OR(K10='[1]Tabla Impacto'!$C$12,K10='[1]Tabla Impacto'!$D$12),"Menor",IF(OR(K10='[1]Tabla Impacto'!$C$13,K10='[1]Tabla Impacto'!$D$13),"Moderado",IF(OR(K10='[1]Tabla Impacto'!$C$14,K10='[1]Tabla Impacto'!$D$14),"Mayor",IF(OR(K10='[1]Tabla Impacto'!$C$15,K10='[1]Tabla Impacto'!$D$15),"Catastrófico","")))))</f>
        <v>Leve</v>
      </c>
      <c r="M10" s="578">
        <f>IF(L10="","",IF(L10="Leve",0.2,IF(L10="Menor",0.4,IF(L10="Moderado",0.6,IF(L10="Mayor",0.8,IF(L10="Catastrófico",1,))))))</f>
        <v>0.2</v>
      </c>
      <c r="N10" s="575"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66">
        <v>1</v>
      </c>
      <c r="P10" s="460" t="s">
        <v>1331</v>
      </c>
      <c r="Q10" s="467" t="str">
        <f>IF(OR(R10="Preventivo",R10="Detectivo"),"Probabilidad",IF(R10="Correctivo","Impacto",""))</f>
        <v>Impacto</v>
      </c>
      <c r="R10" s="468" t="s">
        <v>1119</v>
      </c>
      <c r="S10" s="468" t="s">
        <v>1123</v>
      </c>
      <c r="T10" s="469" t="str">
        <f>IF(AND(R10="Preventivo",S10="Automático"),"50%",IF(AND(R10="Preventivo",S10="Manual"),"40%",IF(AND(R10="Detectivo",S10="Automático"),"40%",IF(AND(R10="Detectivo",S10="Manual"),"30%",IF(AND(R10="Correctivo",S10="Automático"),"35%",IF(AND(R10="Correctivo",S10="Manual"),"25%",""))))))</f>
        <v>25%</v>
      </c>
      <c r="U10" s="468" t="s">
        <v>1126</v>
      </c>
      <c r="V10" s="468" t="s">
        <v>1131</v>
      </c>
      <c r="W10" s="468" t="s">
        <v>1137</v>
      </c>
      <c r="X10" s="470">
        <f>IFERROR(IF(Q10="Probabilidad",(I10-(+I10*T10)),IF(Q10="Impacto",I10,"")),"")</f>
        <v>0.6</v>
      </c>
      <c r="Y10" s="471" t="str">
        <f>IFERROR(IF(X10="","",IF(X10&lt;=0.2,"Muy Baja",IF(X10&lt;=0.4,"Baja",IF(X10&lt;=0.6,"Media",IF(X10&lt;=0.8,"Alta","Muy Alta"))))),"")</f>
        <v>Media</v>
      </c>
      <c r="Z10" s="472">
        <f>+X10</f>
        <v>0.6</v>
      </c>
      <c r="AA10" s="471" t="str">
        <f>IFERROR(IF(AB10="","",IF(AB10&lt;=0.2,"Leve",IF(AB10&lt;=0.4,"Menor",IF(AB10&lt;=0.6,"Moderado",IF(AB10&lt;=0.8,"Mayor","Catastrófico"))))),"")</f>
        <v>Leve</v>
      </c>
      <c r="AB10" s="472">
        <f>IFERROR(IF(Q10="Impacto",(M10-(+M10*T10)),IF(Q10="Probabilidad",M10,"")),"")</f>
        <v>0.15000000000000002</v>
      </c>
      <c r="AC10" s="473"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74"/>
      <c r="AE10" s="475"/>
      <c r="AF10" s="475"/>
      <c r="AG10" s="476"/>
      <c r="AH10" s="477"/>
      <c r="AI10" s="416"/>
      <c r="AJ10" s="235"/>
      <c r="AK10" s="460" t="s">
        <v>1339</v>
      </c>
      <c r="AL10" s="417"/>
      <c r="AM10" s="418"/>
      <c r="AN10" s="237"/>
      <c r="AO10" s="237"/>
      <c r="AP10" s="237"/>
      <c r="AQ10" s="237"/>
      <c r="AR10" s="237"/>
      <c r="AS10" s="237"/>
      <c r="AT10" s="237"/>
      <c r="AU10" s="237"/>
      <c r="AV10" s="237"/>
      <c r="AW10" s="237"/>
      <c r="AX10" s="237"/>
      <c r="AY10" s="237"/>
      <c r="AZ10" s="237"/>
      <c r="BA10" s="237"/>
      <c r="BB10" s="237"/>
      <c r="BC10" s="237"/>
      <c r="BD10" s="237"/>
      <c r="BE10" s="237"/>
      <c r="BF10" s="237"/>
      <c r="BG10" s="237"/>
      <c r="BH10" s="237"/>
      <c r="BI10" s="237"/>
      <c r="BJ10" s="237"/>
      <c r="BK10" s="237"/>
      <c r="BL10" s="237"/>
      <c r="BM10" s="237"/>
      <c r="BN10" s="237"/>
      <c r="BO10" s="237"/>
      <c r="BP10" s="237"/>
    </row>
    <row r="11" spans="1:68" ht="105" x14ac:dyDescent="0.3">
      <c r="A11" s="606"/>
      <c r="B11" s="585"/>
      <c r="C11" s="588"/>
      <c r="D11" s="588"/>
      <c r="E11" s="588"/>
      <c r="F11" s="609"/>
      <c r="G11" s="594"/>
      <c r="H11" s="597"/>
      <c r="I11" s="579"/>
      <c r="J11" s="600"/>
      <c r="K11" s="579">
        <f>IF(NOT(ISERROR(MATCH(J11,_xlfn.ANCHORARRAY(E22),0))),I24&amp;"Por favor no seleccionar los criterios de impacto",J11)</f>
        <v>0</v>
      </c>
      <c r="L11" s="603"/>
      <c r="M11" s="579"/>
      <c r="N11" s="576"/>
      <c r="O11" s="466">
        <v>2</v>
      </c>
      <c r="P11" s="460" t="s">
        <v>1318</v>
      </c>
      <c r="Q11" s="467" t="str">
        <f>IF(OR(R11="Preventivo",R11="Detectivo"),"Probabilidad",IF(R11="Correctivo","Impacto",""))</f>
        <v>Impacto</v>
      </c>
      <c r="R11" s="468" t="s">
        <v>1119</v>
      </c>
      <c r="S11" s="468" t="s">
        <v>1123</v>
      </c>
      <c r="T11" s="469" t="str">
        <f t="shared" ref="T11:T15" si="0">IF(AND(R11="Preventivo",S11="Automático"),"50%",IF(AND(R11="Preventivo",S11="Manual"),"40%",IF(AND(R11="Detectivo",S11="Automático"),"40%",IF(AND(R11="Detectivo",S11="Manual"),"30%",IF(AND(R11="Correctivo",S11="Automático"),"35%",IF(AND(R11="Correctivo",S11="Manual"),"25%",""))))))</f>
        <v>25%</v>
      </c>
      <c r="U11" s="468" t="s">
        <v>1126</v>
      </c>
      <c r="V11" s="468" t="s">
        <v>1131</v>
      </c>
      <c r="W11" s="468" t="s">
        <v>1135</v>
      </c>
      <c r="X11" s="470">
        <f>IFERROR(IF(AND(Q10="Probabilidad",Q11="Probabilidad"),(Z10-(+Z10*T11)),IF(Q11="Probabilidad",(I10-(+I10*T11)),IF(Q11="Impacto",Z10,""))),"")</f>
        <v>0.6</v>
      </c>
      <c r="Y11" s="471" t="str">
        <f t="shared" ref="Y11:Y21" si="1">IFERROR(IF(X11="","",IF(X11&lt;=0.2,"Muy Baja",IF(X11&lt;=0.4,"Baja",IF(X11&lt;=0.6,"Media",IF(X11&lt;=0.8,"Alta","Muy Alta"))))),"")</f>
        <v>Media</v>
      </c>
      <c r="Z11" s="472">
        <f t="shared" ref="Z11:Z15" si="2">+X11</f>
        <v>0.6</v>
      </c>
      <c r="AA11" s="471" t="str">
        <f t="shared" ref="AA11:AA21" si="3">IFERROR(IF(AB11="","",IF(AB11&lt;=0.2,"Leve",IF(AB11&lt;=0.4,"Menor",IF(AB11&lt;=0.6,"Moderado",IF(AB11&lt;=0.8,"Mayor","Catastrófico"))))),"")</f>
        <v>Leve</v>
      </c>
      <c r="AB11" s="472">
        <f>IFERROR(IF(AND(Q10="Impacto",Q11="Impacto"),(AB10-(+AB10*T11)),IF(Q11="Impacto",(M10-(+M10*T11)),IF(Q11="Probabilidad",AB10,""))),"")</f>
        <v>0.11250000000000002</v>
      </c>
      <c r="AC11" s="473"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Moderado</v>
      </c>
      <c r="AD11" s="474"/>
      <c r="AE11" s="475"/>
      <c r="AF11" s="478"/>
      <c r="AG11" s="479"/>
      <c r="AH11" s="479"/>
      <c r="AI11" s="234"/>
      <c r="AJ11" s="235"/>
      <c r="AK11" s="460" t="s">
        <v>1340</v>
      </c>
      <c r="AL11" s="419"/>
      <c r="AM11" s="418"/>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row>
    <row r="12" spans="1:68" ht="105" x14ac:dyDescent="0.3">
      <c r="A12" s="606"/>
      <c r="B12" s="585"/>
      <c r="C12" s="588"/>
      <c r="D12" s="588"/>
      <c r="E12" s="588"/>
      <c r="F12" s="609"/>
      <c r="G12" s="594"/>
      <c r="H12" s="597"/>
      <c r="I12" s="579"/>
      <c r="J12" s="600"/>
      <c r="K12" s="579">
        <f>IF(NOT(ISERROR(MATCH(J12,_xlfn.ANCHORARRAY(E23),0))),I25&amp;"Por favor no seleccionar los criterios de impacto",J12)</f>
        <v>0</v>
      </c>
      <c r="L12" s="603"/>
      <c r="M12" s="579"/>
      <c r="N12" s="576"/>
      <c r="O12" s="466">
        <v>3</v>
      </c>
      <c r="P12" s="460" t="s">
        <v>1319</v>
      </c>
      <c r="Q12" s="467" t="str">
        <f>IF(OR(R12="Preventivo",R12="Detectivo"),"Probabilidad",IF(R12="Correctivo","Impacto",""))</f>
        <v>Probabilidad</v>
      </c>
      <c r="R12" s="468" t="s">
        <v>1115</v>
      </c>
      <c r="S12" s="468" t="s">
        <v>1123</v>
      </c>
      <c r="T12" s="469" t="str">
        <f t="shared" si="0"/>
        <v>40%</v>
      </c>
      <c r="U12" s="468" t="s">
        <v>1126</v>
      </c>
      <c r="V12" s="468" t="s">
        <v>1131</v>
      </c>
      <c r="W12" s="468" t="s">
        <v>1137</v>
      </c>
      <c r="X12" s="470">
        <f>IFERROR(IF(AND(Q11="Probabilidad",Q12="Probabilidad"),(Z11-(+Z11*T12)),IF(AND(Q11="Impacto",Q12="Probabilidad"),(Z10-(+Z10*T12)),IF(Q12="Impacto",Z11,""))),"")</f>
        <v>0.36</v>
      </c>
      <c r="Y12" s="471" t="str">
        <f t="shared" si="1"/>
        <v>Baja</v>
      </c>
      <c r="Z12" s="472">
        <f t="shared" si="2"/>
        <v>0.36</v>
      </c>
      <c r="AA12" s="471" t="str">
        <f t="shared" si="3"/>
        <v>Leve</v>
      </c>
      <c r="AB12" s="472">
        <f>IFERROR(IF(AND(Q11="Impacto",Q12="Impacto"),(AB11-(+AB11*T12)),IF(AND(Q11="Probabilidad",Q12="Impacto"),(AB10-(+AB10*T12)),IF(Q12="Probabilidad",AB11,""))),"")</f>
        <v>0.11250000000000002</v>
      </c>
      <c r="AC12" s="473" t="str">
        <f t="shared" si="4"/>
        <v>Bajo</v>
      </c>
      <c r="AD12" s="474" t="s">
        <v>1140</v>
      </c>
      <c r="AE12" s="475"/>
      <c r="AF12" s="478"/>
      <c r="AG12" s="479"/>
      <c r="AH12" s="479"/>
      <c r="AI12" s="234"/>
      <c r="AJ12" s="235"/>
      <c r="AK12" s="460" t="s">
        <v>1340</v>
      </c>
      <c r="AL12" s="420"/>
      <c r="AM12" s="418"/>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row>
    <row r="13" spans="1:68" ht="54" customHeight="1" x14ac:dyDescent="0.3">
      <c r="A13" s="606"/>
      <c r="B13" s="585"/>
      <c r="C13" s="588"/>
      <c r="D13" s="588"/>
      <c r="E13" s="588"/>
      <c r="F13" s="609"/>
      <c r="G13" s="594"/>
      <c r="H13" s="597"/>
      <c r="I13" s="579"/>
      <c r="J13" s="600"/>
      <c r="K13" s="579">
        <f>IF(NOT(ISERROR(MATCH(J13,_xlfn.ANCHORARRAY(E24),0))),I26&amp;"Por favor no seleccionar los criterios de impacto",J13)</f>
        <v>0</v>
      </c>
      <c r="L13" s="603"/>
      <c r="M13" s="579"/>
      <c r="N13" s="576"/>
      <c r="O13" s="466">
        <v>4</v>
      </c>
      <c r="P13" s="480"/>
      <c r="Q13" s="467" t="str">
        <f t="shared" ref="Q13:Q15" si="5">IF(OR(R13="Preventivo",R13="Detectivo"),"Probabilidad",IF(R13="Correctivo","Impacto",""))</f>
        <v/>
      </c>
      <c r="R13" s="468"/>
      <c r="S13" s="468"/>
      <c r="T13" s="469" t="str">
        <f t="shared" si="0"/>
        <v/>
      </c>
      <c r="U13" s="468"/>
      <c r="V13" s="468"/>
      <c r="W13" s="468"/>
      <c r="X13" s="470" t="str">
        <f t="shared" ref="X13:X15" si="6">IFERROR(IF(AND(Q12="Probabilidad",Q13="Probabilidad"),(Z12-(+Z12*T13)),IF(AND(Q12="Impacto",Q13="Probabilidad"),(Z11-(+Z11*T13)),IF(Q13="Impacto",Z12,""))),"")</f>
        <v/>
      </c>
      <c r="Y13" s="471" t="str">
        <f t="shared" si="1"/>
        <v/>
      </c>
      <c r="Z13" s="472" t="str">
        <f t="shared" si="2"/>
        <v/>
      </c>
      <c r="AA13" s="471" t="str">
        <f t="shared" si="3"/>
        <v/>
      </c>
      <c r="AB13" s="472" t="str">
        <f t="shared" ref="AB13:AB15" si="7">IFERROR(IF(AND(Q12="Impacto",Q13="Impacto"),(AB12-(+AB12*T13)),IF(AND(Q12="Probabilidad",Q13="Impacto"),(AB11-(+AB11*T13)),IF(Q13="Probabilidad",AB12,""))),"")</f>
        <v/>
      </c>
      <c r="AC13" s="473"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74"/>
      <c r="AE13" s="475"/>
      <c r="AF13" s="478"/>
      <c r="AG13" s="479"/>
      <c r="AH13" s="479"/>
      <c r="AI13" s="234"/>
      <c r="AJ13" s="235"/>
      <c r="AK13" s="235"/>
      <c r="AL13" s="235"/>
      <c r="AM13" s="235"/>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row>
    <row r="14" spans="1:68" ht="54" customHeight="1" x14ac:dyDescent="0.3">
      <c r="A14" s="606"/>
      <c r="B14" s="585"/>
      <c r="C14" s="588"/>
      <c r="D14" s="588"/>
      <c r="E14" s="588"/>
      <c r="F14" s="609"/>
      <c r="G14" s="594"/>
      <c r="H14" s="597"/>
      <c r="I14" s="579"/>
      <c r="J14" s="600"/>
      <c r="K14" s="579">
        <f>IF(NOT(ISERROR(MATCH(J14,_xlfn.ANCHORARRAY(E25),0))),I27&amp;"Por favor no seleccionar los criterios de impacto",J14)</f>
        <v>0</v>
      </c>
      <c r="L14" s="603"/>
      <c r="M14" s="579"/>
      <c r="N14" s="576"/>
      <c r="O14" s="466">
        <v>5</v>
      </c>
      <c r="P14" s="480"/>
      <c r="Q14" s="467" t="str">
        <f t="shared" si="5"/>
        <v/>
      </c>
      <c r="R14" s="468"/>
      <c r="S14" s="468"/>
      <c r="T14" s="469" t="str">
        <f t="shared" si="0"/>
        <v/>
      </c>
      <c r="U14" s="468"/>
      <c r="V14" s="468"/>
      <c r="W14" s="468"/>
      <c r="X14" s="470" t="str">
        <f t="shared" si="6"/>
        <v/>
      </c>
      <c r="Y14" s="471" t="str">
        <f t="shared" si="1"/>
        <v/>
      </c>
      <c r="Z14" s="472" t="str">
        <f t="shared" si="2"/>
        <v/>
      </c>
      <c r="AA14" s="471" t="str">
        <f t="shared" si="3"/>
        <v/>
      </c>
      <c r="AB14" s="472" t="str">
        <f t="shared" si="7"/>
        <v/>
      </c>
      <c r="AC14" s="473" t="str">
        <f t="shared" si="4"/>
        <v/>
      </c>
      <c r="AD14" s="474"/>
      <c r="AE14" s="475"/>
      <c r="AF14" s="478"/>
      <c r="AG14" s="479"/>
      <c r="AH14" s="479"/>
      <c r="AI14" s="234"/>
      <c r="AJ14" s="235"/>
      <c r="AK14" s="235"/>
      <c r="AL14" s="235"/>
      <c r="AM14" s="235"/>
      <c r="AN14" s="217"/>
      <c r="AO14" s="217"/>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c r="BM14" s="217"/>
      <c r="BN14" s="217"/>
      <c r="BO14" s="217"/>
      <c r="BP14" s="217"/>
    </row>
    <row r="15" spans="1:68" ht="54" customHeight="1" x14ac:dyDescent="0.3">
      <c r="A15" s="607"/>
      <c r="B15" s="586"/>
      <c r="C15" s="589"/>
      <c r="D15" s="589"/>
      <c r="E15" s="589"/>
      <c r="F15" s="610"/>
      <c r="G15" s="595"/>
      <c r="H15" s="598"/>
      <c r="I15" s="580"/>
      <c r="J15" s="601"/>
      <c r="K15" s="580">
        <f>IF(NOT(ISERROR(MATCH(J15,_xlfn.ANCHORARRAY(E26),0))),I28&amp;"Por favor no seleccionar los criterios de impacto",J15)</f>
        <v>0</v>
      </c>
      <c r="L15" s="604"/>
      <c r="M15" s="580"/>
      <c r="N15" s="577"/>
      <c r="O15" s="466">
        <v>6</v>
      </c>
      <c r="P15" s="480"/>
      <c r="Q15" s="467" t="str">
        <f t="shared" si="5"/>
        <v/>
      </c>
      <c r="R15" s="468"/>
      <c r="S15" s="468"/>
      <c r="T15" s="469" t="str">
        <f t="shared" si="0"/>
        <v/>
      </c>
      <c r="U15" s="468"/>
      <c r="V15" s="468"/>
      <c r="W15" s="468"/>
      <c r="X15" s="470" t="str">
        <f t="shared" si="6"/>
        <v/>
      </c>
      <c r="Y15" s="471" t="str">
        <f t="shared" si="1"/>
        <v/>
      </c>
      <c r="Z15" s="472" t="str">
        <f t="shared" si="2"/>
        <v/>
      </c>
      <c r="AA15" s="471" t="str">
        <f t="shared" si="3"/>
        <v/>
      </c>
      <c r="AB15" s="472" t="str">
        <f t="shared" si="7"/>
        <v/>
      </c>
      <c r="AC15" s="473" t="str">
        <f t="shared" si="4"/>
        <v/>
      </c>
      <c r="AD15" s="474"/>
      <c r="AE15" s="475"/>
      <c r="AF15" s="478"/>
      <c r="AG15" s="479"/>
      <c r="AH15" s="479"/>
      <c r="AI15" s="234"/>
      <c r="AJ15" s="235"/>
      <c r="AK15" s="235"/>
      <c r="AL15" s="235"/>
      <c r="AM15" s="235"/>
      <c r="AN15" s="217"/>
      <c r="AO15" s="217"/>
      <c r="AP15" s="217"/>
      <c r="AQ15" s="217"/>
      <c r="AR15" s="217"/>
      <c r="AS15" s="217"/>
      <c r="AT15" s="217"/>
      <c r="AU15" s="217"/>
      <c r="AV15" s="217"/>
      <c r="AW15" s="217"/>
      <c r="AX15" s="217"/>
      <c r="AY15" s="217"/>
      <c r="AZ15" s="217"/>
      <c r="BA15" s="217"/>
      <c r="BB15" s="217"/>
      <c r="BC15" s="217"/>
      <c r="BD15" s="217"/>
      <c r="BE15" s="217"/>
      <c r="BF15" s="217"/>
      <c r="BG15" s="217"/>
      <c r="BH15" s="217"/>
      <c r="BI15" s="217"/>
      <c r="BJ15" s="217"/>
      <c r="BK15" s="217"/>
      <c r="BL15" s="217"/>
      <c r="BM15" s="217"/>
      <c r="BN15" s="217"/>
      <c r="BO15" s="217"/>
      <c r="BP15" s="217"/>
    </row>
    <row r="16" spans="1:68" ht="171.75" customHeight="1" x14ac:dyDescent="0.3">
      <c r="A16" s="581">
        <v>2</v>
      </c>
      <c r="B16" s="584" t="s">
        <v>1145</v>
      </c>
      <c r="C16" s="587" t="s">
        <v>1307</v>
      </c>
      <c r="D16" s="584" t="s">
        <v>1320</v>
      </c>
      <c r="E16" s="587" t="s">
        <v>1321</v>
      </c>
      <c r="F16" s="590" t="s">
        <v>1151</v>
      </c>
      <c r="G16" s="593">
        <v>5000</v>
      </c>
      <c r="H16" s="596" t="str">
        <f>IF(G16&lt;=0,"",IF(G16&lt;=2,"Muy Baja",IF(G16&lt;=24,"Baja",IF(G16&lt;=500,"Media",IF(G16&lt;=5000,"Alta","Muy Alta")))))</f>
        <v>Alta</v>
      </c>
      <c r="I16" s="578">
        <f>IF(H16="","",IF(H16="Muy Baja",0.2,IF(H16="Baja",0.4,IF(H16="Media",0.6,IF(H16="Alta",0.8,IF(H16="Muy Alta",1,))))))</f>
        <v>0.8</v>
      </c>
      <c r="J16" s="599" t="s">
        <v>1097</v>
      </c>
      <c r="K16" s="578" t="str">
        <f>IF(NOT(ISERROR(MATCH(J16,'[1]Tabla Impacto'!$B$221:$B$223,0))),'[1]Tabla Impacto'!$F$223&amp;"Por favor no seleccionar los criterios de impacto(Afectación Económica o presupuestal y Pérdida Reputacional)",J16)</f>
        <v xml:space="preserve">     El riesgo afecta la imagen de alguna área de la organización</v>
      </c>
      <c r="L16" s="596" t="str">
        <f>IF(OR(K16='[1]Tabla Impacto'!$C$11,K16='[1]Tabla Impacto'!$D$11),"Leve",IF(OR(K16='[1]Tabla Impacto'!$C$12,K16='[1]Tabla Impacto'!$D$12),"Menor",IF(OR(K16='[1]Tabla Impacto'!$C$13,K16='[1]Tabla Impacto'!$D$13),"Moderado",IF(OR(K16='[1]Tabla Impacto'!$C$14,K16='[1]Tabla Impacto'!$D$14),"Mayor",IF(OR(K16='[1]Tabla Impacto'!$C$15,K16='[1]Tabla Impacto'!$D$15),"Catastrófico","")))))</f>
        <v>Leve</v>
      </c>
      <c r="M16" s="578">
        <f>IF(L16="","",IF(L16="Leve",0.2,IF(L16="Menor",0.4,IF(L16="Moderado",0.6,IF(L16="Mayor",0.8,IF(L16="Catastrófico",1,))))))</f>
        <v>0.2</v>
      </c>
      <c r="N16" s="575"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66">
        <v>1</v>
      </c>
      <c r="P16" s="460" t="s">
        <v>1322</v>
      </c>
      <c r="Q16" s="467" t="s">
        <v>3</v>
      </c>
      <c r="R16" s="468" t="s">
        <v>1115</v>
      </c>
      <c r="S16" s="468" t="s">
        <v>1123</v>
      </c>
      <c r="T16" s="469" t="str">
        <f>IF(AND(R16="Preventivo",S16="Automático"),"50%",IF(AND(R16="Preventivo",S16="Manual"),"40%",IF(AND(R16="Detectivo",S16="Automático"),"40%",IF(AND(R16="Detectivo",S16="Manual"),"30%",IF(AND(R16="Correctivo",S16="Automático"),"35%",IF(AND(R16="Correctivo",S16="Manual"),"25%",""))))))</f>
        <v>40%</v>
      </c>
      <c r="U16" s="468" t="s">
        <v>1126</v>
      </c>
      <c r="V16" s="468" t="s">
        <v>1131</v>
      </c>
      <c r="W16" s="468" t="s">
        <v>1135</v>
      </c>
      <c r="X16" s="470">
        <f>IFERROR(IF(Q16="Probabilidad",(I16-(+I16*T16)),IF(Q16="Impacto",I16,"")),"")</f>
        <v>0.48</v>
      </c>
      <c r="Y16" s="471" t="str">
        <f>IFERROR(IF(X16="","",IF(X16&lt;=0.2,"Muy Baja",IF(X16&lt;=0.4,"Baja",IF(X16&lt;=0.6,"Media",IF(X16&lt;=0.8,"Alta","Muy Alta"))))),"")</f>
        <v>Media</v>
      </c>
      <c r="Z16" s="472">
        <f>+X16</f>
        <v>0.48</v>
      </c>
      <c r="AA16" s="471" t="str">
        <f>IFERROR(IF(AB16="","",IF(AB16&lt;=0.2,"Leve",IF(AB16&lt;=0.4,"Menor",IF(AB16&lt;=0.6,"Moderado",IF(AB16&lt;=0.8,"Mayor","Catastrófico"))))),"")</f>
        <v>Leve</v>
      </c>
      <c r="AB16" s="472">
        <f>IFERROR(IF(Q16="Impacto",(M16-(+M16*T16)),IF(Q16="Probabilidad",M16,"")),"")</f>
        <v>0.2</v>
      </c>
      <c r="AC16" s="473"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Moderado</v>
      </c>
      <c r="AD16" s="474" t="s">
        <v>1146</v>
      </c>
      <c r="AE16" s="460" t="s">
        <v>1323</v>
      </c>
      <c r="AF16" s="461" t="s">
        <v>1308</v>
      </c>
      <c r="AG16" s="462">
        <v>45292</v>
      </c>
      <c r="AH16" s="462" t="s">
        <v>1280</v>
      </c>
      <c r="AI16" s="460" t="s">
        <v>1341</v>
      </c>
      <c r="AJ16" s="234" t="s">
        <v>1149</v>
      </c>
      <c r="AK16" s="460" t="s">
        <v>1341</v>
      </c>
      <c r="AL16" s="418"/>
      <c r="AM16" s="418"/>
      <c r="AN16" s="217"/>
      <c r="AO16" s="217"/>
      <c r="AP16" s="217"/>
      <c r="AQ16" s="217"/>
      <c r="AR16" s="217"/>
      <c r="AS16" s="217"/>
      <c r="AT16" s="217"/>
      <c r="AU16" s="217"/>
      <c r="AV16" s="217"/>
      <c r="AW16" s="217"/>
      <c r="AX16" s="217"/>
      <c r="AY16" s="217"/>
      <c r="AZ16" s="217"/>
      <c r="BA16" s="217"/>
      <c r="BB16" s="217"/>
      <c r="BC16" s="217"/>
      <c r="BD16" s="217"/>
      <c r="BE16" s="217"/>
      <c r="BF16" s="217"/>
      <c r="BG16" s="217"/>
      <c r="BH16" s="217"/>
      <c r="BI16" s="217"/>
      <c r="BJ16" s="217"/>
      <c r="BK16" s="217"/>
      <c r="BL16" s="217"/>
      <c r="BM16" s="217"/>
      <c r="BN16" s="217"/>
      <c r="BO16" s="217"/>
      <c r="BP16" s="217"/>
    </row>
    <row r="17" spans="1:68" ht="45" customHeight="1" x14ac:dyDescent="0.3">
      <c r="A17" s="582"/>
      <c r="B17" s="585"/>
      <c r="C17" s="588"/>
      <c r="D17" s="585"/>
      <c r="E17" s="588"/>
      <c r="F17" s="591"/>
      <c r="G17" s="594"/>
      <c r="H17" s="597"/>
      <c r="I17" s="579"/>
      <c r="J17" s="600"/>
      <c r="K17" s="579">
        <f>IF(NOT(ISERROR(MATCH(J17,_xlfn.ANCHORARRAY(E28),0))),I30&amp;"Por favor no seleccionar los criterios de impacto",J17)</f>
        <v>0</v>
      </c>
      <c r="L17" s="597"/>
      <c r="M17" s="579"/>
      <c r="N17" s="576"/>
      <c r="O17" s="466">
        <v>2</v>
      </c>
      <c r="P17" s="481"/>
      <c r="Q17" s="467" t="str">
        <f>IF(OR(R17="Preventivo",R17="Detectivo"),"Probabilidad",IF(R17="Correctivo","Impacto",""))</f>
        <v/>
      </c>
      <c r="R17" s="468"/>
      <c r="S17" s="468"/>
      <c r="T17" s="469" t="str">
        <f t="shared" ref="T17:T21" si="8">IF(AND(R17="Preventivo",S17="Automático"),"50%",IF(AND(R17="Preventivo",S17="Manual"),"40%",IF(AND(R17="Detectivo",S17="Automático"),"40%",IF(AND(R17="Detectivo",S17="Manual"),"30%",IF(AND(R17="Correctivo",S17="Automático"),"35%",IF(AND(R17="Correctivo",S17="Manual"),"25%",""))))))</f>
        <v/>
      </c>
      <c r="U17" s="468"/>
      <c r="V17" s="468"/>
      <c r="W17" s="468"/>
      <c r="X17" s="470" t="str">
        <f>IFERROR(IF(AND(Q16="Probabilidad",Q17="Probabilidad"),(Z16-(+Z16*T17)),IF(Q17="Probabilidad",(I16-(+I16*T17)),IF(Q17="Impacto",Z16,""))),"")</f>
        <v/>
      </c>
      <c r="Y17" s="471" t="str">
        <f t="shared" si="1"/>
        <v/>
      </c>
      <c r="Z17" s="472" t="str">
        <f t="shared" ref="Z17:Z21" si="9">+X17</f>
        <v/>
      </c>
      <c r="AA17" s="471" t="str">
        <f t="shared" si="3"/>
        <v/>
      </c>
      <c r="AB17" s="472" t="str">
        <f>IFERROR(IF(AND(Q16="Impacto",Q17="Impacto"),(AB16-(+AB16*T17)),IF(Q17="Impacto",(M16-(+M16*T17)),IF(Q17="Probabilidad",AB16,""))),"")</f>
        <v/>
      </c>
      <c r="AC17" s="473"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74"/>
      <c r="AE17" s="475"/>
      <c r="AF17" s="478"/>
      <c r="AG17" s="479"/>
      <c r="AH17" s="479"/>
      <c r="AI17" s="234"/>
      <c r="AJ17" s="235"/>
      <c r="AK17" s="235"/>
      <c r="AL17" s="235"/>
      <c r="AM17" s="235"/>
      <c r="AN17" s="217"/>
      <c r="AO17" s="217"/>
      <c r="AP17" s="217"/>
      <c r="AQ17" s="217"/>
      <c r="AR17" s="217"/>
      <c r="AS17" s="217"/>
      <c r="AT17" s="217"/>
      <c r="AU17" s="217"/>
      <c r="AV17" s="217"/>
      <c r="AW17" s="217"/>
      <c r="AX17" s="217"/>
      <c r="AY17" s="217"/>
      <c r="AZ17" s="217"/>
      <c r="BA17" s="217"/>
      <c r="BB17" s="217"/>
      <c r="BC17" s="217"/>
      <c r="BD17" s="217"/>
      <c r="BE17" s="217"/>
      <c r="BF17" s="217"/>
      <c r="BG17" s="217"/>
      <c r="BH17" s="217"/>
      <c r="BI17" s="217"/>
      <c r="BJ17" s="217"/>
      <c r="BK17" s="217"/>
      <c r="BL17" s="217"/>
      <c r="BM17" s="217"/>
      <c r="BN17" s="217"/>
      <c r="BO17" s="217"/>
      <c r="BP17" s="217"/>
    </row>
    <row r="18" spans="1:68" ht="45" customHeight="1" x14ac:dyDescent="0.3">
      <c r="A18" s="582"/>
      <c r="B18" s="585"/>
      <c r="C18" s="588"/>
      <c r="D18" s="585"/>
      <c r="E18" s="588"/>
      <c r="F18" s="591"/>
      <c r="G18" s="594"/>
      <c r="H18" s="597"/>
      <c r="I18" s="579"/>
      <c r="J18" s="600"/>
      <c r="K18" s="579">
        <f>IF(NOT(ISERROR(MATCH(J18,_xlfn.ANCHORARRAY(E29),0))),I31&amp;"Por favor no seleccionar los criterios de impacto",J18)</f>
        <v>0</v>
      </c>
      <c r="L18" s="597"/>
      <c r="M18" s="579"/>
      <c r="N18" s="576"/>
      <c r="O18" s="466">
        <v>3</v>
      </c>
      <c r="P18" s="482"/>
      <c r="Q18" s="467" t="str">
        <f>IF(OR(R18="Preventivo",R18="Detectivo"),"Probabilidad",IF(R18="Correctivo","Impacto",""))</f>
        <v/>
      </c>
      <c r="R18" s="468"/>
      <c r="S18" s="468"/>
      <c r="T18" s="469" t="str">
        <f t="shared" si="8"/>
        <v/>
      </c>
      <c r="U18" s="468"/>
      <c r="V18" s="468"/>
      <c r="W18" s="468"/>
      <c r="X18" s="470" t="str">
        <f>IFERROR(IF(AND(Q17="Probabilidad",Q18="Probabilidad"),(Z17-(+Z17*T18)),IF(AND(Q17="Impacto",Q18="Probabilidad"),(Z16-(+Z16*T18)),IF(Q18="Impacto",Z17,""))),"")</f>
        <v/>
      </c>
      <c r="Y18" s="471" t="str">
        <f t="shared" si="1"/>
        <v/>
      </c>
      <c r="Z18" s="472" t="str">
        <f t="shared" si="9"/>
        <v/>
      </c>
      <c r="AA18" s="471" t="str">
        <f t="shared" si="3"/>
        <v/>
      </c>
      <c r="AB18" s="472" t="str">
        <f>IFERROR(IF(AND(Q17="Impacto",Q18="Impacto"),(AB17-(+AB17*T18)),IF(AND(Q17="Probabilidad",Q18="Impacto"),(AB16-(+AB16*T18)),IF(Q18="Probabilidad",AB17,""))),"")</f>
        <v/>
      </c>
      <c r="AC18" s="473" t="str">
        <f t="shared" si="10"/>
        <v/>
      </c>
      <c r="AD18" s="474"/>
      <c r="AE18" s="475"/>
      <c r="AF18" s="478"/>
      <c r="AG18" s="479"/>
      <c r="AH18" s="479"/>
      <c r="AI18" s="234"/>
      <c r="AJ18" s="235"/>
      <c r="AK18" s="235"/>
      <c r="AL18" s="235"/>
      <c r="AM18" s="235"/>
      <c r="AN18" s="217"/>
      <c r="AO18" s="217"/>
      <c r="AP18" s="217"/>
      <c r="AQ18" s="217"/>
      <c r="AR18" s="217"/>
      <c r="AS18" s="217"/>
      <c r="AT18" s="217"/>
      <c r="AU18" s="217"/>
      <c r="AV18" s="217"/>
      <c r="AW18" s="217"/>
      <c r="AX18" s="217"/>
      <c r="AY18" s="217"/>
      <c r="AZ18" s="217"/>
      <c r="BA18" s="217"/>
      <c r="BB18" s="217"/>
      <c r="BC18" s="217"/>
      <c r="BD18" s="217"/>
      <c r="BE18" s="217"/>
      <c r="BF18" s="217"/>
      <c r="BG18" s="217"/>
      <c r="BH18" s="217"/>
      <c r="BI18" s="217"/>
      <c r="BJ18" s="217"/>
      <c r="BK18" s="217"/>
      <c r="BL18" s="217"/>
      <c r="BM18" s="217"/>
      <c r="BN18" s="217"/>
      <c r="BO18" s="217"/>
      <c r="BP18" s="217"/>
    </row>
    <row r="19" spans="1:68" ht="45" customHeight="1" x14ac:dyDescent="0.3">
      <c r="A19" s="582"/>
      <c r="B19" s="585"/>
      <c r="C19" s="588"/>
      <c r="D19" s="585"/>
      <c r="E19" s="588"/>
      <c r="F19" s="591"/>
      <c r="G19" s="594"/>
      <c r="H19" s="597"/>
      <c r="I19" s="579"/>
      <c r="J19" s="600"/>
      <c r="K19" s="579">
        <f>IF(NOT(ISERROR(MATCH(J19,_xlfn.ANCHORARRAY(E30),0))),I32&amp;"Por favor no seleccionar los criterios de impacto",J19)</f>
        <v>0</v>
      </c>
      <c r="L19" s="597"/>
      <c r="M19" s="579"/>
      <c r="N19" s="576"/>
      <c r="O19" s="466">
        <v>4</v>
      </c>
      <c r="P19" s="480"/>
      <c r="Q19" s="467" t="str">
        <f t="shared" ref="Q19:Q21" si="11">IF(OR(R19="Preventivo",R19="Detectivo"),"Probabilidad",IF(R19="Correctivo","Impacto",""))</f>
        <v/>
      </c>
      <c r="R19" s="468"/>
      <c r="S19" s="468"/>
      <c r="T19" s="469" t="str">
        <f t="shared" si="8"/>
        <v/>
      </c>
      <c r="U19" s="468"/>
      <c r="V19" s="468"/>
      <c r="W19" s="468"/>
      <c r="X19" s="470" t="str">
        <f t="shared" ref="X19:X21" si="12">IFERROR(IF(AND(Q18="Probabilidad",Q19="Probabilidad"),(Z18-(+Z18*T19)),IF(AND(Q18="Impacto",Q19="Probabilidad"),(Z17-(+Z17*T19)),IF(Q19="Impacto",Z18,""))),"")</f>
        <v/>
      </c>
      <c r="Y19" s="471" t="str">
        <f t="shared" si="1"/>
        <v/>
      </c>
      <c r="Z19" s="472" t="str">
        <f t="shared" si="9"/>
        <v/>
      </c>
      <c r="AA19" s="471" t="str">
        <f t="shared" si="3"/>
        <v/>
      </c>
      <c r="AB19" s="472" t="str">
        <f t="shared" ref="AB19:AB21" si="13">IFERROR(IF(AND(Q18="Impacto",Q19="Impacto"),(AB18-(+AB18*T19)),IF(AND(Q18="Probabilidad",Q19="Impacto"),(AB17-(+AB17*T19)),IF(Q19="Probabilidad",AB18,""))),"")</f>
        <v/>
      </c>
      <c r="AC19" s="473"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74"/>
      <c r="AE19" s="475"/>
      <c r="AF19" s="478"/>
      <c r="AG19" s="479"/>
      <c r="AH19" s="479"/>
      <c r="AI19" s="234"/>
      <c r="AJ19" s="235"/>
      <c r="AK19" s="235"/>
      <c r="AL19" s="235"/>
      <c r="AM19" s="235"/>
      <c r="AN19" s="217"/>
      <c r="AO19" s="217"/>
      <c r="AP19" s="217"/>
      <c r="AQ19" s="217"/>
      <c r="AR19" s="217"/>
      <c r="AS19" s="217"/>
      <c r="AT19" s="217"/>
      <c r="AU19" s="217"/>
      <c r="AV19" s="217"/>
      <c r="AW19" s="217"/>
      <c r="AX19" s="217"/>
      <c r="AY19" s="217"/>
      <c r="AZ19" s="217"/>
      <c r="BA19" s="217"/>
      <c r="BB19" s="217"/>
      <c r="BC19" s="217"/>
      <c r="BD19" s="217"/>
      <c r="BE19" s="217"/>
      <c r="BF19" s="217"/>
      <c r="BG19" s="217"/>
      <c r="BH19" s="217"/>
      <c r="BI19" s="217"/>
      <c r="BJ19" s="217"/>
      <c r="BK19" s="217"/>
      <c r="BL19" s="217"/>
      <c r="BM19" s="217"/>
      <c r="BN19" s="217"/>
      <c r="BO19" s="217"/>
      <c r="BP19" s="217"/>
    </row>
    <row r="20" spans="1:68" ht="45" customHeight="1" x14ac:dyDescent="0.3">
      <c r="A20" s="582"/>
      <c r="B20" s="585"/>
      <c r="C20" s="588"/>
      <c r="D20" s="585"/>
      <c r="E20" s="588"/>
      <c r="F20" s="591"/>
      <c r="G20" s="594"/>
      <c r="H20" s="597"/>
      <c r="I20" s="579"/>
      <c r="J20" s="600"/>
      <c r="K20" s="579">
        <f>IF(NOT(ISERROR(MATCH(J20,_xlfn.ANCHORARRAY(E31),0))),I33&amp;"Por favor no seleccionar los criterios de impacto",J20)</f>
        <v>0</v>
      </c>
      <c r="L20" s="597"/>
      <c r="M20" s="579"/>
      <c r="N20" s="576"/>
      <c r="O20" s="466">
        <v>5</v>
      </c>
      <c r="P20" s="480"/>
      <c r="Q20" s="467" t="str">
        <f t="shared" si="11"/>
        <v/>
      </c>
      <c r="R20" s="468"/>
      <c r="S20" s="468"/>
      <c r="T20" s="469" t="str">
        <f t="shared" si="8"/>
        <v/>
      </c>
      <c r="U20" s="468"/>
      <c r="V20" s="468"/>
      <c r="W20" s="468"/>
      <c r="X20" s="470" t="str">
        <f t="shared" si="12"/>
        <v/>
      </c>
      <c r="Y20" s="471" t="str">
        <f t="shared" si="1"/>
        <v/>
      </c>
      <c r="Z20" s="472" t="str">
        <f t="shared" si="9"/>
        <v/>
      </c>
      <c r="AA20" s="471" t="str">
        <f t="shared" si="3"/>
        <v/>
      </c>
      <c r="AB20" s="472" t="str">
        <f t="shared" si="13"/>
        <v/>
      </c>
      <c r="AC20" s="473"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74"/>
      <c r="AE20" s="475"/>
      <c r="AF20" s="478"/>
      <c r="AG20" s="479"/>
      <c r="AH20" s="479"/>
      <c r="AI20" s="234"/>
      <c r="AJ20" s="235"/>
      <c r="AK20" s="235"/>
      <c r="AL20" s="235"/>
      <c r="AM20" s="235"/>
      <c r="AN20" s="217"/>
      <c r="AO20" s="217"/>
      <c r="AP20" s="217"/>
      <c r="AQ20" s="217"/>
      <c r="AR20" s="217"/>
      <c r="AS20" s="217"/>
      <c r="AT20" s="217"/>
      <c r="AU20" s="217"/>
      <c r="AV20" s="217"/>
      <c r="AW20" s="217"/>
      <c r="AX20" s="217"/>
      <c r="AY20" s="217"/>
      <c r="AZ20" s="217"/>
      <c r="BA20" s="217"/>
      <c r="BB20" s="217"/>
      <c r="BC20" s="217"/>
      <c r="BD20" s="217"/>
      <c r="BE20" s="217"/>
      <c r="BF20" s="217"/>
      <c r="BG20" s="217"/>
      <c r="BH20" s="217"/>
      <c r="BI20" s="217"/>
      <c r="BJ20" s="217"/>
      <c r="BK20" s="217"/>
      <c r="BL20" s="217"/>
      <c r="BM20" s="217"/>
      <c r="BN20" s="217"/>
      <c r="BO20" s="217"/>
      <c r="BP20" s="217"/>
    </row>
    <row r="21" spans="1:68" ht="45" customHeight="1" x14ac:dyDescent="0.3">
      <c r="A21" s="583"/>
      <c r="B21" s="586"/>
      <c r="C21" s="589"/>
      <c r="D21" s="586"/>
      <c r="E21" s="589"/>
      <c r="F21" s="592"/>
      <c r="G21" s="595"/>
      <c r="H21" s="598"/>
      <c r="I21" s="580"/>
      <c r="J21" s="601"/>
      <c r="K21" s="580">
        <f>IF(NOT(ISERROR(MATCH(J21,_xlfn.ANCHORARRAY(E32),0))),I34&amp;"Por favor no seleccionar los criterios de impacto",J21)</f>
        <v>0</v>
      </c>
      <c r="L21" s="598"/>
      <c r="M21" s="580"/>
      <c r="N21" s="577"/>
      <c r="O21" s="466">
        <v>6</v>
      </c>
      <c r="P21" s="480"/>
      <c r="Q21" s="467" t="str">
        <f t="shared" si="11"/>
        <v/>
      </c>
      <c r="R21" s="468"/>
      <c r="S21" s="468"/>
      <c r="T21" s="469" t="str">
        <f t="shared" si="8"/>
        <v/>
      </c>
      <c r="U21" s="468"/>
      <c r="V21" s="468"/>
      <c r="W21" s="468"/>
      <c r="X21" s="470" t="str">
        <f t="shared" si="12"/>
        <v/>
      </c>
      <c r="Y21" s="471" t="str">
        <f t="shared" si="1"/>
        <v/>
      </c>
      <c r="Z21" s="472" t="str">
        <f t="shared" si="9"/>
        <v/>
      </c>
      <c r="AA21" s="471" t="str">
        <f t="shared" si="3"/>
        <v/>
      </c>
      <c r="AB21" s="472" t="str">
        <f t="shared" si="13"/>
        <v/>
      </c>
      <c r="AC21" s="473" t="str">
        <f t="shared" si="14"/>
        <v/>
      </c>
      <c r="AD21" s="474"/>
      <c r="AE21" s="475"/>
      <c r="AF21" s="478"/>
      <c r="AG21" s="479"/>
      <c r="AH21" s="479"/>
      <c r="AI21" s="234"/>
      <c r="AJ21" s="235"/>
      <c r="AK21" s="235"/>
      <c r="AL21" s="235"/>
      <c r="AM21" s="235"/>
      <c r="AN21" s="217"/>
      <c r="AO21" s="217"/>
      <c r="AP21" s="217"/>
      <c r="AQ21" s="217"/>
      <c r="AR21" s="217"/>
      <c r="AS21" s="217"/>
      <c r="AT21" s="217"/>
      <c r="AU21" s="217"/>
      <c r="AV21" s="217"/>
      <c r="AW21" s="217"/>
      <c r="AX21" s="217"/>
      <c r="AY21" s="217"/>
      <c r="AZ21" s="217"/>
      <c r="BA21" s="217"/>
      <c r="BB21" s="217"/>
      <c r="BC21" s="217"/>
      <c r="BD21" s="217"/>
      <c r="BE21" s="217"/>
      <c r="BF21" s="217"/>
      <c r="BG21" s="217"/>
      <c r="BH21" s="217"/>
      <c r="BI21" s="217"/>
      <c r="BJ21" s="217"/>
      <c r="BK21" s="217"/>
      <c r="BL21" s="217"/>
      <c r="BM21" s="217"/>
      <c r="BN21" s="217"/>
      <c r="BO21" s="217"/>
      <c r="BP21" s="217"/>
    </row>
    <row r="22" spans="1:68" ht="64.5" customHeight="1" x14ac:dyDescent="0.3">
      <c r="A22" s="581">
        <v>3</v>
      </c>
      <c r="B22" s="584"/>
      <c r="C22" s="611"/>
      <c r="D22" s="611"/>
      <c r="E22" s="614"/>
      <c r="F22" s="611"/>
      <c r="G22" s="629"/>
      <c r="H22" s="623" t="str">
        <f>IF(G22&lt;=0,"",IF(G22&lt;=2,"Muy Baja",IF(G22&lt;=24,"Baja",IF(G22&lt;=500,"Media",IF(G22&lt;=5000,"Alta","Muy Alta")))))</f>
        <v/>
      </c>
      <c r="I22" s="617" t="str">
        <f>IF(H22="","",IF(H22="Muy Baja",0.2,IF(H22="Baja",0.4,IF(H22="Media",0.6,IF(H22="Alta",0.8,IF(H22="Muy Alta",1,))))))</f>
        <v/>
      </c>
      <c r="J22" s="620"/>
      <c r="K22" s="617">
        <f>IF(NOT(ISERROR(MATCH(J22,'Tabla Impacto'!$B$221:$B$223,0))),'Tabla Impacto'!$F$223&amp;"Por favor no seleccionar los criterios de impacto(Afectación Económica o presupuestal y Pérdida Reputacional)",J22)</f>
        <v>0</v>
      </c>
      <c r="L22" s="623" t="str">
        <f>IF(OR(K22='Tabla Impacto'!$C$11,K22='Tabla Impacto'!$D$11),"Leve",IF(OR(K22='Tabla Impacto'!$C$12,K22='Tabla Impacto'!$D$12),"Menor",IF(OR(K22='Tabla Impacto'!$C$13,K22='Tabla Impacto'!$D$13),"Moderado",IF(OR(K22='Tabla Impacto'!$C$14,K22='Tabla Impacto'!$D$14),"Mayor",IF(OR(K22='Tabla Impacto'!$C$15,K22='Tabla Impacto'!$D$15),"Catastrófico","")))))</f>
        <v/>
      </c>
      <c r="M22" s="617" t="str">
        <f>IF(L22="","",IF(L22="Leve",0.2,IF(L22="Menor",0.4,IF(L22="Moderado",0.6,IF(L22="Mayor",0.8,IF(L22="Catastrófico",1,))))))</f>
        <v/>
      </c>
      <c r="N22" s="626"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64">
        <v>1</v>
      </c>
      <c r="P22" s="225"/>
      <c r="Q22" s="226" t="str">
        <f>IF(OR(R22="Preventivo",R22="Detectivo"),"Probabilidad",IF(R22="Correctivo","Impacto",""))</f>
        <v/>
      </c>
      <c r="R22" s="227"/>
      <c r="S22" s="227"/>
      <c r="T22" s="228" t="str">
        <f>IF(AND(R22="Preventivo",S22="Automático"),"50%",IF(AND(R22="Preventivo",S22="Manual"),"40%",IF(AND(R22="Detectivo",S22="Automático"),"40%",IF(AND(R22="Detectivo",S22="Manual"),"30%",IF(AND(R22="Correctivo",S22="Automático"),"35%",IF(AND(R22="Correctivo",S22="Manual"),"25%",""))))))</f>
        <v/>
      </c>
      <c r="U22" s="227"/>
      <c r="V22" s="227"/>
      <c r="W22" s="227"/>
      <c r="X22" s="229" t="str">
        <f>IFERROR(IF(Q22="Probabilidad",(I22-(+I22*T22)),IF(Q22="Impacto",I22,"")),"")</f>
        <v/>
      </c>
      <c r="Y22" s="230" t="str">
        <f>IFERROR(IF(X22="","",IF(X22&lt;=0.2,"Muy Baja",IF(X22&lt;=0.4,"Baja",IF(X22&lt;=0.6,"Media",IF(X22&lt;=0.8,"Alta","Muy Alta"))))),"")</f>
        <v/>
      </c>
      <c r="Z22" s="231" t="str">
        <f>+X22</f>
        <v/>
      </c>
      <c r="AA22" s="230" t="str">
        <f>IFERROR(IF(AB22="","",IF(AB22&lt;=0.2,"Leve",IF(AB22&lt;=0.4,"Menor",IF(AB22&lt;=0.6,"Moderado",IF(AB22&lt;=0.8,"Mayor","Catastrófico"))))),"")</f>
        <v/>
      </c>
      <c r="AB22" s="231" t="str">
        <f>IFERROR(IF(Q22="Impacto",(M22-(+M22*T22)),IF(Q22="Probabilidad",M22,"")),"")</f>
        <v/>
      </c>
      <c r="AC22" s="232"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33"/>
      <c r="AE22" s="234"/>
      <c r="AF22" s="235"/>
      <c r="AG22" s="236"/>
      <c r="AH22" s="236"/>
      <c r="AI22" s="234"/>
      <c r="AJ22" s="235"/>
      <c r="AK22" s="235"/>
      <c r="AL22" s="235"/>
      <c r="AM22" s="235"/>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row>
    <row r="23" spans="1:68" ht="64.5" customHeight="1" x14ac:dyDescent="0.3">
      <c r="A23" s="582"/>
      <c r="B23" s="585"/>
      <c r="C23" s="612"/>
      <c r="D23" s="612"/>
      <c r="E23" s="615"/>
      <c r="F23" s="612"/>
      <c r="G23" s="630"/>
      <c r="H23" s="624"/>
      <c r="I23" s="618"/>
      <c r="J23" s="621"/>
      <c r="K23" s="618">
        <f t="shared" ref="K23:K27" si="15">IF(NOT(ISERROR(MATCH(J23,_xlfn.ANCHORARRAY(E34),0))),I36&amp;"Por favor no seleccionar los criterios de impacto",J23)</f>
        <v>0</v>
      </c>
      <c r="L23" s="624"/>
      <c r="M23" s="618"/>
      <c r="N23" s="627"/>
      <c r="O23" s="464">
        <v>2</v>
      </c>
      <c r="P23" s="225"/>
      <c r="Q23" s="226" t="str">
        <f>IF(OR(R23="Preventivo",R23="Detectivo"),"Probabilidad",IF(R23="Correctivo","Impacto",""))</f>
        <v/>
      </c>
      <c r="R23" s="227"/>
      <c r="S23" s="227"/>
      <c r="T23" s="228" t="str">
        <f t="shared" ref="T23:T27" si="16">IF(AND(R23="Preventivo",S23="Automático"),"50%",IF(AND(R23="Preventivo",S23="Manual"),"40%",IF(AND(R23="Detectivo",S23="Automático"),"40%",IF(AND(R23="Detectivo",S23="Manual"),"30%",IF(AND(R23="Correctivo",S23="Automático"),"35%",IF(AND(R23="Correctivo",S23="Manual"),"25%",""))))))</f>
        <v/>
      </c>
      <c r="U23" s="227"/>
      <c r="V23" s="227"/>
      <c r="W23" s="227"/>
      <c r="X23" s="240" t="str">
        <f>IFERROR(IF(AND(Q22="Probabilidad",Q23="Probabilidad"),(Z22-(+Z22*T23)),IF(Q23="Probabilidad",(I22-(+I22*T23)),IF(Q23="Impacto",Z22,""))),"")</f>
        <v/>
      </c>
      <c r="Y23" s="230" t="str">
        <f t="shared" ref="Y23:Y69" si="17">IFERROR(IF(X23="","",IF(X23&lt;=0.2,"Muy Baja",IF(X23&lt;=0.4,"Baja",IF(X23&lt;=0.6,"Media",IF(X23&lt;=0.8,"Alta","Muy Alta"))))),"")</f>
        <v/>
      </c>
      <c r="Z23" s="231" t="str">
        <f t="shared" ref="Z23:Z27" si="18">+X23</f>
        <v/>
      </c>
      <c r="AA23" s="230" t="str">
        <f t="shared" ref="AA23:AA69" si="19">IFERROR(IF(AB23="","",IF(AB23&lt;=0.2,"Leve",IF(AB23&lt;=0.4,"Menor",IF(AB23&lt;=0.6,"Moderado",IF(AB23&lt;=0.8,"Mayor","Catastrófico"))))),"")</f>
        <v/>
      </c>
      <c r="AB23" s="231" t="str">
        <f>IFERROR(IF(AND(Q22="Impacto",Q23="Impacto"),(AB22-(+AB22*T23)),IF(Q23="Impacto",(M22-(+M22*T23)),IF(Q23="Probabilidad",AB22,""))),"")</f>
        <v/>
      </c>
      <c r="AC23" s="232" t="str">
        <f t="shared" ref="AC23:AC24" si="20">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33"/>
      <c r="AE23" s="234"/>
      <c r="AF23" s="235"/>
      <c r="AG23" s="236"/>
      <c r="AH23" s="236"/>
      <c r="AI23" s="234"/>
      <c r="AJ23" s="235"/>
      <c r="AK23" s="235"/>
      <c r="AL23" s="235"/>
      <c r="AM23" s="235"/>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row>
    <row r="24" spans="1:68" ht="64.5" customHeight="1" x14ac:dyDescent="0.3">
      <c r="A24" s="582"/>
      <c r="B24" s="585"/>
      <c r="C24" s="612"/>
      <c r="D24" s="612"/>
      <c r="E24" s="615"/>
      <c r="F24" s="612"/>
      <c r="G24" s="630"/>
      <c r="H24" s="624"/>
      <c r="I24" s="618"/>
      <c r="J24" s="621"/>
      <c r="K24" s="618">
        <f t="shared" si="15"/>
        <v>0</v>
      </c>
      <c r="L24" s="624"/>
      <c r="M24" s="618"/>
      <c r="N24" s="627"/>
      <c r="O24" s="464">
        <v>3</v>
      </c>
      <c r="P24" s="239"/>
      <c r="Q24" s="226" t="str">
        <f>IF(OR(R24="Preventivo",R24="Detectivo"),"Probabilidad",IF(R24="Correctivo","Impacto",""))</f>
        <v/>
      </c>
      <c r="R24" s="227"/>
      <c r="S24" s="227"/>
      <c r="T24" s="228" t="str">
        <f t="shared" si="16"/>
        <v/>
      </c>
      <c r="U24" s="227"/>
      <c r="V24" s="227"/>
      <c r="W24" s="227"/>
      <c r="X24" s="229" t="str">
        <f>IFERROR(IF(AND(Q23="Probabilidad",Q24="Probabilidad"),(Z23-(+Z23*T24)),IF(AND(Q23="Impacto",Q24="Probabilidad"),(Z22-(+Z22*T24)),IF(Q24="Impacto",Z23,""))),"")</f>
        <v/>
      </c>
      <c r="Y24" s="230" t="str">
        <f t="shared" si="17"/>
        <v/>
      </c>
      <c r="Z24" s="231" t="str">
        <f t="shared" si="18"/>
        <v/>
      </c>
      <c r="AA24" s="230" t="str">
        <f t="shared" si="19"/>
        <v/>
      </c>
      <c r="AB24" s="231" t="str">
        <f>IFERROR(IF(AND(Q23="Impacto",Q24="Impacto"),(AB23-(+AB23*T24)),IF(AND(Q23="Probabilidad",Q24="Impacto"),(AB22-(+AB22*T24)),IF(Q24="Probabilidad",AB23,""))),"")</f>
        <v/>
      </c>
      <c r="AC24" s="232" t="str">
        <f t="shared" si="20"/>
        <v/>
      </c>
      <c r="AD24" s="233"/>
      <c r="AE24" s="234"/>
      <c r="AF24" s="235"/>
      <c r="AG24" s="236"/>
      <c r="AH24" s="236"/>
      <c r="AI24" s="234"/>
      <c r="AJ24" s="235"/>
      <c r="AK24" s="235"/>
      <c r="AL24" s="235"/>
      <c r="AM24" s="235"/>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row>
    <row r="25" spans="1:68" ht="64.5" customHeight="1" x14ac:dyDescent="0.3">
      <c r="A25" s="582"/>
      <c r="B25" s="585"/>
      <c r="C25" s="612"/>
      <c r="D25" s="612"/>
      <c r="E25" s="615"/>
      <c r="F25" s="612"/>
      <c r="G25" s="630"/>
      <c r="H25" s="624"/>
      <c r="I25" s="618"/>
      <c r="J25" s="621"/>
      <c r="K25" s="618">
        <f t="shared" si="15"/>
        <v>0</v>
      </c>
      <c r="L25" s="624"/>
      <c r="M25" s="618"/>
      <c r="N25" s="627"/>
      <c r="O25" s="464">
        <v>4</v>
      </c>
      <c r="P25" s="225"/>
      <c r="Q25" s="226" t="str">
        <f t="shared" ref="Q25:Q27" si="21">IF(OR(R25="Preventivo",R25="Detectivo"),"Probabilidad",IF(R25="Correctivo","Impacto",""))</f>
        <v/>
      </c>
      <c r="R25" s="227"/>
      <c r="S25" s="227"/>
      <c r="T25" s="228" t="str">
        <f t="shared" si="16"/>
        <v/>
      </c>
      <c r="U25" s="227"/>
      <c r="V25" s="227"/>
      <c r="W25" s="227"/>
      <c r="X25" s="229" t="str">
        <f t="shared" ref="X25:X27" si="22">IFERROR(IF(AND(Q24="Probabilidad",Q25="Probabilidad"),(Z24-(+Z24*T25)),IF(AND(Q24="Impacto",Q25="Probabilidad"),(Z23-(+Z23*T25)),IF(Q25="Impacto",Z24,""))),"")</f>
        <v/>
      </c>
      <c r="Y25" s="230" t="str">
        <f t="shared" si="17"/>
        <v/>
      </c>
      <c r="Z25" s="231" t="str">
        <f t="shared" si="18"/>
        <v/>
      </c>
      <c r="AA25" s="230" t="str">
        <f t="shared" si="19"/>
        <v/>
      </c>
      <c r="AB25" s="231" t="str">
        <f t="shared" ref="AB25:AB27" si="23">IFERROR(IF(AND(Q24="Impacto",Q25="Impacto"),(AB24-(+AB24*T25)),IF(AND(Q24="Probabilidad",Q25="Impacto"),(AB23-(+AB23*T25)),IF(Q25="Probabilidad",AB24,""))),"")</f>
        <v/>
      </c>
      <c r="AC25" s="232"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33"/>
      <c r="AE25" s="234"/>
      <c r="AF25" s="235"/>
      <c r="AG25" s="236"/>
      <c r="AH25" s="236"/>
      <c r="AI25" s="234"/>
      <c r="AJ25" s="235"/>
      <c r="AK25" s="235"/>
      <c r="AL25" s="235"/>
      <c r="AM25" s="235"/>
      <c r="AN25" s="217"/>
      <c r="AO25" s="217"/>
      <c r="AP25" s="217"/>
      <c r="AQ25" s="217"/>
      <c r="AR25" s="217"/>
      <c r="AS25" s="217"/>
      <c r="AT25" s="217"/>
      <c r="AU25" s="217"/>
      <c r="AV25" s="217"/>
      <c r="AW25" s="217"/>
      <c r="AX25" s="217"/>
      <c r="AY25" s="217"/>
      <c r="AZ25" s="217"/>
      <c r="BA25" s="217"/>
      <c r="BB25" s="217"/>
      <c r="BC25" s="217"/>
      <c r="BD25" s="217"/>
      <c r="BE25" s="217"/>
      <c r="BF25" s="217"/>
      <c r="BG25" s="217"/>
      <c r="BH25" s="217"/>
      <c r="BI25" s="217"/>
      <c r="BJ25" s="217"/>
      <c r="BK25" s="217"/>
      <c r="BL25" s="217"/>
      <c r="BM25" s="217"/>
      <c r="BN25" s="217"/>
      <c r="BO25" s="217"/>
      <c r="BP25" s="217"/>
    </row>
    <row r="26" spans="1:68" ht="64.5" customHeight="1" x14ac:dyDescent="0.3">
      <c r="A26" s="582"/>
      <c r="B26" s="585"/>
      <c r="C26" s="612"/>
      <c r="D26" s="612"/>
      <c r="E26" s="615"/>
      <c r="F26" s="612"/>
      <c r="G26" s="630"/>
      <c r="H26" s="624"/>
      <c r="I26" s="618"/>
      <c r="J26" s="621"/>
      <c r="K26" s="618">
        <f t="shared" si="15"/>
        <v>0</v>
      </c>
      <c r="L26" s="624"/>
      <c r="M26" s="618"/>
      <c r="N26" s="627"/>
      <c r="O26" s="464">
        <v>5</v>
      </c>
      <c r="P26" s="225"/>
      <c r="Q26" s="226" t="str">
        <f t="shared" si="21"/>
        <v/>
      </c>
      <c r="R26" s="227"/>
      <c r="S26" s="227"/>
      <c r="T26" s="228" t="str">
        <f t="shared" si="16"/>
        <v/>
      </c>
      <c r="U26" s="227"/>
      <c r="V26" s="227"/>
      <c r="W26" s="227"/>
      <c r="X26" s="229" t="str">
        <f t="shared" si="22"/>
        <v/>
      </c>
      <c r="Y26" s="230" t="str">
        <f t="shared" si="17"/>
        <v/>
      </c>
      <c r="Z26" s="231" t="str">
        <f t="shared" si="18"/>
        <v/>
      </c>
      <c r="AA26" s="230" t="str">
        <f t="shared" si="19"/>
        <v/>
      </c>
      <c r="AB26" s="231" t="str">
        <f t="shared" si="23"/>
        <v/>
      </c>
      <c r="AC26" s="232" t="str">
        <f t="shared" ref="AC26:AC27" si="24">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33"/>
      <c r="AE26" s="234"/>
      <c r="AF26" s="235"/>
      <c r="AG26" s="236"/>
      <c r="AH26" s="236"/>
      <c r="AI26" s="234"/>
      <c r="AJ26" s="235"/>
      <c r="AK26" s="235"/>
      <c r="AL26" s="235"/>
      <c r="AM26" s="235"/>
      <c r="AN26" s="217"/>
      <c r="AO26" s="217"/>
      <c r="AP26" s="217"/>
      <c r="AQ26" s="217"/>
      <c r="AR26" s="217"/>
      <c r="AS26" s="217"/>
      <c r="AT26" s="217"/>
      <c r="AU26" s="217"/>
      <c r="AV26" s="217"/>
      <c r="AW26" s="217"/>
      <c r="AX26" s="217"/>
      <c r="AY26" s="217"/>
      <c r="AZ26" s="217"/>
      <c r="BA26" s="217"/>
      <c r="BB26" s="217"/>
      <c r="BC26" s="217"/>
      <c r="BD26" s="217"/>
      <c r="BE26" s="217"/>
      <c r="BF26" s="217"/>
      <c r="BG26" s="217"/>
      <c r="BH26" s="217"/>
      <c r="BI26" s="217"/>
      <c r="BJ26" s="217"/>
      <c r="BK26" s="217"/>
      <c r="BL26" s="217"/>
      <c r="BM26" s="217"/>
      <c r="BN26" s="217"/>
      <c r="BO26" s="217"/>
      <c r="BP26" s="217"/>
    </row>
    <row r="27" spans="1:68" ht="64.5" customHeight="1" x14ac:dyDescent="0.3">
      <c r="A27" s="583"/>
      <c r="B27" s="586"/>
      <c r="C27" s="613"/>
      <c r="D27" s="613"/>
      <c r="E27" s="616"/>
      <c r="F27" s="613"/>
      <c r="G27" s="631"/>
      <c r="H27" s="625"/>
      <c r="I27" s="619"/>
      <c r="J27" s="622"/>
      <c r="K27" s="619">
        <f t="shared" si="15"/>
        <v>0</v>
      </c>
      <c r="L27" s="625"/>
      <c r="M27" s="619"/>
      <c r="N27" s="628"/>
      <c r="O27" s="464">
        <v>6</v>
      </c>
      <c r="P27" s="225"/>
      <c r="Q27" s="226" t="str">
        <f t="shared" si="21"/>
        <v/>
      </c>
      <c r="R27" s="227"/>
      <c r="S27" s="227"/>
      <c r="T27" s="228" t="str">
        <f t="shared" si="16"/>
        <v/>
      </c>
      <c r="U27" s="227"/>
      <c r="V27" s="227"/>
      <c r="W27" s="227"/>
      <c r="X27" s="229" t="str">
        <f t="shared" si="22"/>
        <v/>
      </c>
      <c r="Y27" s="230" t="str">
        <f t="shared" si="17"/>
        <v/>
      </c>
      <c r="Z27" s="231" t="str">
        <f t="shared" si="18"/>
        <v/>
      </c>
      <c r="AA27" s="230" t="str">
        <f t="shared" si="19"/>
        <v/>
      </c>
      <c r="AB27" s="231" t="str">
        <f t="shared" si="23"/>
        <v/>
      </c>
      <c r="AC27" s="232" t="str">
        <f t="shared" si="24"/>
        <v/>
      </c>
      <c r="AD27" s="233"/>
      <c r="AE27" s="234"/>
      <c r="AF27" s="235"/>
      <c r="AG27" s="236"/>
      <c r="AH27" s="236"/>
      <c r="AI27" s="234"/>
      <c r="AJ27" s="235"/>
      <c r="AK27" s="235"/>
      <c r="AL27" s="235"/>
      <c r="AM27" s="235"/>
      <c r="AN27" s="217"/>
      <c r="AO27" s="217"/>
      <c r="AP27" s="217"/>
      <c r="AQ27" s="217"/>
      <c r="AR27" s="217"/>
      <c r="AS27" s="217"/>
      <c r="AT27" s="217"/>
      <c r="AU27" s="217"/>
      <c r="AV27" s="217"/>
      <c r="AW27" s="217"/>
      <c r="AX27" s="217"/>
      <c r="AY27" s="217"/>
      <c r="AZ27" s="217"/>
      <c r="BA27" s="217"/>
      <c r="BB27" s="217"/>
      <c r="BC27" s="217"/>
      <c r="BD27" s="217"/>
      <c r="BE27" s="217"/>
      <c r="BF27" s="217"/>
      <c r="BG27" s="217"/>
      <c r="BH27" s="217"/>
      <c r="BI27" s="217"/>
      <c r="BJ27" s="217"/>
      <c r="BK27" s="217"/>
      <c r="BL27" s="217"/>
      <c r="BM27" s="217"/>
      <c r="BN27" s="217"/>
      <c r="BO27" s="217"/>
      <c r="BP27" s="217"/>
    </row>
    <row r="28" spans="1:68" ht="64.5" customHeight="1" x14ac:dyDescent="0.3">
      <c r="A28" s="581">
        <v>4</v>
      </c>
      <c r="B28" s="584"/>
      <c r="C28" s="611"/>
      <c r="D28" s="611"/>
      <c r="E28" s="614"/>
      <c r="F28" s="611"/>
      <c r="G28" s="629"/>
      <c r="H28" s="623" t="str">
        <f>IF(G28&lt;=0,"",IF(G28&lt;=2,"Muy Baja",IF(G28&lt;=24,"Baja",IF(G28&lt;=500,"Media",IF(G28&lt;=5000,"Alta","Muy Alta")))))</f>
        <v/>
      </c>
      <c r="I28" s="617" t="str">
        <f>IF(H28="","",IF(H28="Muy Baja",0.2,IF(H28="Baja",0.4,IF(H28="Media",0.6,IF(H28="Alta",0.8,IF(H28="Muy Alta",1,))))))</f>
        <v/>
      </c>
      <c r="J28" s="620"/>
      <c r="K28" s="617">
        <f>IF(NOT(ISERROR(MATCH(J28,'Tabla Impacto'!$B$221:$B$223,0))),'Tabla Impacto'!$F$223&amp;"Por favor no seleccionar los criterios de impacto(Afectación Económica o presupuestal y Pérdida Reputacional)",J28)</f>
        <v>0</v>
      </c>
      <c r="L28" s="623" t="str">
        <f>IF(OR(K28='Tabla Impacto'!$C$11,K28='Tabla Impacto'!$D$11),"Leve",IF(OR(K28='Tabla Impacto'!$C$12,K28='Tabla Impacto'!$D$12),"Menor",IF(OR(K28='Tabla Impacto'!$C$13,K28='Tabla Impacto'!$D$13),"Moderado",IF(OR(K28='Tabla Impacto'!$C$14,K28='Tabla Impacto'!$D$14),"Mayor",IF(OR(K28='Tabla Impacto'!$C$15,K28='Tabla Impacto'!$D$15),"Catastrófico","")))))</f>
        <v/>
      </c>
      <c r="M28" s="617" t="str">
        <f>IF(L28="","",IF(L28="Leve",0.2,IF(L28="Menor",0.4,IF(L28="Moderado",0.6,IF(L28="Mayor",0.8,IF(L28="Catastrófico",1,))))))</f>
        <v/>
      </c>
      <c r="N28" s="626"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64">
        <v>1</v>
      </c>
      <c r="P28" s="225"/>
      <c r="Q28" s="226" t="str">
        <f>IF(OR(R28="Preventivo",R28="Detectivo"),"Probabilidad",IF(R28="Correctivo","Impacto",""))</f>
        <v/>
      </c>
      <c r="R28" s="227"/>
      <c r="S28" s="227"/>
      <c r="T28" s="228" t="str">
        <f>IF(AND(R28="Preventivo",S28="Automático"),"50%",IF(AND(R28="Preventivo",S28="Manual"),"40%",IF(AND(R28="Detectivo",S28="Automático"),"40%",IF(AND(R28="Detectivo",S28="Manual"),"30%",IF(AND(R28="Correctivo",S28="Automático"),"35%",IF(AND(R28="Correctivo",S28="Manual"),"25%",""))))))</f>
        <v/>
      </c>
      <c r="U28" s="227"/>
      <c r="V28" s="227"/>
      <c r="W28" s="227"/>
      <c r="X28" s="229" t="str">
        <f>IFERROR(IF(Q28="Probabilidad",(I28-(+I28*T28)),IF(Q28="Impacto",I28,"")),"")</f>
        <v/>
      </c>
      <c r="Y28" s="230" t="str">
        <f>IFERROR(IF(X28="","",IF(X28&lt;=0.2,"Muy Baja",IF(X28&lt;=0.4,"Baja",IF(X28&lt;=0.6,"Media",IF(X28&lt;=0.8,"Alta","Muy Alta"))))),"")</f>
        <v/>
      </c>
      <c r="Z28" s="231" t="str">
        <f>+X28</f>
        <v/>
      </c>
      <c r="AA28" s="230" t="str">
        <f>IFERROR(IF(AB28="","",IF(AB28&lt;=0.2,"Leve",IF(AB28&lt;=0.4,"Menor",IF(AB28&lt;=0.6,"Moderado",IF(AB28&lt;=0.8,"Mayor","Catastrófico"))))),"")</f>
        <v/>
      </c>
      <c r="AB28" s="231" t="str">
        <f>IFERROR(IF(Q28="Impacto",(M28-(+M28*T28)),IF(Q28="Probabilidad",M28,"")),"")</f>
        <v/>
      </c>
      <c r="AC28" s="232"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33"/>
      <c r="AE28" s="234"/>
      <c r="AF28" s="235"/>
      <c r="AG28" s="236"/>
      <c r="AH28" s="236"/>
      <c r="AI28" s="234"/>
      <c r="AJ28" s="235"/>
      <c r="AK28" s="235"/>
      <c r="AL28" s="235"/>
      <c r="AM28" s="235"/>
      <c r="AN28" s="217"/>
      <c r="AO28" s="217"/>
      <c r="AP28" s="217"/>
      <c r="AQ28" s="217"/>
      <c r="AR28" s="217"/>
      <c r="AS28" s="217"/>
      <c r="AT28" s="217"/>
      <c r="AU28" s="217"/>
      <c r="AV28" s="217"/>
      <c r="AW28" s="217"/>
      <c r="AX28" s="217"/>
      <c r="AY28" s="217"/>
      <c r="AZ28" s="217"/>
      <c r="BA28" s="217"/>
      <c r="BB28" s="217"/>
      <c r="BC28" s="217"/>
      <c r="BD28" s="217"/>
      <c r="BE28" s="217"/>
      <c r="BF28" s="217"/>
      <c r="BG28" s="217"/>
      <c r="BH28" s="217"/>
      <c r="BI28" s="217"/>
      <c r="BJ28" s="217"/>
      <c r="BK28" s="217"/>
      <c r="BL28" s="217"/>
      <c r="BM28" s="217"/>
      <c r="BN28" s="217"/>
      <c r="BO28" s="217"/>
      <c r="BP28" s="217"/>
    </row>
    <row r="29" spans="1:68" ht="64.5" customHeight="1" x14ac:dyDescent="0.3">
      <c r="A29" s="582"/>
      <c r="B29" s="585"/>
      <c r="C29" s="612"/>
      <c r="D29" s="612"/>
      <c r="E29" s="615"/>
      <c r="F29" s="612"/>
      <c r="G29" s="630"/>
      <c r="H29" s="624"/>
      <c r="I29" s="618"/>
      <c r="J29" s="621"/>
      <c r="K29" s="618">
        <f t="shared" ref="K29:K33" si="25">IF(NOT(ISERROR(MATCH(J29,_xlfn.ANCHORARRAY(E40),0))),I42&amp;"Por favor no seleccionar los criterios de impacto",J29)</f>
        <v>0</v>
      </c>
      <c r="L29" s="624"/>
      <c r="M29" s="618"/>
      <c r="N29" s="627"/>
      <c r="O29" s="464">
        <v>2</v>
      </c>
      <c r="P29" s="225"/>
      <c r="Q29" s="226" t="str">
        <f>IF(OR(R29="Preventivo",R29="Detectivo"),"Probabilidad",IF(R29="Correctivo","Impacto",""))</f>
        <v/>
      </c>
      <c r="R29" s="227"/>
      <c r="S29" s="227"/>
      <c r="T29" s="228" t="str">
        <f t="shared" ref="T29:T33" si="26">IF(AND(R29="Preventivo",S29="Automático"),"50%",IF(AND(R29="Preventivo",S29="Manual"),"40%",IF(AND(R29="Detectivo",S29="Automático"),"40%",IF(AND(R29="Detectivo",S29="Manual"),"30%",IF(AND(R29="Correctivo",S29="Automático"),"35%",IF(AND(R29="Correctivo",S29="Manual"),"25%",""))))))</f>
        <v/>
      </c>
      <c r="U29" s="227"/>
      <c r="V29" s="227"/>
      <c r="W29" s="227"/>
      <c r="X29" s="229" t="str">
        <f>IFERROR(IF(AND(Q28="Probabilidad",Q29="Probabilidad"),(Z28-(+Z28*T29)),IF(Q29="Probabilidad",(I28-(+I28*T29)),IF(Q29="Impacto",Z28,""))),"")</f>
        <v/>
      </c>
      <c r="Y29" s="230" t="str">
        <f t="shared" si="17"/>
        <v/>
      </c>
      <c r="Z29" s="231" t="str">
        <f t="shared" ref="Z29:Z33" si="27">+X29</f>
        <v/>
      </c>
      <c r="AA29" s="230" t="str">
        <f t="shared" si="19"/>
        <v/>
      </c>
      <c r="AB29" s="231" t="str">
        <f>IFERROR(IF(AND(Q28="Impacto",Q29="Impacto"),(AB28-(+AB28*T29)),IF(Q29="Impacto",(M28-(+M28*T29)),IF(Q29="Probabilidad",AB28,""))),"")</f>
        <v/>
      </c>
      <c r="AC29" s="232" t="str">
        <f t="shared" ref="AC29:AC30" si="28">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33"/>
      <c r="AE29" s="234"/>
      <c r="AF29" s="235"/>
      <c r="AG29" s="236"/>
      <c r="AH29" s="236"/>
      <c r="AI29" s="234"/>
      <c r="AJ29" s="235"/>
      <c r="AK29" s="235"/>
      <c r="AL29" s="235"/>
      <c r="AM29" s="235"/>
      <c r="AN29" s="217"/>
      <c r="AO29" s="217"/>
      <c r="AP29" s="217"/>
      <c r="AQ29" s="217"/>
      <c r="AR29" s="217"/>
      <c r="AS29" s="217"/>
      <c r="AT29" s="217"/>
      <c r="AU29" s="217"/>
      <c r="AV29" s="217"/>
      <c r="AW29" s="217"/>
      <c r="AX29" s="217"/>
      <c r="AY29" s="217"/>
      <c r="AZ29" s="217"/>
      <c r="BA29" s="217"/>
      <c r="BB29" s="217"/>
      <c r="BC29" s="217"/>
      <c r="BD29" s="217"/>
      <c r="BE29" s="217"/>
      <c r="BF29" s="217"/>
      <c r="BG29" s="217"/>
      <c r="BH29" s="217"/>
      <c r="BI29" s="217"/>
      <c r="BJ29" s="217"/>
      <c r="BK29" s="217"/>
      <c r="BL29" s="217"/>
      <c r="BM29" s="217"/>
      <c r="BN29" s="217"/>
      <c r="BO29" s="217"/>
      <c r="BP29" s="217"/>
    </row>
    <row r="30" spans="1:68" ht="64.5" customHeight="1" x14ac:dyDescent="0.3">
      <c r="A30" s="582"/>
      <c r="B30" s="585"/>
      <c r="C30" s="612"/>
      <c r="D30" s="612"/>
      <c r="E30" s="615"/>
      <c r="F30" s="612"/>
      <c r="G30" s="630"/>
      <c r="H30" s="624"/>
      <c r="I30" s="618"/>
      <c r="J30" s="621"/>
      <c r="K30" s="618">
        <f t="shared" si="25"/>
        <v>0</v>
      </c>
      <c r="L30" s="624"/>
      <c r="M30" s="618"/>
      <c r="N30" s="627"/>
      <c r="O30" s="464">
        <v>3</v>
      </c>
      <c r="P30" s="239"/>
      <c r="Q30" s="226" t="str">
        <f>IF(OR(R30="Preventivo",R30="Detectivo"),"Probabilidad",IF(R30="Correctivo","Impacto",""))</f>
        <v/>
      </c>
      <c r="R30" s="227"/>
      <c r="S30" s="227"/>
      <c r="T30" s="228" t="str">
        <f t="shared" si="26"/>
        <v/>
      </c>
      <c r="U30" s="227"/>
      <c r="V30" s="227"/>
      <c r="W30" s="227"/>
      <c r="X30" s="229" t="str">
        <f>IFERROR(IF(AND(Q29="Probabilidad",Q30="Probabilidad"),(Z29-(+Z29*T30)),IF(AND(Q29="Impacto",Q30="Probabilidad"),(Z28-(+Z28*T30)),IF(Q30="Impacto",Z29,""))),"")</f>
        <v/>
      </c>
      <c r="Y30" s="230" t="str">
        <f t="shared" si="17"/>
        <v/>
      </c>
      <c r="Z30" s="231" t="str">
        <f t="shared" si="27"/>
        <v/>
      </c>
      <c r="AA30" s="230" t="str">
        <f t="shared" si="19"/>
        <v/>
      </c>
      <c r="AB30" s="231" t="str">
        <f>IFERROR(IF(AND(Q29="Impacto",Q30="Impacto"),(AB29-(+AB29*T30)),IF(AND(Q29="Probabilidad",Q30="Impacto"),(AB28-(+AB28*T30)),IF(Q30="Probabilidad",AB29,""))),"")</f>
        <v/>
      </c>
      <c r="AC30" s="232" t="str">
        <f t="shared" si="28"/>
        <v/>
      </c>
      <c r="AD30" s="233"/>
      <c r="AE30" s="234"/>
      <c r="AF30" s="235"/>
      <c r="AG30" s="236"/>
      <c r="AH30" s="236"/>
      <c r="AI30" s="234"/>
      <c r="AJ30" s="235"/>
      <c r="AK30" s="235"/>
      <c r="AL30" s="235"/>
      <c r="AM30" s="235"/>
      <c r="AN30" s="217"/>
      <c r="AO30" s="217"/>
      <c r="AP30" s="217"/>
      <c r="AQ30" s="217"/>
      <c r="AR30" s="217"/>
      <c r="AS30" s="217"/>
      <c r="AT30" s="217"/>
      <c r="AU30" s="217"/>
      <c r="AV30" s="217"/>
      <c r="AW30" s="217"/>
      <c r="AX30" s="217"/>
      <c r="AY30" s="217"/>
      <c r="AZ30" s="217"/>
      <c r="BA30" s="217"/>
      <c r="BB30" s="217"/>
      <c r="BC30" s="217"/>
      <c r="BD30" s="217"/>
      <c r="BE30" s="217"/>
      <c r="BF30" s="217"/>
      <c r="BG30" s="217"/>
      <c r="BH30" s="217"/>
      <c r="BI30" s="217"/>
      <c r="BJ30" s="217"/>
      <c r="BK30" s="217"/>
      <c r="BL30" s="217"/>
      <c r="BM30" s="217"/>
      <c r="BN30" s="217"/>
      <c r="BO30" s="217"/>
      <c r="BP30" s="217"/>
    </row>
    <row r="31" spans="1:68" ht="64.5" customHeight="1" x14ac:dyDescent="0.3">
      <c r="A31" s="582"/>
      <c r="B31" s="585"/>
      <c r="C31" s="612"/>
      <c r="D31" s="612"/>
      <c r="E31" s="615"/>
      <c r="F31" s="612"/>
      <c r="G31" s="630"/>
      <c r="H31" s="624"/>
      <c r="I31" s="618"/>
      <c r="J31" s="621"/>
      <c r="K31" s="618">
        <f t="shared" si="25"/>
        <v>0</v>
      </c>
      <c r="L31" s="624"/>
      <c r="M31" s="618"/>
      <c r="N31" s="627"/>
      <c r="O31" s="464">
        <v>4</v>
      </c>
      <c r="P31" s="225"/>
      <c r="Q31" s="226" t="str">
        <f t="shared" ref="Q31:Q33" si="29">IF(OR(R31="Preventivo",R31="Detectivo"),"Probabilidad",IF(R31="Correctivo","Impacto",""))</f>
        <v/>
      </c>
      <c r="R31" s="227"/>
      <c r="S31" s="227"/>
      <c r="T31" s="228" t="str">
        <f t="shared" si="26"/>
        <v/>
      </c>
      <c r="U31" s="227"/>
      <c r="V31" s="227"/>
      <c r="W31" s="227"/>
      <c r="X31" s="229" t="str">
        <f t="shared" ref="X31:X33" si="30">IFERROR(IF(AND(Q30="Probabilidad",Q31="Probabilidad"),(Z30-(+Z30*T31)),IF(AND(Q30="Impacto",Q31="Probabilidad"),(Z29-(+Z29*T31)),IF(Q31="Impacto",Z30,""))),"")</f>
        <v/>
      </c>
      <c r="Y31" s="230" t="str">
        <f t="shared" si="17"/>
        <v/>
      </c>
      <c r="Z31" s="231" t="str">
        <f t="shared" si="27"/>
        <v/>
      </c>
      <c r="AA31" s="230" t="str">
        <f t="shared" si="19"/>
        <v/>
      </c>
      <c r="AB31" s="231" t="str">
        <f t="shared" ref="AB31:AB33" si="31">IFERROR(IF(AND(Q30="Impacto",Q31="Impacto"),(AB30-(+AB30*T31)),IF(AND(Q30="Probabilidad",Q31="Impacto"),(AB29-(+AB29*T31)),IF(Q31="Probabilidad",AB30,""))),"")</f>
        <v/>
      </c>
      <c r="AC31" s="232"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33"/>
      <c r="AE31" s="234"/>
      <c r="AF31" s="235"/>
      <c r="AG31" s="236"/>
      <c r="AH31" s="236"/>
      <c r="AI31" s="234"/>
      <c r="AJ31" s="235"/>
      <c r="AK31" s="235"/>
      <c r="AL31" s="235"/>
      <c r="AM31" s="235"/>
      <c r="AN31" s="217"/>
      <c r="AO31" s="217"/>
      <c r="AP31" s="217"/>
      <c r="AQ31" s="217"/>
      <c r="AR31" s="217"/>
      <c r="AS31" s="217"/>
      <c r="AT31" s="217"/>
      <c r="AU31" s="217"/>
      <c r="AV31" s="217"/>
      <c r="AW31" s="217"/>
      <c r="AX31" s="217"/>
      <c r="AY31" s="217"/>
      <c r="AZ31" s="217"/>
      <c r="BA31" s="217"/>
      <c r="BB31" s="217"/>
      <c r="BC31" s="217"/>
      <c r="BD31" s="217"/>
      <c r="BE31" s="217"/>
      <c r="BF31" s="217"/>
      <c r="BG31" s="217"/>
      <c r="BH31" s="217"/>
      <c r="BI31" s="217"/>
      <c r="BJ31" s="217"/>
      <c r="BK31" s="217"/>
      <c r="BL31" s="217"/>
      <c r="BM31" s="217"/>
      <c r="BN31" s="217"/>
      <c r="BO31" s="217"/>
      <c r="BP31" s="217"/>
    </row>
    <row r="32" spans="1:68" ht="64.5" customHeight="1" x14ac:dyDescent="0.3">
      <c r="A32" s="582"/>
      <c r="B32" s="585"/>
      <c r="C32" s="612"/>
      <c r="D32" s="612"/>
      <c r="E32" s="615"/>
      <c r="F32" s="612"/>
      <c r="G32" s="630"/>
      <c r="H32" s="624"/>
      <c r="I32" s="618"/>
      <c r="J32" s="621"/>
      <c r="K32" s="618">
        <f t="shared" si="25"/>
        <v>0</v>
      </c>
      <c r="L32" s="624"/>
      <c r="M32" s="618"/>
      <c r="N32" s="627"/>
      <c r="O32" s="464">
        <v>5</v>
      </c>
      <c r="P32" s="225"/>
      <c r="Q32" s="226" t="str">
        <f t="shared" si="29"/>
        <v/>
      </c>
      <c r="R32" s="227"/>
      <c r="S32" s="227"/>
      <c r="T32" s="228" t="str">
        <f t="shared" si="26"/>
        <v/>
      </c>
      <c r="U32" s="227"/>
      <c r="V32" s="227"/>
      <c r="W32" s="227"/>
      <c r="X32" s="240" t="str">
        <f t="shared" si="30"/>
        <v/>
      </c>
      <c r="Y32" s="230" t="str">
        <f>IFERROR(IF(X32="","",IF(X32&lt;=0.2,"Muy Baja",IF(X32&lt;=0.4,"Baja",IF(X32&lt;=0.6,"Media",IF(X32&lt;=0.8,"Alta","Muy Alta"))))),"")</f>
        <v/>
      </c>
      <c r="Z32" s="231" t="str">
        <f t="shared" si="27"/>
        <v/>
      </c>
      <c r="AA32" s="230" t="str">
        <f t="shared" si="19"/>
        <v/>
      </c>
      <c r="AB32" s="231" t="str">
        <f t="shared" si="31"/>
        <v/>
      </c>
      <c r="AC32" s="232" t="str">
        <f t="shared" ref="AC32:AC33" si="32">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33"/>
      <c r="AE32" s="234"/>
      <c r="AF32" s="235"/>
      <c r="AG32" s="236"/>
      <c r="AH32" s="236"/>
      <c r="AI32" s="234"/>
      <c r="AJ32" s="235"/>
      <c r="AK32" s="235"/>
      <c r="AL32" s="235"/>
      <c r="AM32" s="235"/>
      <c r="AN32" s="217"/>
      <c r="AO32" s="217"/>
      <c r="AP32" s="217"/>
      <c r="AQ32" s="217"/>
      <c r="AR32" s="217"/>
      <c r="AS32" s="217"/>
      <c r="AT32" s="217"/>
      <c r="AU32" s="217"/>
      <c r="AV32" s="217"/>
      <c r="AW32" s="217"/>
      <c r="AX32" s="217"/>
      <c r="AY32" s="217"/>
      <c r="AZ32" s="217"/>
      <c r="BA32" s="217"/>
      <c r="BB32" s="217"/>
      <c r="BC32" s="217"/>
      <c r="BD32" s="217"/>
      <c r="BE32" s="217"/>
      <c r="BF32" s="217"/>
      <c r="BG32" s="217"/>
      <c r="BH32" s="217"/>
      <c r="BI32" s="217"/>
      <c r="BJ32" s="217"/>
      <c r="BK32" s="217"/>
      <c r="BL32" s="217"/>
      <c r="BM32" s="217"/>
      <c r="BN32" s="217"/>
      <c r="BO32" s="217"/>
      <c r="BP32" s="217"/>
    </row>
    <row r="33" spans="1:68" ht="64.5" customHeight="1" x14ac:dyDescent="0.3">
      <c r="A33" s="583"/>
      <c r="B33" s="586"/>
      <c r="C33" s="613"/>
      <c r="D33" s="613"/>
      <c r="E33" s="616"/>
      <c r="F33" s="613"/>
      <c r="G33" s="631"/>
      <c r="H33" s="625"/>
      <c r="I33" s="619"/>
      <c r="J33" s="622"/>
      <c r="K33" s="619">
        <f t="shared" si="25"/>
        <v>0</v>
      </c>
      <c r="L33" s="625"/>
      <c r="M33" s="619"/>
      <c r="N33" s="628"/>
      <c r="O33" s="464">
        <v>6</v>
      </c>
      <c r="P33" s="225"/>
      <c r="Q33" s="226" t="str">
        <f t="shared" si="29"/>
        <v/>
      </c>
      <c r="R33" s="227"/>
      <c r="S33" s="227"/>
      <c r="T33" s="228" t="str">
        <f t="shared" si="26"/>
        <v/>
      </c>
      <c r="U33" s="227"/>
      <c r="V33" s="227"/>
      <c r="W33" s="227"/>
      <c r="X33" s="229" t="str">
        <f t="shared" si="30"/>
        <v/>
      </c>
      <c r="Y33" s="230" t="str">
        <f t="shared" si="17"/>
        <v/>
      </c>
      <c r="Z33" s="231" t="str">
        <f t="shared" si="27"/>
        <v/>
      </c>
      <c r="AA33" s="230" t="str">
        <f t="shared" si="19"/>
        <v/>
      </c>
      <c r="AB33" s="231" t="str">
        <f t="shared" si="31"/>
        <v/>
      </c>
      <c r="AC33" s="232" t="str">
        <f t="shared" si="32"/>
        <v/>
      </c>
      <c r="AD33" s="233"/>
      <c r="AE33" s="234"/>
      <c r="AF33" s="235"/>
      <c r="AG33" s="236"/>
      <c r="AH33" s="236"/>
      <c r="AI33" s="234"/>
      <c r="AJ33" s="235"/>
      <c r="AK33" s="235"/>
      <c r="AL33" s="235"/>
      <c r="AM33" s="235"/>
      <c r="AN33" s="217"/>
      <c r="AO33" s="217"/>
      <c r="AP33" s="217"/>
      <c r="AQ33" s="217"/>
      <c r="AR33" s="217"/>
      <c r="AS33" s="217"/>
      <c r="AT33" s="217"/>
      <c r="AU33" s="217"/>
      <c r="AV33" s="217"/>
      <c r="AW33" s="217"/>
      <c r="AX33" s="217"/>
      <c r="AY33" s="217"/>
      <c r="AZ33" s="217"/>
      <c r="BA33" s="217"/>
      <c r="BB33" s="217"/>
      <c r="BC33" s="217"/>
      <c r="BD33" s="217"/>
      <c r="BE33" s="217"/>
      <c r="BF33" s="217"/>
      <c r="BG33" s="217"/>
      <c r="BH33" s="217"/>
      <c r="BI33" s="217"/>
      <c r="BJ33" s="217"/>
      <c r="BK33" s="217"/>
      <c r="BL33" s="217"/>
      <c r="BM33" s="217"/>
      <c r="BN33" s="217"/>
      <c r="BO33" s="217"/>
      <c r="BP33" s="217"/>
    </row>
    <row r="34" spans="1:68" ht="64.5" customHeight="1" x14ac:dyDescent="0.3">
      <c r="A34" s="581">
        <v>5</v>
      </c>
      <c r="B34" s="584"/>
      <c r="C34" s="611"/>
      <c r="D34" s="611"/>
      <c r="E34" s="614"/>
      <c r="F34" s="611"/>
      <c r="G34" s="629"/>
      <c r="H34" s="623" t="str">
        <f>IF(G34&lt;=0,"",IF(G34&lt;=2,"Muy Baja",IF(G34&lt;=24,"Baja",IF(G34&lt;=500,"Media",IF(G34&lt;=5000,"Alta","Muy Alta")))))</f>
        <v/>
      </c>
      <c r="I34" s="617" t="str">
        <f>IF(H34="","",IF(H34="Muy Baja",0.2,IF(H34="Baja",0.4,IF(H34="Media",0.6,IF(H34="Alta",0.8,IF(H34="Muy Alta",1,))))))</f>
        <v/>
      </c>
      <c r="J34" s="620"/>
      <c r="K34" s="617">
        <f>IF(NOT(ISERROR(MATCH(J34,'Tabla Impacto'!$B$221:$B$223,0))),'Tabla Impacto'!$F$223&amp;"Por favor no seleccionar los criterios de impacto(Afectación Económica o presupuestal y Pérdida Reputacional)",J34)</f>
        <v>0</v>
      </c>
      <c r="L34" s="623" t="str">
        <f>IF(OR(K34='Tabla Impacto'!$C$11,K34='Tabla Impacto'!$D$11),"Leve",IF(OR(K34='Tabla Impacto'!$C$12,K34='Tabla Impacto'!$D$12),"Menor",IF(OR(K34='Tabla Impacto'!$C$13,K34='Tabla Impacto'!$D$13),"Moderado",IF(OR(K34='Tabla Impacto'!$C$14,K34='Tabla Impacto'!$D$14),"Mayor",IF(OR(K34='Tabla Impacto'!$C$15,K34='Tabla Impacto'!$D$15),"Catastrófico","")))))</f>
        <v/>
      </c>
      <c r="M34" s="617" t="str">
        <f>IF(L34="","",IF(L34="Leve",0.2,IF(L34="Menor",0.4,IF(L34="Moderado",0.6,IF(L34="Mayor",0.8,IF(L34="Catastrófico",1,))))))</f>
        <v/>
      </c>
      <c r="N34" s="626"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64">
        <v>1</v>
      </c>
      <c r="P34" s="225"/>
      <c r="Q34" s="226" t="str">
        <f>IF(OR(R34="Preventivo",R34="Detectivo"),"Probabilidad",IF(R34="Correctivo","Impacto",""))</f>
        <v/>
      </c>
      <c r="R34" s="227"/>
      <c r="S34" s="227"/>
      <c r="T34" s="228" t="str">
        <f>IF(AND(R34="Preventivo",S34="Automático"),"50%",IF(AND(R34="Preventivo",S34="Manual"),"40%",IF(AND(R34="Detectivo",S34="Automático"),"40%",IF(AND(R34="Detectivo",S34="Manual"),"30%",IF(AND(R34="Correctivo",S34="Automático"),"35%",IF(AND(R34="Correctivo",S34="Manual"),"25%",""))))))</f>
        <v/>
      </c>
      <c r="U34" s="227"/>
      <c r="V34" s="227"/>
      <c r="W34" s="227"/>
      <c r="X34" s="229" t="str">
        <f>IFERROR(IF(Q34="Probabilidad",(I34-(+I34*T34)),IF(Q34="Impacto",I34,"")),"")</f>
        <v/>
      </c>
      <c r="Y34" s="230" t="str">
        <f>IFERROR(IF(X34="","",IF(X34&lt;=0.2,"Muy Baja",IF(X34&lt;=0.4,"Baja",IF(X34&lt;=0.6,"Media",IF(X34&lt;=0.8,"Alta","Muy Alta"))))),"")</f>
        <v/>
      </c>
      <c r="Z34" s="231" t="str">
        <f>+X34</f>
        <v/>
      </c>
      <c r="AA34" s="230" t="str">
        <f>IFERROR(IF(AB34="","",IF(AB34&lt;=0.2,"Leve",IF(AB34&lt;=0.4,"Menor",IF(AB34&lt;=0.6,"Moderado",IF(AB34&lt;=0.8,"Mayor","Catastrófico"))))),"")</f>
        <v/>
      </c>
      <c r="AB34" s="231" t="str">
        <f>IFERROR(IF(Q34="Impacto",(M34-(+M34*T34)),IF(Q34="Probabilidad",M34,"")),"")</f>
        <v/>
      </c>
      <c r="AC34" s="232"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33"/>
      <c r="AE34" s="234"/>
      <c r="AF34" s="235"/>
      <c r="AG34" s="236"/>
      <c r="AH34" s="236"/>
      <c r="AI34" s="234"/>
      <c r="AJ34" s="235"/>
      <c r="AK34" s="235"/>
      <c r="AL34" s="235"/>
      <c r="AM34" s="235"/>
      <c r="AN34" s="217"/>
      <c r="AO34" s="217"/>
      <c r="AP34" s="217"/>
      <c r="AQ34" s="217"/>
      <c r="AR34" s="217"/>
      <c r="AS34" s="217"/>
      <c r="AT34" s="217"/>
      <c r="AU34" s="217"/>
      <c r="AV34" s="217"/>
      <c r="AW34" s="217"/>
      <c r="AX34" s="217"/>
      <c r="AY34" s="217"/>
      <c r="AZ34" s="217"/>
      <c r="BA34" s="217"/>
      <c r="BB34" s="217"/>
      <c r="BC34" s="217"/>
      <c r="BD34" s="217"/>
      <c r="BE34" s="217"/>
      <c r="BF34" s="217"/>
      <c r="BG34" s="217"/>
      <c r="BH34" s="217"/>
      <c r="BI34" s="217"/>
      <c r="BJ34" s="217"/>
      <c r="BK34" s="217"/>
      <c r="BL34" s="217"/>
      <c r="BM34" s="217"/>
      <c r="BN34" s="217"/>
      <c r="BO34" s="217"/>
      <c r="BP34" s="217"/>
    </row>
    <row r="35" spans="1:68" ht="64.5" customHeight="1" x14ac:dyDescent="0.3">
      <c r="A35" s="582"/>
      <c r="B35" s="585"/>
      <c r="C35" s="612"/>
      <c r="D35" s="612"/>
      <c r="E35" s="615"/>
      <c r="F35" s="612"/>
      <c r="G35" s="630"/>
      <c r="H35" s="624"/>
      <c r="I35" s="618"/>
      <c r="J35" s="621"/>
      <c r="K35" s="618">
        <f t="shared" ref="K35:K39" si="33">IF(NOT(ISERROR(MATCH(J35,_xlfn.ANCHORARRAY(E46),0))),I48&amp;"Por favor no seleccionar los criterios de impacto",J35)</f>
        <v>0</v>
      </c>
      <c r="L35" s="624"/>
      <c r="M35" s="618"/>
      <c r="N35" s="627"/>
      <c r="O35" s="464">
        <v>2</v>
      </c>
      <c r="P35" s="225"/>
      <c r="Q35" s="226" t="str">
        <f>IF(OR(R35="Preventivo",R35="Detectivo"),"Probabilidad",IF(R35="Correctivo","Impacto",""))</f>
        <v/>
      </c>
      <c r="R35" s="227"/>
      <c r="S35" s="227"/>
      <c r="T35" s="228" t="str">
        <f t="shared" ref="T35:T39" si="34">IF(AND(R35="Preventivo",S35="Automático"),"50%",IF(AND(R35="Preventivo",S35="Manual"),"40%",IF(AND(R35="Detectivo",S35="Automático"),"40%",IF(AND(R35="Detectivo",S35="Manual"),"30%",IF(AND(R35="Correctivo",S35="Automático"),"35%",IF(AND(R35="Correctivo",S35="Manual"),"25%",""))))))</f>
        <v/>
      </c>
      <c r="U35" s="227"/>
      <c r="V35" s="227"/>
      <c r="W35" s="227"/>
      <c r="X35" s="229" t="str">
        <f>IFERROR(IF(AND(Q34="Probabilidad",Q35="Probabilidad"),(Z34-(+Z34*T35)),IF(Q35="Probabilidad",(I34-(+I34*T35)),IF(Q35="Impacto",Z34,""))),"")</f>
        <v/>
      </c>
      <c r="Y35" s="230" t="str">
        <f t="shared" si="17"/>
        <v/>
      </c>
      <c r="Z35" s="231" t="str">
        <f t="shared" ref="Z35:Z39" si="35">+X35</f>
        <v/>
      </c>
      <c r="AA35" s="230" t="str">
        <f t="shared" si="19"/>
        <v/>
      </c>
      <c r="AB35" s="231" t="str">
        <f>IFERROR(IF(AND(Q34="Impacto",Q35="Impacto"),(AB34-(+AB34*T35)),IF(Q35="Impacto",(M34-(+M34*T35)),IF(Q35="Probabilidad",AB34,""))),"")</f>
        <v/>
      </c>
      <c r="AC35" s="232" t="str">
        <f t="shared" ref="AC35:AC36" si="36">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33"/>
      <c r="AE35" s="234"/>
      <c r="AF35" s="235"/>
      <c r="AG35" s="236"/>
      <c r="AH35" s="236"/>
      <c r="AI35" s="234"/>
      <c r="AJ35" s="235"/>
      <c r="AK35" s="235"/>
      <c r="AL35" s="235"/>
      <c r="AM35" s="235"/>
      <c r="AN35" s="217"/>
      <c r="AO35" s="217"/>
      <c r="AP35" s="217"/>
      <c r="AQ35" s="217"/>
      <c r="AR35" s="217"/>
      <c r="AS35" s="217"/>
      <c r="AT35" s="217"/>
      <c r="AU35" s="217"/>
      <c r="AV35" s="217"/>
      <c r="AW35" s="217"/>
      <c r="AX35" s="217"/>
      <c r="AY35" s="217"/>
      <c r="AZ35" s="217"/>
      <c r="BA35" s="217"/>
      <c r="BB35" s="217"/>
      <c r="BC35" s="217"/>
      <c r="BD35" s="217"/>
      <c r="BE35" s="217"/>
      <c r="BF35" s="217"/>
      <c r="BG35" s="217"/>
      <c r="BH35" s="217"/>
      <c r="BI35" s="217"/>
      <c r="BJ35" s="217"/>
      <c r="BK35" s="217"/>
      <c r="BL35" s="217"/>
      <c r="BM35" s="217"/>
      <c r="BN35" s="217"/>
      <c r="BO35" s="217"/>
      <c r="BP35" s="217"/>
    </row>
    <row r="36" spans="1:68" ht="64.5" customHeight="1" x14ac:dyDescent="0.3">
      <c r="A36" s="582"/>
      <c r="B36" s="585"/>
      <c r="C36" s="612"/>
      <c r="D36" s="612"/>
      <c r="E36" s="615"/>
      <c r="F36" s="612"/>
      <c r="G36" s="630"/>
      <c r="H36" s="624"/>
      <c r="I36" s="618"/>
      <c r="J36" s="621"/>
      <c r="K36" s="618">
        <f t="shared" si="33"/>
        <v>0</v>
      </c>
      <c r="L36" s="624"/>
      <c r="M36" s="618"/>
      <c r="N36" s="627"/>
      <c r="O36" s="464">
        <v>3</v>
      </c>
      <c r="P36" s="239"/>
      <c r="Q36" s="226" t="str">
        <f>IF(OR(R36="Preventivo",R36="Detectivo"),"Probabilidad",IF(R36="Correctivo","Impacto",""))</f>
        <v/>
      </c>
      <c r="R36" s="227"/>
      <c r="S36" s="227"/>
      <c r="T36" s="228" t="str">
        <f t="shared" si="34"/>
        <v/>
      </c>
      <c r="U36" s="227"/>
      <c r="V36" s="227"/>
      <c r="W36" s="227"/>
      <c r="X36" s="229" t="str">
        <f>IFERROR(IF(AND(Q35="Probabilidad",Q36="Probabilidad"),(Z35-(+Z35*T36)),IF(AND(Q35="Impacto",Q36="Probabilidad"),(Z34-(+Z34*T36)),IF(Q36="Impacto",Z35,""))),"")</f>
        <v/>
      </c>
      <c r="Y36" s="230" t="str">
        <f t="shared" si="17"/>
        <v/>
      </c>
      <c r="Z36" s="231" t="str">
        <f t="shared" si="35"/>
        <v/>
      </c>
      <c r="AA36" s="230" t="str">
        <f t="shared" si="19"/>
        <v/>
      </c>
      <c r="AB36" s="231" t="str">
        <f>IFERROR(IF(AND(Q35="Impacto",Q36="Impacto"),(AB35-(+AB35*T36)),IF(AND(Q35="Probabilidad",Q36="Impacto"),(AB34-(+AB34*T36)),IF(Q36="Probabilidad",AB35,""))),"")</f>
        <v/>
      </c>
      <c r="AC36" s="232" t="str">
        <f t="shared" si="36"/>
        <v/>
      </c>
      <c r="AD36" s="233"/>
      <c r="AE36" s="234"/>
      <c r="AF36" s="235"/>
      <c r="AG36" s="236"/>
      <c r="AH36" s="236"/>
      <c r="AI36" s="234"/>
      <c r="AJ36" s="235"/>
      <c r="AK36" s="235"/>
      <c r="AL36" s="235"/>
      <c r="AM36" s="235"/>
      <c r="AN36" s="217"/>
      <c r="AO36" s="217"/>
      <c r="AP36" s="217"/>
      <c r="AQ36" s="217"/>
      <c r="AR36" s="217"/>
      <c r="AS36" s="217"/>
      <c r="AT36" s="217"/>
      <c r="AU36" s="217"/>
      <c r="AV36" s="217"/>
      <c r="AW36" s="217"/>
      <c r="AX36" s="217"/>
      <c r="AY36" s="217"/>
      <c r="AZ36" s="217"/>
      <c r="BA36" s="217"/>
      <c r="BB36" s="217"/>
      <c r="BC36" s="217"/>
      <c r="BD36" s="217"/>
      <c r="BE36" s="217"/>
      <c r="BF36" s="217"/>
      <c r="BG36" s="217"/>
      <c r="BH36" s="217"/>
      <c r="BI36" s="217"/>
      <c r="BJ36" s="217"/>
      <c r="BK36" s="217"/>
      <c r="BL36" s="217"/>
      <c r="BM36" s="217"/>
      <c r="BN36" s="217"/>
      <c r="BO36" s="217"/>
      <c r="BP36" s="217"/>
    </row>
    <row r="37" spans="1:68" ht="64.5" customHeight="1" x14ac:dyDescent="0.3">
      <c r="A37" s="582"/>
      <c r="B37" s="585"/>
      <c r="C37" s="612"/>
      <c r="D37" s="612"/>
      <c r="E37" s="615"/>
      <c r="F37" s="612"/>
      <c r="G37" s="630"/>
      <c r="H37" s="624"/>
      <c r="I37" s="618"/>
      <c r="J37" s="621"/>
      <c r="K37" s="618">
        <f t="shared" si="33"/>
        <v>0</v>
      </c>
      <c r="L37" s="624"/>
      <c r="M37" s="618"/>
      <c r="N37" s="627"/>
      <c r="O37" s="464">
        <v>4</v>
      </c>
      <c r="P37" s="225"/>
      <c r="Q37" s="226" t="str">
        <f t="shared" ref="Q37:Q39" si="37">IF(OR(R37="Preventivo",R37="Detectivo"),"Probabilidad",IF(R37="Correctivo","Impacto",""))</f>
        <v/>
      </c>
      <c r="R37" s="227"/>
      <c r="S37" s="227"/>
      <c r="T37" s="228" t="str">
        <f t="shared" si="34"/>
        <v/>
      </c>
      <c r="U37" s="227"/>
      <c r="V37" s="227"/>
      <c r="W37" s="227"/>
      <c r="X37" s="229" t="str">
        <f t="shared" ref="X37:X39" si="38">IFERROR(IF(AND(Q36="Probabilidad",Q37="Probabilidad"),(Z36-(+Z36*T37)),IF(AND(Q36="Impacto",Q37="Probabilidad"),(Z35-(+Z35*T37)),IF(Q37="Impacto",Z36,""))),"")</f>
        <v/>
      </c>
      <c r="Y37" s="230" t="str">
        <f t="shared" si="17"/>
        <v/>
      </c>
      <c r="Z37" s="231" t="str">
        <f t="shared" si="35"/>
        <v/>
      </c>
      <c r="AA37" s="230" t="str">
        <f t="shared" si="19"/>
        <v/>
      </c>
      <c r="AB37" s="231" t="str">
        <f t="shared" ref="AB37:AB39" si="39">IFERROR(IF(AND(Q36="Impacto",Q37="Impacto"),(AB36-(+AB36*T37)),IF(AND(Q36="Probabilidad",Q37="Impacto"),(AB35-(+AB35*T37)),IF(Q37="Probabilidad",AB36,""))),"")</f>
        <v/>
      </c>
      <c r="AC37" s="232"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33"/>
      <c r="AE37" s="234"/>
      <c r="AF37" s="235"/>
      <c r="AG37" s="236"/>
      <c r="AH37" s="236"/>
      <c r="AI37" s="234"/>
      <c r="AJ37" s="235"/>
      <c r="AK37" s="235"/>
      <c r="AL37" s="235"/>
      <c r="AM37" s="235"/>
      <c r="AN37" s="217"/>
      <c r="AO37" s="217"/>
      <c r="AP37" s="217"/>
      <c r="AQ37" s="217"/>
      <c r="AR37" s="217"/>
      <c r="AS37" s="217"/>
      <c r="AT37" s="217"/>
      <c r="AU37" s="217"/>
      <c r="AV37" s="217"/>
      <c r="AW37" s="217"/>
      <c r="AX37" s="217"/>
      <c r="AY37" s="217"/>
      <c r="AZ37" s="217"/>
      <c r="BA37" s="217"/>
      <c r="BB37" s="217"/>
      <c r="BC37" s="217"/>
      <c r="BD37" s="217"/>
      <c r="BE37" s="217"/>
      <c r="BF37" s="217"/>
      <c r="BG37" s="217"/>
      <c r="BH37" s="217"/>
      <c r="BI37" s="217"/>
      <c r="BJ37" s="217"/>
      <c r="BK37" s="217"/>
      <c r="BL37" s="217"/>
      <c r="BM37" s="217"/>
      <c r="BN37" s="217"/>
      <c r="BO37" s="217"/>
      <c r="BP37" s="217"/>
    </row>
    <row r="38" spans="1:68" ht="64.5" customHeight="1" x14ac:dyDescent="0.3">
      <c r="A38" s="582"/>
      <c r="B38" s="585"/>
      <c r="C38" s="612"/>
      <c r="D38" s="612"/>
      <c r="E38" s="615"/>
      <c r="F38" s="612"/>
      <c r="G38" s="630"/>
      <c r="H38" s="624"/>
      <c r="I38" s="618"/>
      <c r="J38" s="621"/>
      <c r="K38" s="618">
        <f t="shared" si="33"/>
        <v>0</v>
      </c>
      <c r="L38" s="624"/>
      <c r="M38" s="618"/>
      <c r="N38" s="627"/>
      <c r="O38" s="464">
        <v>5</v>
      </c>
      <c r="P38" s="225"/>
      <c r="Q38" s="226" t="str">
        <f t="shared" si="37"/>
        <v/>
      </c>
      <c r="R38" s="227"/>
      <c r="S38" s="227"/>
      <c r="T38" s="228" t="str">
        <f t="shared" si="34"/>
        <v/>
      </c>
      <c r="U38" s="227"/>
      <c r="V38" s="227"/>
      <c r="W38" s="227"/>
      <c r="X38" s="229" t="str">
        <f t="shared" si="38"/>
        <v/>
      </c>
      <c r="Y38" s="230" t="str">
        <f t="shared" si="17"/>
        <v/>
      </c>
      <c r="Z38" s="231" t="str">
        <f t="shared" si="35"/>
        <v/>
      </c>
      <c r="AA38" s="230" t="str">
        <f t="shared" si="19"/>
        <v/>
      </c>
      <c r="AB38" s="231" t="str">
        <f t="shared" si="39"/>
        <v/>
      </c>
      <c r="AC38" s="232" t="str">
        <f t="shared" ref="AC38:AC39" si="40">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33"/>
      <c r="AE38" s="234"/>
      <c r="AF38" s="235"/>
      <c r="AG38" s="236"/>
      <c r="AH38" s="236"/>
      <c r="AI38" s="234"/>
      <c r="AJ38" s="235"/>
      <c r="AK38" s="235"/>
      <c r="AL38" s="235"/>
      <c r="AM38" s="235"/>
      <c r="AN38" s="217"/>
      <c r="AO38" s="217"/>
      <c r="AP38" s="217"/>
      <c r="AQ38" s="217"/>
      <c r="AR38" s="217"/>
      <c r="AS38" s="217"/>
      <c r="AT38" s="217"/>
      <c r="AU38" s="217"/>
      <c r="AV38" s="217"/>
      <c r="AW38" s="217"/>
      <c r="AX38" s="217"/>
      <c r="AY38" s="217"/>
      <c r="AZ38" s="217"/>
      <c r="BA38" s="217"/>
      <c r="BB38" s="217"/>
      <c r="BC38" s="217"/>
      <c r="BD38" s="217"/>
      <c r="BE38" s="217"/>
      <c r="BF38" s="217"/>
      <c r="BG38" s="217"/>
      <c r="BH38" s="217"/>
      <c r="BI38" s="217"/>
      <c r="BJ38" s="217"/>
      <c r="BK38" s="217"/>
      <c r="BL38" s="217"/>
      <c r="BM38" s="217"/>
      <c r="BN38" s="217"/>
      <c r="BO38" s="217"/>
      <c r="BP38" s="217"/>
    </row>
    <row r="39" spans="1:68" ht="64.5" customHeight="1" x14ac:dyDescent="0.3">
      <c r="A39" s="583"/>
      <c r="B39" s="586"/>
      <c r="C39" s="613"/>
      <c r="D39" s="613"/>
      <c r="E39" s="616"/>
      <c r="F39" s="613"/>
      <c r="G39" s="631"/>
      <c r="H39" s="625"/>
      <c r="I39" s="619"/>
      <c r="J39" s="622"/>
      <c r="K39" s="619">
        <f t="shared" si="33"/>
        <v>0</v>
      </c>
      <c r="L39" s="625"/>
      <c r="M39" s="619"/>
      <c r="N39" s="628"/>
      <c r="O39" s="464">
        <v>6</v>
      </c>
      <c r="P39" s="225"/>
      <c r="Q39" s="226" t="str">
        <f t="shared" si="37"/>
        <v/>
      </c>
      <c r="R39" s="227"/>
      <c r="S39" s="227"/>
      <c r="T39" s="228" t="str">
        <f t="shared" si="34"/>
        <v/>
      </c>
      <c r="U39" s="227"/>
      <c r="V39" s="227"/>
      <c r="W39" s="227"/>
      <c r="X39" s="229" t="str">
        <f t="shared" si="38"/>
        <v/>
      </c>
      <c r="Y39" s="230" t="str">
        <f t="shared" si="17"/>
        <v/>
      </c>
      <c r="Z39" s="231" t="str">
        <f t="shared" si="35"/>
        <v/>
      </c>
      <c r="AA39" s="230" t="str">
        <f t="shared" si="19"/>
        <v/>
      </c>
      <c r="AB39" s="231" t="str">
        <f t="shared" si="39"/>
        <v/>
      </c>
      <c r="AC39" s="232" t="str">
        <f t="shared" si="40"/>
        <v/>
      </c>
      <c r="AD39" s="233"/>
      <c r="AE39" s="234"/>
      <c r="AF39" s="235"/>
      <c r="AG39" s="236"/>
      <c r="AH39" s="236"/>
      <c r="AI39" s="234"/>
      <c r="AJ39" s="235"/>
      <c r="AK39" s="235"/>
      <c r="AL39" s="235"/>
      <c r="AM39" s="235"/>
      <c r="AN39" s="217"/>
      <c r="AO39" s="217"/>
      <c r="AP39" s="217"/>
      <c r="AQ39" s="217"/>
      <c r="AR39" s="217"/>
      <c r="AS39" s="217"/>
      <c r="AT39" s="217"/>
      <c r="AU39" s="217"/>
      <c r="AV39" s="217"/>
      <c r="AW39" s="217"/>
      <c r="AX39" s="217"/>
      <c r="AY39" s="217"/>
      <c r="AZ39" s="217"/>
      <c r="BA39" s="217"/>
      <c r="BB39" s="217"/>
      <c r="BC39" s="217"/>
      <c r="BD39" s="217"/>
      <c r="BE39" s="217"/>
      <c r="BF39" s="217"/>
      <c r="BG39" s="217"/>
      <c r="BH39" s="217"/>
      <c r="BI39" s="217"/>
      <c r="BJ39" s="217"/>
      <c r="BK39" s="217"/>
      <c r="BL39" s="217"/>
      <c r="BM39" s="217"/>
      <c r="BN39" s="217"/>
      <c r="BO39" s="217"/>
      <c r="BP39" s="217"/>
    </row>
    <row r="40" spans="1:68" ht="64.5" customHeight="1" x14ac:dyDescent="0.3">
      <c r="A40" s="581">
        <v>6</v>
      </c>
      <c r="B40" s="584"/>
      <c r="C40" s="611"/>
      <c r="D40" s="611"/>
      <c r="E40" s="614"/>
      <c r="F40" s="611"/>
      <c r="G40" s="629"/>
      <c r="H40" s="623" t="str">
        <f>IF(G40&lt;=0,"",IF(G40&lt;=2,"Muy Baja",IF(G40&lt;=24,"Baja",IF(G40&lt;=500,"Media",IF(G40&lt;=5000,"Alta","Muy Alta")))))</f>
        <v/>
      </c>
      <c r="I40" s="617" t="str">
        <f>IF(H40="","",IF(H40="Muy Baja",0.2,IF(H40="Baja",0.4,IF(H40="Media",0.6,IF(H40="Alta",0.8,IF(H40="Muy Alta",1,))))))</f>
        <v/>
      </c>
      <c r="J40" s="620"/>
      <c r="K40" s="617">
        <f>IF(NOT(ISERROR(MATCH(J40,'Tabla Impacto'!$B$221:$B$223,0))),'Tabla Impacto'!$F$223&amp;"Por favor no seleccionar los criterios de impacto(Afectación Económica o presupuestal y Pérdida Reputacional)",J40)</f>
        <v>0</v>
      </c>
      <c r="L40" s="623" t="str">
        <f>IF(OR(K40='Tabla Impacto'!$C$11,K40='Tabla Impacto'!$D$11),"Leve",IF(OR(K40='Tabla Impacto'!$C$12,K40='Tabla Impacto'!$D$12),"Menor",IF(OR(K40='Tabla Impacto'!$C$13,K40='Tabla Impacto'!$D$13),"Moderado",IF(OR(K40='Tabla Impacto'!$C$14,K40='Tabla Impacto'!$D$14),"Mayor",IF(OR(K40='Tabla Impacto'!$C$15,K40='Tabla Impacto'!$D$15),"Catastrófico","")))))</f>
        <v/>
      </c>
      <c r="M40" s="617" t="str">
        <f>IF(L40="","",IF(L40="Leve",0.2,IF(L40="Menor",0.4,IF(L40="Moderado",0.6,IF(L40="Mayor",0.8,IF(L40="Catastrófico",1,))))))</f>
        <v/>
      </c>
      <c r="N40" s="626"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64">
        <v>1</v>
      </c>
      <c r="P40" s="225"/>
      <c r="Q40" s="226" t="str">
        <f>IF(OR(R40="Preventivo",R40="Detectivo"),"Probabilidad",IF(R40="Correctivo","Impacto",""))</f>
        <v/>
      </c>
      <c r="R40" s="227"/>
      <c r="S40" s="227"/>
      <c r="T40" s="228" t="str">
        <f>IF(AND(R40="Preventivo",S40="Automático"),"50%",IF(AND(R40="Preventivo",S40="Manual"),"40%",IF(AND(R40="Detectivo",S40="Automático"),"40%",IF(AND(R40="Detectivo",S40="Manual"),"30%",IF(AND(R40="Correctivo",S40="Automático"),"35%",IF(AND(R40="Correctivo",S40="Manual"),"25%",""))))))</f>
        <v/>
      </c>
      <c r="U40" s="227"/>
      <c r="V40" s="227"/>
      <c r="W40" s="227"/>
      <c r="X40" s="229" t="str">
        <f>IFERROR(IF(Q40="Probabilidad",(I40-(+I40*T40)),IF(Q40="Impacto",I40,"")),"")</f>
        <v/>
      </c>
      <c r="Y40" s="230" t="str">
        <f>IFERROR(IF(X40="","",IF(X40&lt;=0.2,"Muy Baja",IF(X40&lt;=0.4,"Baja",IF(X40&lt;=0.6,"Media",IF(X40&lt;=0.8,"Alta","Muy Alta"))))),"")</f>
        <v/>
      </c>
      <c r="Z40" s="231" t="str">
        <f>+X40</f>
        <v/>
      </c>
      <c r="AA40" s="230" t="str">
        <f>IFERROR(IF(AB40="","",IF(AB40&lt;=0.2,"Leve",IF(AB40&lt;=0.4,"Menor",IF(AB40&lt;=0.6,"Moderado",IF(AB40&lt;=0.8,"Mayor","Catastrófico"))))),"")</f>
        <v/>
      </c>
      <c r="AB40" s="231" t="str">
        <f>IFERROR(IF(Q40="Impacto",(M40-(+M40*T40)),IF(Q40="Probabilidad",M40,"")),"")</f>
        <v/>
      </c>
      <c r="AC40" s="232"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33"/>
      <c r="AE40" s="234"/>
      <c r="AF40" s="235"/>
      <c r="AG40" s="236"/>
      <c r="AH40" s="236"/>
      <c r="AI40" s="234"/>
      <c r="AJ40" s="235"/>
      <c r="AK40" s="235"/>
      <c r="AL40" s="235"/>
      <c r="AM40" s="235"/>
      <c r="AN40" s="217"/>
      <c r="AO40" s="217"/>
      <c r="AP40" s="217"/>
      <c r="AQ40" s="217"/>
      <c r="AR40" s="217"/>
      <c r="AS40" s="217"/>
      <c r="AT40" s="217"/>
      <c r="AU40" s="217"/>
      <c r="AV40" s="217"/>
      <c r="AW40" s="217"/>
      <c r="AX40" s="217"/>
      <c r="AY40" s="217"/>
      <c r="AZ40" s="217"/>
      <c r="BA40" s="217"/>
      <c r="BB40" s="217"/>
      <c r="BC40" s="217"/>
      <c r="BD40" s="217"/>
      <c r="BE40" s="217"/>
      <c r="BF40" s="217"/>
      <c r="BG40" s="217"/>
      <c r="BH40" s="217"/>
      <c r="BI40" s="217"/>
      <c r="BJ40" s="217"/>
      <c r="BK40" s="217"/>
      <c r="BL40" s="217"/>
      <c r="BM40" s="217"/>
      <c r="BN40" s="217"/>
      <c r="BO40" s="217"/>
      <c r="BP40" s="217"/>
    </row>
    <row r="41" spans="1:68" ht="64.5" customHeight="1" x14ac:dyDescent="0.3">
      <c r="A41" s="582"/>
      <c r="B41" s="585"/>
      <c r="C41" s="612"/>
      <c r="D41" s="612"/>
      <c r="E41" s="615"/>
      <c r="F41" s="612"/>
      <c r="G41" s="630"/>
      <c r="H41" s="624"/>
      <c r="I41" s="618"/>
      <c r="J41" s="621"/>
      <c r="K41" s="618">
        <f t="shared" ref="K41:K45" si="41">IF(NOT(ISERROR(MATCH(J41,_xlfn.ANCHORARRAY(E52),0))),I54&amp;"Por favor no seleccionar los criterios de impacto",J41)</f>
        <v>0</v>
      </c>
      <c r="L41" s="624"/>
      <c r="M41" s="618"/>
      <c r="N41" s="627"/>
      <c r="O41" s="464">
        <v>2</v>
      </c>
      <c r="P41" s="225"/>
      <c r="Q41" s="226" t="str">
        <f>IF(OR(R41="Preventivo",R41="Detectivo"),"Probabilidad",IF(R41="Correctivo","Impacto",""))</f>
        <v/>
      </c>
      <c r="R41" s="227"/>
      <c r="S41" s="227"/>
      <c r="T41" s="228" t="str">
        <f t="shared" ref="T41:T45" si="42">IF(AND(R41="Preventivo",S41="Automático"),"50%",IF(AND(R41="Preventivo",S41="Manual"),"40%",IF(AND(R41="Detectivo",S41="Automático"),"40%",IF(AND(R41="Detectivo",S41="Manual"),"30%",IF(AND(R41="Correctivo",S41="Automático"),"35%",IF(AND(R41="Correctivo",S41="Manual"),"25%",""))))))</f>
        <v/>
      </c>
      <c r="U41" s="227"/>
      <c r="V41" s="227"/>
      <c r="W41" s="227"/>
      <c r="X41" s="229" t="str">
        <f>IFERROR(IF(AND(Q40="Probabilidad",Q41="Probabilidad"),(Z40-(+Z40*T41)),IF(Q41="Probabilidad",(I40-(+I40*T41)),IF(Q41="Impacto",Z40,""))),"")</f>
        <v/>
      </c>
      <c r="Y41" s="230" t="str">
        <f t="shared" si="17"/>
        <v/>
      </c>
      <c r="Z41" s="231" t="str">
        <f t="shared" ref="Z41:Z45" si="43">+X41</f>
        <v/>
      </c>
      <c r="AA41" s="230" t="str">
        <f t="shared" si="19"/>
        <v/>
      </c>
      <c r="AB41" s="231" t="str">
        <f>IFERROR(IF(AND(Q40="Impacto",Q41="Impacto"),(AB40-(+AB40*T41)),IF(Q41="Impacto",(M40-(+M40*T41)),IF(Q41="Probabilidad",AB40,""))),"")</f>
        <v/>
      </c>
      <c r="AC41" s="232" t="str">
        <f t="shared" ref="AC41:AC42" si="44">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33"/>
      <c r="AE41" s="234"/>
      <c r="AF41" s="235"/>
      <c r="AG41" s="236"/>
      <c r="AH41" s="236"/>
      <c r="AI41" s="234"/>
      <c r="AJ41" s="235"/>
      <c r="AK41" s="235"/>
      <c r="AL41" s="235"/>
      <c r="AM41" s="235"/>
      <c r="AN41" s="217"/>
      <c r="AO41" s="217"/>
      <c r="AP41" s="217"/>
      <c r="AQ41" s="217"/>
      <c r="AR41" s="217"/>
      <c r="AS41" s="217"/>
      <c r="AT41" s="217"/>
      <c r="AU41" s="217"/>
      <c r="AV41" s="217"/>
      <c r="AW41" s="217"/>
      <c r="AX41" s="217"/>
      <c r="AY41" s="217"/>
      <c r="AZ41" s="217"/>
      <c r="BA41" s="217"/>
      <c r="BB41" s="217"/>
      <c r="BC41" s="217"/>
      <c r="BD41" s="217"/>
      <c r="BE41" s="217"/>
      <c r="BF41" s="217"/>
      <c r="BG41" s="217"/>
      <c r="BH41" s="217"/>
      <c r="BI41" s="217"/>
      <c r="BJ41" s="217"/>
      <c r="BK41" s="217"/>
      <c r="BL41" s="217"/>
      <c r="BM41" s="217"/>
      <c r="BN41" s="217"/>
      <c r="BO41" s="217"/>
      <c r="BP41" s="217"/>
    </row>
    <row r="42" spans="1:68" ht="64.5" customHeight="1" x14ac:dyDescent="0.3">
      <c r="A42" s="582"/>
      <c r="B42" s="585"/>
      <c r="C42" s="612"/>
      <c r="D42" s="612"/>
      <c r="E42" s="615"/>
      <c r="F42" s="612"/>
      <c r="G42" s="630"/>
      <c r="H42" s="624"/>
      <c r="I42" s="618"/>
      <c r="J42" s="621"/>
      <c r="K42" s="618">
        <f t="shared" si="41"/>
        <v>0</v>
      </c>
      <c r="L42" s="624"/>
      <c r="M42" s="618"/>
      <c r="N42" s="627"/>
      <c r="O42" s="464">
        <v>3</v>
      </c>
      <c r="P42" s="239"/>
      <c r="Q42" s="226" t="str">
        <f>IF(OR(R42="Preventivo",R42="Detectivo"),"Probabilidad",IF(R42="Correctivo","Impacto",""))</f>
        <v/>
      </c>
      <c r="R42" s="227"/>
      <c r="S42" s="227"/>
      <c r="T42" s="228" t="str">
        <f t="shared" si="42"/>
        <v/>
      </c>
      <c r="U42" s="227"/>
      <c r="V42" s="227"/>
      <c r="W42" s="227"/>
      <c r="X42" s="229" t="str">
        <f>IFERROR(IF(AND(Q41="Probabilidad",Q42="Probabilidad"),(Z41-(+Z41*T42)),IF(AND(Q41="Impacto",Q42="Probabilidad"),(Z40-(+Z40*T42)),IF(Q42="Impacto",Z41,""))),"")</f>
        <v/>
      </c>
      <c r="Y42" s="230" t="str">
        <f t="shared" si="17"/>
        <v/>
      </c>
      <c r="Z42" s="231" t="str">
        <f t="shared" si="43"/>
        <v/>
      </c>
      <c r="AA42" s="230" t="str">
        <f t="shared" si="19"/>
        <v/>
      </c>
      <c r="AB42" s="231" t="str">
        <f>IFERROR(IF(AND(Q41="Impacto",Q42="Impacto"),(AB41-(+AB41*T42)),IF(AND(Q41="Probabilidad",Q42="Impacto"),(AB40-(+AB40*T42)),IF(Q42="Probabilidad",AB41,""))),"")</f>
        <v/>
      </c>
      <c r="AC42" s="232" t="str">
        <f t="shared" si="44"/>
        <v/>
      </c>
      <c r="AD42" s="233"/>
      <c r="AE42" s="234"/>
      <c r="AF42" s="235"/>
      <c r="AG42" s="236"/>
      <c r="AH42" s="236"/>
      <c r="AI42" s="234"/>
      <c r="AJ42" s="235"/>
      <c r="AK42" s="235"/>
      <c r="AL42" s="235"/>
      <c r="AM42" s="235"/>
      <c r="AN42" s="217"/>
      <c r="AO42" s="217"/>
      <c r="AP42" s="217"/>
      <c r="AQ42" s="217"/>
      <c r="AR42" s="217"/>
      <c r="AS42" s="217"/>
      <c r="AT42" s="217"/>
      <c r="AU42" s="217"/>
      <c r="AV42" s="217"/>
      <c r="AW42" s="217"/>
      <c r="AX42" s="217"/>
      <c r="AY42" s="217"/>
      <c r="AZ42" s="217"/>
      <c r="BA42" s="217"/>
      <c r="BB42" s="217"/>
      <c r="BC42" s="217"/>
      <c r="BD42" s="217"/>
      <c r="BE42" s="217"/>
      <c r="BF42" s="217"/>
      <c r="BG42" s="217"/>
      <c r="BH42" s="217"/>
      <c r="BI42" s="217"/>
      <c r="BJ42" s="217"/>
      <c r="BK42" s="217"/>
      <c r="BL42" s="217"/>
      <c r="BM42" s="217"/>
      <c r="BN42" s="217"/>
      <c r="BO42" s="217"/>
      <c r="BP42" s="217"/>
    </row>
    <row r="43" spans="1:68" ht="64.5" customHeight="1" x14ac:dyDescent="0.3">
      <c r="A43" s="582"/>
      <c r="B43" s="585"/>
      <c r="C43" s="612"/>
      <c r="D43" s="612"/>
      <c r="E43" s="615"/>
      <c r="F43" s="612"/>
      <c r="G43" s="630"/>
      <c r="H43" s="624"/>
      <c r="I43" s="618"/>
      <c r="J43" s="621"/>
      <c r="K43" s="618">
        <f t="shared" si="41"/>
        <v>0</v>
      </c>
      <c r="L43" s="624"/>
      <c r="M43" s="618"/>
      <c r="N43" s="627"/>
      <c r="O43" s="464">
        <v>4</v>
      </c>
      <c r="P43" s="225"/>
      <c r="Q43" s="226" t="str">
        <f t="shared" ref="Q43:Q45" si="45">IF(OR(R43="Preventivo",R43="Detectivo"),"Probabilidad",IF(R43="Correctivo","Impacto",""))</f>
        <v/>
      </c>
      <c r="R43" s="227"/>
      <c r="S43" s="227"/>
      <c r="T43" s="228" t="str">
        <f t="shared" si="42"/>
        <v/>
      </c>
      <c r="U43" s="227"/>
      <c r="V43" s="227"/>
      <c r="W43" s="227"/>
      <c r="X43" s="229" t="str">
        <f t="shared" ref="X43:X45" si="46">IFERROR(IF(AND(Q42="Probabilidad",Q43="Probabilidad"),(Z42-(+Z42*T43)),IF(AND(Q42="Impacto",Q43="Probabilidad"),(Z41-(+Z41*T43)),IF(Q43="Impacto",Z42,""))),"")</f>
        <v/>
      </c>
      <c r="Y43" s="230" t="str">
        <f t="shared" si="17"/>
        <v/>
      </c>
      <c r="Z43" s="231" t="str">
        <f t="shared" si="43"/>
        <v/>
      </c>
      <c r="AA43" s="230" t="str">
        <f t="shared" si="19"/>
        <v/>
      </c>
      <c r="AB43" s="231" t="str">
        <f t="shared" ref="AB43:AB45" si="47">IFERROR(IF(AND(Q42="Impacto",Q43="Impacto"),(AB42-(+AB42*T43)),IF(AND(Q42="Probabilidad",Q43="Impacto"),(AB41-(+AB41*T43)),IF(Q43="Probabilidad",AB42,""))),"")</f>
        <v/>
      </c>
      <c r="AC43" s="232"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33"/>
      <c r="AE43" s="234"/>
      <c r="AF43" s="235"/>
      <c r="AG43" s="236"/>
      <c r="AH43" s="236"/>
      <c r="AI43" s="234"/>
      <c r="AJ43" s="235"/>
      <c r="AK43" s="235"/>
      <c r="AL43" s="235"/>
      <c r="AM43" s="235"/>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c r="BJ43" s="217"/>
      <c r="BK43" s="217"/>
      <c r="BL43" s="217"/>
      <c r="BM43" s="217"/>
      <c r="BN43" s="217"/>
      <c r="BO43" s="217"/>
      <c r="BP43" s="217"/>
    </row>
    <row r="44" spans="1:68" ht="64.5" customHeight="1" x14ac:dyDescent="0.3">
      <c r="A44" s="582"/>
      <c r="B44" s="585"/>
      <c r="C44" s="612"/>
      <c r="D44" s="612"/>
      <c r="E44" s="615"/>
      <c r="F44" s="612"/>
      <c r="G44" s="630"/>
      <c r="H44" s="624"/>
      <c r="I44" s="618"/>
      <c r="J44" s="621"/>
      <c r="K44" s="618">
        <f t="shared" si="41"/>
        <v>0</v>
      </c>
      <c r="L44" s="624"/>
      <c r="M44" s="618"/>
      <c r="N44" s="627"/>
      <c r="O44" s="464">
        <v>5</v>
      </c>
      <c r="P44" s="225"/>
      <c r="Q44" s="226" t="str">
        <f t="shared" si="45"/>
        <v/>
      </c>
      <c r="R44" s="227"/>
      <c r="S44" s="227"/>
      <c r="T44" s="228" t="str">
        <f t="shared" si="42"/>
        <v/>
      </c>
      <c r="U44" s="227"/>
      <c r="V44" s="227"/>
      <c r="W44" s="227"/>
      <c r="X44" s="229" t="str">
        <f t="shared" si="46"/>
        <v/>
      </c>
      <c r="Y44" s="230" t="str">
        <f t="shared" si="17"/>
        <v/>
      </c>
      <c r="Z44" s="231" t="str">
        <f t="shared" si="43"/>
        <v/>
      </c>
      <c r="AA44" s="230" t="str">
        <f t="shared" si="19"/>
        <v/>
      </c>
      <c r="AB44" s="231" t="str">
        <f t="shared" si="47"/>
        <v/>
      </c>
      <c r="AC44" s="232" t="str">
        <f t="shared" ref="AC44" si="48">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33"/>
      <c r="AE44" s="234"/>
      <c r="AF44" s="235"/>
      <c r="AG44" s="236"/>
      <c r="AH44" s="236"/>
      <c r="AI44" s="234"/>
      <c r="AJ44" s="235"/>
      <c r="AK44" s="235"/>
      <c r="AL44" s="235"/>
      <c r="AM44" s="235"/>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c r="BM44" s="217"/>
      <c r="BN44" s="217"/>
      <c r="BO44" s="217"/>
      <c r="BP44" s="217"/>
    </row>
    <row r="45" spans="1:68" ht="64.5" customHeight="1" x14ac:dyDescent="0.3">
      <c r="A45" s="583"/>
      <c r="B45" s="586"/>
      <c r="C45" s="613"/>
      <c r="D45" s="613"/>
      <c r="E45" s="616"/>
      <c r="F45" s="613"/>
      <c r="G45" s="631"/>
      <c r="H45" s="625"/>
      <c r="I45" s="619"/>
      <c r="J45" s="622"/>
      <c r="K45" s="619">
        <f t="shared" si="41"/>
        <v>0</v>
      </c>
      <c r="L45" s="625"/>
      <c r="M45" s="619"/>
      <c r="N45" s="628"/>
      <c r="O45" s="464">
        <v>6</v>
      </c>
      <c r="P45" s="225"/>
      <c r="Q45" s="226" t="str">
        <f t="shared" si="45"/>
        <v/>
      </c>
      <c r="R45" s="227"/>
      <c r="S45" s="227"/>
      <c r="T45" s="228" t="str">
        <f t="shared" si="42"/>
        <v/>
      </c>
      <c r="U45" s="227"/>
      <c r="V45" s="227"/>
      <c r="W45" s="227"/>
      <c r="X45" s="229" t="str">
        <f t="shared" si="46"/>
        <v/>
      </c>
      <c r="Y45" s="230" t="str">
        <f t="shared" si="17"/>
        <v/>
      </c>
      <c r="Z45" s="231" t="str">
        <f t="shared" si="43"/>
        <v/>
      </c>
      <c r="AA45" s="230" t="str">
        <f>IFERROR(IF(AB45="","",IF(AB45&lt;=0.2,"Leve",IF(AB45&lt;=0.4,"Menor",IF(AB45&lt;=0.6,"Moderado",IF(AB45&lt;=0.8,"Mayor","Catastrófico"))))),"")</f>
        <v/>
      </c>
      <c r="AB45" s="231" t="str">
        <f t="shared" si="47"/>
        <v/>
      </c>
      <c r="AC45" s="232"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33"/>
      <c r="AE45" s="234"/>
      <c r="AF45" s="235"/>
      <c r="AG45" s="236"/>
      <c r="AH45" s="236"/>
      <c r="AI45" s="234"/>
      <c r="AJ45" s="235"/>
      <c r="AK45" s="235"/>
      <c r="AL45" s="235"/>
      <c r="AM45" s="235"/>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row>
    <row r="46" spans="1:68" ht="64.5" customHeight="1" x14ac:dyDescent="0.3">
      <c r="A46" s="581">
        <v>7</v>
      </c>
      <c r="B46" s="584"/>
      <c r="C46" s="611"/>
      <c r="D46" s="611"/>
      <c r="E46" s="614"/>
      <c r="F46" s="611"/>
      <c r="G46" s="629"/>
      <c r="H46" s="623" t="str">
        <f>IF(G46&lt;=0,"",IF(G46&lt;=2,"Muy Baja",IF(G46&lt;=24,"Baja",IF(G46&lt;=500,"Media",IF(G46&lt;=5000,"Alta","Muy Alta")))))</f>
        <v/>
      </c>
      <c r="I46" s="617" t="str">
        <f>IF(H46="","",IF(H46="Muy Baja",0.2,IF(H46="Baja",0.4,IF(H46="Media",0.6,IF(H46="Alta",0.8,IF(H46="Muy Alta",1,))))))</f>
        <v/>
      </c>
      <c r="J46" s="620"/>
      <c r="K46" s="617">
        <f>IF(NOT(ISERROR(MATCH(J46,'Tabla Impacto'!$B$221:$B$223,0))),'Tabla Impacto'!$F$223&amp;"Por favor no seleccionar los criterios de impacto(Afectación Económica o presupuestal y Pérdida Reputacional)",J46)</f>
        <v>0</v>
      </c>
      <c r="L46" s="623" t="str">
        <f>IF(OR(K46='Tabla Impacto'!$C$11,K46='Tabla Impacto'!$D$11),"Leve",IF(OR(K46='Tabla Impacto'!$C$12,K46='Tabla Impacto'!$D$12),"Menor",IF(OR(K46='Tabla Impacto'!$C$13,K46='Tabla Impacto'!$D$13),"Moderado",IF(OR(K46='Tabla Impacto'!$C$14,K46='Tabla Impacto'!$D$14),"Mayor",IF(OR(K46='Tabla Impacto'!$C$15,K46='Tabla Impacto'!$D$15),"Catastrófico","")))))</f>
        <v/>
      </c>
      <c r="M46" s="617" t="str">
        <f>IF(L46="","",IF(L46="Leve",0.2,IF(L46="Menor",0.4,IF(L46="Moderado",0.6,IF(L46="Mayor",0.8,IF(L46="Catastrófico",1,))))))</f>
        <v/>
      </c>
      <c r="N46" s="626"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64">
        <v>1</v>
      </c>
      <c r="P46" s="225"/>
      <c r="Q46" s="226" t="str">
        <f>IF(OR(R46="Preventivo",R46="Detectivo"),"Probabilidad",IF(R46="Correctivo","Impacto",""))</f>
        <v/>
      </c>
      <c r="R46" s="227"/>
      <c r="S46" s="227"/>
      <c r="T46" s="228" t="str">
        <f>IF(AND(R46="Preventivo",S46="Automático"),"50%",IF(AND(R46="Preventivo",S46="Manual"),"40%",IF(AND(R46="Detectivo",S46="Automático"),"40%",IF(AND(R46="Detectivo",S46="Manual"),"30%",IF(AND(R46="Correctivo",S46="Automático"),"35%",IF(AND(R46="Correctivo",S46="Manual"),"25%",""))))))</f>
        <v/>
      </c>
      <c r="U46" s="227"/>
      <c r="V46" s="227"/>
      <c r="W46" s="227"/>
      <c r="X46" s="229" t="str">
        <f>IFERROR(IF(Q46="Probabilidad",(I46-(+I46*T46)),IF(Q46="Impacto",I46,"")),"")</f>
        <v/>
      </c>
      <c r="Y46" s="230" t="str">
        <f>IFERROR(IF(X46="","",IF(X46&lt;=0.2,"Muy Baja",IF(X46&lt;=0.4,"Baja",IF(X46&lt;=0.6,"Media",IF(X46&lt;=0.8,"Alta","Muy Alta"))))),"")</f>
        <v/>
      </c>
      <c r="Z46" s="231" t="str">
        <f>+X46</f>
        <v/>
      </c>
      <c r="AA46" s="230" t="str">
        <f>IFERROR(IF(AB46="","",IF(AB46&lt;=0.2,"Leve",IF(AB46&lt;=0.4,"Menor",IF(AB46&lt;=0.6,"Moderado",IF(AB46&lt;=0.8,"Mayor","Catastrófico"))))),"")</f>
        <v/>
      </c>
      <c r="AB46" s="231" t="str">
        <f>IFERROR(IF(Q46="Impacto",(M46-(+M46*T46)),IF(Q46="Probabilidad",M46,"")),"")</f>
        <v/>
      </c>
      <c r="AC46" s="232"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33"/>
      <c r="AE46" s="234"/>
      <c r="AF46" s="235"/>
      <c r="AG46" s="236"/>
      <c r="AH46" s="236"/>
      <c r="AI46" s="234"/>
      <c r="AJ46" s="235"/>
      <c r="AK46" s="235"/>
      <c r="AL46" s="235"/>
      <c r="AM46" s="235"/>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c r="BM46" s="217"/>
      <c r="BN46" s="217"/>
      <c r="BO46" s="217"/>
      <c r="BP46" s="217"/>
    </row>
    <row r="47" spans="1:68" ht="64.5" customHeight="1" x14ac:dyDescent="0.3">
      <c r="A47" s="582"/>
      <c r="B47" s="585"/>
      <c r="C47" s="612"/>
      <c r="D47" s="612"/>
      <c r="E47" s="615"/>
      <c r="F47" s="612"/>
      <c r="G47" s="630"/>
      <c r="H47" s="624"/>
      <c r="I47" s="618"/>
      <c r="J47" s="621"/>
      <c r="K47" s="618">
        <f t="shared" ref="K47:K51" si="49">IF(NOT(ISERROR(MATCH(J47,_xlfn.ANCHORARRAY(E58),0))),I60&amp;"Por favor no seleccionar los criterios de impacto",J47)</f>
        <v>0</v>
      </c>
      <c r="L47" s="624"/>
      <c r="M47" s="618"/>
      <c r="N47" s="627"/>
      <c r="O47" s="464">
        <v>2</v>
      </c>
      <c r="P47" s="225"/>
      <c r="Q47" s="226" t="str">
        <f>IF(OR(R47="Preventivo",R47="Detectivo"),"Probabilidad",IF(R47="Correctivo","Impacto",""))</f>
        <v/>
      </c>
      <c r="R47" s="227"/>
      <c r="S47" s="227"/>
      <c r="T47" s="228" t="str">
        <f t="shared" ref="T47:T51" si="50">IF(AND(R47="Preventivo",S47="Automático"),"50%",IF(AND(R47="Preventivo",S47="Manual"),"40%",IF(AND(R47="Detectivo",S47="Automático"),"40%",IF(AND(R47="Detectivo",S47="Manual"),"30%",IF(AND(R47="Correctivo",S47="Automático"),"35%",IF(AND(R47="Correctivo",S47="Manual"),"25%",""))))))</f>
        <v/>
      </c>
      <c r="U47" s="227"/>
      <c r="V47" s="227"/>
      <c r="W47" s="227"/>
      <c r="X47" s="229" t="str">
        <f>IFERROR(IF(AND(Q46="Probabilidad",Q47="Probabilidad"),(Z46-(+Z46*T47)),IF(Q47="Probabilidad",(I46-(+I46*T47)),IF(Q47="Impacto",Z46,""))),"")</f>
        <v/>
      </c>
      <c r="Y47" s="230" t="str">
        <f t="shared" si="17"/>
        <v/>
      </c>
      <c r="Z47" s="231" t="str">
        <f t="shared" ref="Z47:Z51" si="51">+X47</f>
        <v/>
      </c>
      <c r="AA47" s="230" t="str">
        <f t="shared" si="19"/>
        <v/>
      </c>
      <c r="AB47" s="231" t="str">
        <f>IFERROR(IF(AND(Q46="Impacto",Q47="Impacto"),(AB46-(+AB46*T47)),IF(Q47="Impacto",(M46-(+M46*T47)),IF(Q47="Probabilidad",AB46,""))),"")</f>
        <v/>
      </c>
      <c r="AC47" s="232" t="str">
        <f t="shared" ref="AC47:AC48" si="52">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33"/>
      <c r="AE47" s="234"/>
      <c r="AF47" s="235"/>
      <c r="AG47" s="236"/>
      <c r="AH47" s="236"/>
      <c r="AI47" s="234"/>
      <c r="AJ47" s="235"/>
      <c r="AK47" s="235"/>
      <c r="AL47" s="235"/>
      <c r="AM47" s="235"/>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c r="BM47" s="217"/>
      <c r="BN47" s="217"/>
      <c r="BO47" s="217"/>
      <c r="BP47" s="217"/>
    </row>
    <row r="48" spans="1:68" ht="64.5" customHeight="1" x14ac:dyDescent="0.3">
      <c r="A48" s="582"/>
      <c r="B48" s="585"/>
      <c r="C48" s="612"/>
      <c r="D48" s="612"/>
      <c r="E48" s="615"/>
      <c r="F48" s="612"/>
      <c r="G48" s="630"/>
      <c r="H48" s="624"/>
      <c r="I48" s="618"/>
      <c r="J48" s="621"/>
      <c r="K48" s="618">
        <f t="shared" si="49"/>
        <v>0</v>
      </c>
      <c r="L48" s="624"/>
      <c r="M48" s="618"/>
      <c r="N48" s="627"/>
      <c r="O48" s="464">
        <v>3</v>
      </c>
      <c r="P48" s="239"/>
      <c r="Q48" s="226" t="str">
        <f>IF(OR(R48="Preventivo",R48="Detectivo"),"Probabilidad",IF(R48="Correctivo","Impacto",""))</f>
        <v/>
      </c>
      <c r="R48" s="227"/>
      <c r="S48" s="227"/>
      <c r="T48" s="228" t="str">
        <f t="shared" si="50"/>
        <v/>
      </c>
      <c r="U48" s="227"/>
      <c r="V48" s="227"/>
      <c r="W48" s="227"/>
      <c r="X48" s="229" t="str">
        <f>IFERROR(IF(AND(Q47="Probabilidad",Q48="Probabilidad"),(Z47-(+Z47*T48)),IF(AND(Q47="Impacto",Q48="Probabilidad"),(Z46-(+Z46*T48)),IF(Q48="Impacto",Z47,""))),"")</f>
        <v/>
      </c>
      <c r="Y48" s="230" t="str">
        <f t="shared" si="17"/>
        <v/>
      </c>
      <c r="Z48" s="231" t="str">
        <f t="shared" si="51"/>
        <v/>
      </c>
      <c r="AA48" s="230" t="str">
        <f t="shared" si="19"/>
        <v/>
      </c>
      <c r="AB48" s="231" t="str">
        <f>IFERROR(IF(AND(Q47="Impacto",Q48="Impacto"),(AB47-(+AB47*T48)),IF(AND(Q47="Probabilidad",Q48="Impacto"),(AB46-(+AB46*T48)),IF(Q48="Probabilidad",AB47,""))),"")</f>
        <v/>
      </c>
      <c r="AC48" s="232" t="str">
        <f t="shared" si="52"/>
        <v/>
      </c>
      <c r="AD48" s="233"/>
      <c r="AE48" s="234"/>
      <c r="AF48" s="235"/>
      <c r="AG48" s="236"/>
      <c r="AH48" s="236"/>
      <c r="AI48" s="234"/>
      <c r="AJ48" s="235"/>
      <c r="AK48" s="235"/>
      <c r="AL48" s="235"/>
      <c r="AM48" s="235"/>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c r="BM48" s="217"/>
      <c r="BN48" s="217"/>
      <c r="BO48" s="217"/>
      <c r="BP48" s="217"/>
    </row>
    <row r="49" spans="1:68" ht="64.5" customHeight="1" x14ac:dyDescent="0.3">
      <c r="A49" s="582"/>
      <c r="B49" s="585"/>
      <c r="C49" s="612"/>
      <c r="D49" s="612"/>
      <c r="E49" s="615"/>
      <c r="F49" s="612"/>
      <c r="G49" s="630"/>
      <c r="H49" s="624"/>
      <c r="I49" s="618"/>
      <c r="J49" s="621"/>
      <c r="K49" s="618">
        <f t="shared" si="49"/>
        <v>0</v>
      </c>
      <c r="L49" s="624"/>
      <c r="M49" s="618"/>
      <c r="N49" s="627"/>
      <c r="O49" s="464">
        <v>4</v>
      </c>
      <c r="P49" s="225"/>
      <c r="Q49" s="226" t="str">
        <f t="shared" ref="Q49:Q51" si="53">IF(OR(R49="Preventivo",R49="Detectivo"),"Probabilidad",IF(R49="Correctivo","Impacto",""))</f>
        <v/>
      </c>
      <c r="R49" s="227"/>
      <c r="S49" s="227"/>
      <c r="T49" s="228" t="str">
        <f t="shared" si="50"/>
        <v/>
      </c>
      <c r="U49" s="227"/>
      <c r="V49" s="227"/>
      <c r="W49" s="227"/>
      <c r="X49" s="229" t="str">
        <f t="shared" ref="X49:X51" si="54">IFERROR(IF(AND(Q48="Probabilidad",Q49="Probabilidad"),(Z48-(+Z48*T49)),IF(AND(Q48="Impacto",Q49="Probabilidad"),(Z47-(+Z47*T49)),IF(Q49="Impacto",Z48,""))),"")</f>
        <v/>
      </c>
      <c r="Y49" s="230" t="str">
        <f t="shared" si="17"/>
        <v/>
      </c>
      <c r="Z49" s="231" t="str">
        <f t="shared" si="51"/>
        <v/>
      </c>
      <c r="AA49" s="230" t="str">
        <f t="shared" si="19"/>
        <v/>
      </c>
      <c r="AB49" s="231" t="str">
        <f t="shared" ref="AB49:AB51" si="55">IFERROR(IF(AND(Q48="Impacto",Q49="Impacto"),(AB48-(+AB48*T49)),IF(AND(Q48="Probabilidad",Q49="Impacto"),(AB47-(+AB47*T49)),IF(Q49="Probabilidad",AB48,""))),"")</f>
        <v/>
      </c>
      <c r="AC49" s="232"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33"/>
      <c r="AE49" s="234"/>
      <c r="AF49" s="235"/>
      <c r="AG49" s="236"/>
      <c r="AH49" s="236"/>
      <c r="AI49" s="234"/>
      <c r="AJ49" s="235"/>
      <c r="AK49" s="235"/>
      <c r="AL49" s="235"/>
      <c r="AM49" s="235"/>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c r="BM49" s="217"/>
      <c r="BN49" s="217"/>
      <c r="BO49" s="217"/>
      <c r="BP49" s="217"/>
    </row>
    <row r="50" spans="1:68" ht="64.5" customHeight="1" x14ac:dyDescent="0.3">
      <c r="A50" s="582"/>
      <c r="B50" s="585"/>
      <c r="C50" s="612"/>
      <c r="D50" s="612"/>
      <c r="E50" s="615"/>
      <c r="F50" s="612"/>
      <c r="G50" s="630"/>
      <c r="H50" s="624"/>
      <c r="I50" s="618"/>
      <c r="J50" s="621"/>
      <c r="K50" s="618">
        <f t="shared" si="49"/>
        <v>0</v>
      </c>
      <c r="L50" s="624"/>
      <c r="M50" s="618"/>
      <c r="N50" s="627"/>
      <c r="O50" s="464">
        <v>5</v>
      </c>
      <c r="P50" s="225"/>
      <c r="Q50" s="226" t="str">
        <f t="shared" si="53"/>
        <v/>
      </c>
      <c r="R50" s="227"/>
      <c r="S50" s="227"/>
      <c r="T50" s="228" t="str">
        <f t="shared" si="50"/>
        <v/>
      </c>
      <c r="U50" s="227"/>
      <c r="V50" s="227"/>
      <c r="W50" s="227"/>
      <c r="X50" s="229" t="str">
        <f t="shared" si="54"/>
        <v/>
      </c>
      <c r="Y50" s="230" t="str">
        <f t="shared" si="17"/>
        <v/>
      </c>
      <c r="Z50" s="231" t="str">
        <f t="shared" si="51"/>
        <v/>
      </c>
      <c r="AA50" s="230" t="str">
        <f t="shared" si="19"/>
        <v/>
      </c>
      <c r="AB50" s="231" t="str">
        <f t="shared" si="55"/>
        <v/>
      </c>
      <c r="AC50" s="232" t="str">
        <f t="shared" ref="AC50:AC51" si="56">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33"/>
      <c r="AE50" s="234"/>
      <c r="AF50" s="235"/>
      <c r="AG50" s="236"/>
      <c r="AH50" s="236"/>
      <c r="AI50" s="234"/>
      <c r="AJ50" s="235"/>
      <c r="AK50" s="235"/>
      <c r="AL50" s="235"/>
      <c r="AM50" s="235"/>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c r="BM50" s="217"/>
      <c r="BN50" s="217"/>
      <c r="BO50" s="217"/>
      <c r="BP50" s="217"/>
    </row>
    <row r="51" spans="1:68" ht="64.5" customHeight="1" x14ac:dyDescent="0.3">
      <c r="A51" s="583"/>
      <c r="B51" s="586"/>
      <c r="C51" s="613"/>
      <c r="D51" s="613"/>
      <c r="E51" s="616"/>
      <c r="F51" s="613"/>
      <c r="G51" s="631"/>
      <c r="H51" s="625"/>
      <c r="I51" s="619"/>
      <c r="J51" s="622"/>
      <c r="K51" s="619">
        <f t="shared" si="49"/>
        <v>0</v>
      </c>
      <c r="L51" s="625"/>
      <c r="M51" s="619"/>
      <c r="N51" s="628"/>
      <c r="O51" s="464">
        <v>6</v>
      </c>
      <c r="P51" s="225"/>
      <c r="Q51" s="226" t="str">
        <f t="shared" si="53"/>
        <v/>
      </c>
      <c r="R51" s="227"/>
      <c r="S51" s="227"/>
      <c r="T51" s="228" t="str">
        <f t="shared" si="50"/>
        <v/>
      </c>
      <c r="U51" s="227"/>
      <c r="V51" s="227"/>
      <c r="W51" s="227"/>
      <c r="X51" s="229" t="str">
        <f t="shared" si="54"/>
        <v/>
      </c>
      <c r="Y51" s="230" t="str">
        <f t="shared" si="17"/>
        <v/>
      </c>
      <c r="Z51" s="231" t="str">
        <f t="shared" si="51"/>
        <v/>
      </c>
      <c r="AA51" s="230" t="str">
        <f t="shared" si="19"/>
        <v/>
      </c>
      <c r="AB51" s="231" t="str">
        <f t="shared" si="55"/>
        <v/>
      </c>
      <c r="AC51" s="232" t="str">
        <f t="shared" si="56"/>
        <v/>
      </c>
      <c r="AD51" s="233"/>
      <c r="AE51" s="234"/>
      <c r="AF51" s="235"/>
      <c r="AG51" s="236"/>
      <c r="AH51" s="236"/>
      <c r="AI51" s="234"/>
      <c r="AJ51" s="235"/>
      <c r="AK51" s="235"/>
      <c r="AL51" s="235"/>
      <c r="AM51" s="235"/>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c r="BM51" s="217"/>
      <c r="BN51" s="217"/>
      <c r="BO51" s="217"/>
      <c r="BP51" s="217"/>
    </row>
    <row r="52" spans="1:68" ht="64.5" customHeight="1" x14ac:dyDescent="0.3">
      <c r="A52" s="581">
        <v>8</v>
      </c>
      <c r="B52" s="584"/>
      <c r="C52" s="611"/>
      <c r="D52" s="611"/>
      <c r="E52" s="614"/>
      <c r="F52" s="611"/>
      <c r="G52" s="629"/>
      <c r="H52" s="623" t="str">
        <f>IF(G52&lt;=0,"",IF(G52&lt;=2,"Muy Baja",IF(G52&lt;=24,"Baja",IF(G52&lt;=500,"Media",IF(G52&lt;=5000,"Alta","Muy Alta")))))</f>
        <v/>
      </c>
      <c r="I52" s="617" t="str">
        <f>IF(H52="","",IF(H52="Muy Baja",0.2,IF(H52="Baja",0.4,IF(H52="Media",0.6,IF(H52="Alta",0.8,IF(H52="Muy Alta",1,))))))</f>
        <v/>
      </c>
      <c r="J52" s="620"/>
      <c r="K52" s="617">
        <f>IF(NOT(ISERROR(MATCH(J52,'Tabla Impacto'!$B$221:$B$223,0))),'Tabla Impacto'!$F$223&amp;"Por favor no seleccionar los criterios de impacto(Afectación Económica o presupuestal y Pérdida Reputacional)",J52)</f>
        <v>0</v>
      </c>
      <c r="L52" s="623" t="str">
        <f>IF(OR(K52='Tabla Impacto'!$C$11,K52='Tabla Impacto'!$D$11),"Leve",IF(OR(K52='Tabla Impacto'!$C$12,K52='Tabla Impacto'!$D$12),"Menor",IF(OR(K52='Tabla Impacto'!$C$13,K52='Tabla Impacto'!$D$13),"Moderado",IF(OR(K52='Tabla Impacto'!$C$14,K52='Tabla Impacto'!$D$14),"Mayor",IF(OR(K52='Tabla Impacto'!$C$15,K52='Tabla Impacto'!$D$15),"Catastrófico","")))))</f>
        <v/>
      </c>
      <c r="M52" s="617" t="str">
        <f>IF(L52="","",IF(L52="Leve",0.2,IF(L52="Menor",0.4,IF(L52="Moderado",0.6,IF(L52="Mayor",0.8,IF(L52="Catastrófico",1,))))))</f>
        <v/>
      </c>
      <c r="N52" s="626"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64">
        <v>1</v>
      </c>
      <c r="P52" s="225"/>
      <c r="Q52" s="226" t="str">
        <f>IF(OR(R52="Preventivo",R52="Detectivo"),"Probabilidad",IF(R52="Correctivo","Impacto",""))</f>
        <v/>
      </c>
      <c r="R52" s="227"/>
      <c r="S52" s="227"/>
      <c r="T52" s="228" t="str">
        <f>IF(AND(R52="Preventivo",S52="Automático"),"50%",IF(AND(R52="Preventivo",S52="Manual"),"40%",IF(AND(R52="Detectivo",S52="Automático"),"40%",IF(AND(R52="Detectivo",S52="Manual"),"30%",IF(AND(R52="Correctivo",S52="Automático"),"35%",IF(AND(R52="Correctivo",S52="Manual"),"25%",""))))))</f>
        <v/>
      </c>
      <c r="U52" s="227"/>
      <c r="V52" s="227"/>
      <c r="W52" s="227"/>
      <c r="X52" s="229" t="str">
        <f>IFERROR(IF(Q52="Probabilidad",(I52-(+I52*T52)),IF(Q52="Impacto",I52,"")),"")</f>
        <v/>
      </c>
      <c r="Y52" s="230" t="str">
        <f>IFERROR(IF(X52="","",IF(X52&lt;=0.2,"Muy Baja",IF(X52&lt;=0.4,"Baja",IF(X52&lt;=0.6,"Media",IF(X52&lt;=0.8,"Alta","Muy Alta"))))),"")</f>
        <v/>
      </c>
      <c r="Z52" s="231" t="str">
        <f>+X52</f>
        <v/>
      </c>
      <c r="AA52" s="230" t="str">
        <f>IFERROR(IF(AB52="","",IF(AB52&lt;=0.2,"Leve",IF(AB52&lt;=0.4,"Menor",IF(AB52&lt;=0.6,"Moderado",IF(AB52&lt;=0.8,"Mayor","Catastrófico"))))),"")</f>
        <v/>
      </c>
      <c r="AB52" s="231" t="str">
        <f>IFERROR(IF(Q52="Impacto",(M52-(+M52*T52)),IF(Q52="Probabilidad",M52,"")),"")</f>
        <v/>
      </c>
      <c r="AC52" s="232"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33"/>
      <c r="AE52" s="234"/>
      <c r="AF52" s="235"/>
      <c r="AG52" s="236"/>
      <c r="AH52" s="236"/>
      <c r="AI52" s="234"/>
      <c r="AJ52" s="235"/>
      <c r="AK52" s="235"/>
      <c r="AL52" s="235"/>
      <c r="AM52" s="235"/>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c r="BM52" s="217"/>
      <c r="BN52" s="217"/>
      <c r="BO52" s="217"/>
      <c r="BP52" s="217"/>
    </row>
    <row r="53" spans="1:68" ht="64.5" customHeight="1" x14ac:dyDescent="0.3">
      <c r="A53" s="582"/>
      <c r="B53" s="585"/>
      <c r="C53" s="612"/>
      <c r="D53" s="612"/>
      <c r="E53" s="615"/>
      <c r="F53" s="612"/>
      <c r="G53" s="630"/>
      <c r="H53" s="624"/>
      <c r="I53" s="618"/>
      <c r="J53" s="621"/>
      <c r="K53" s="618">
        <f>IF(NOT(ISERROR(MATCH(J53,_xlfn.ANCHORARRAY(E64),0))),I66&amp;"Por favor no seleccionar los criterios de impacto",J53)</f>
        <v>0</v>
      </c>
      <c r="L53" s="624"/>
      <c r="M53" s="618"/>
      <c r="N53" s="627"/>
      <c r="O53" s="464">
        <v>2</v>
      </c>
      <c r="P53" s="225"/>
      <c r="Q53" s="226" t="str">
        <f>IF(OR(R53="Preventivo",R53="Detectivo"),"Probabilidad",IF(R53="Correctivo","Impacto",""))</f>
        <v/>
      </c>
      <c r="R53" s="227"/>
      <c r="S53" s="227"/>
      <c r="T53" s="228" t="str">
        <f t="shared" ref="T53:T57" si="57">IF(AND(R53="Preventivo",S53="Automático"),"50%",IF(AND(R53="Preventivo",S53="Manual"),"40%",IF(AND(R53="Detectivo",S53="Automático"),"40%",IF(AND(R53="Detectivo",S53="Manual"),"30%",IF(AND(R53="Correctivo",S53="Automático"),"35%",IF(AND(R53="Correctivo",S53="Manual"),"25%",""))))))</f>
        <v/>
      </c>
      <c r="U53" s="227"/>
      <c r="V53" s="227"/>
      <c r="W53" s="227"/>
      <c r="X53" s="229" t="str">
        <f>IFERROR(IF(AND(Q52="Probabilidad",Q53="Probabilidad"),(Z52-(+Z52*T53)),IF(Q53="Probabilidad",(I52-(+I52*T53)),IF(Q53="Impacto",Z52,""))),"")</f>
        <v/>
      </c>
      <c r="Y53" s="230" t="str">
        <f t="shared" si="17"/>
        <v/>
      </c>
      <c r="Z53" s="231" t="str">
        <f t="shared" ref="Z53:Z57" si="58">+X53</f>
        <v/>
      </c>
      <c r="AA53" s="230" t="str">
        <f t="shared" si="19"/>
        <v/>
      </c>
      <c r="AB53" s="231" t="str">
        <f>IFERROR(IF(AND(Q52="Impacto",Q53="Impacto"),(AB52-(+AB52*T53)),IF(Q53="Impacto",(M52-(+M52*T53)),IF(Q53="Probabilidad",AB52,""))),"")</f>
        <v/>
      </c>
      <c r="AC53" s="232" t="str">
        <f t="shared" ref="AC53:AC54" si="5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33"/>
      <c r="AE53" s="234"/>
      <c r="AF53" s="235"/>
      <c r="AG53" s="236"/>
      <c r="AH53" s="236"/>
      <c r="AI53" s="234"/>
      <c r="AJ53" s="235"/>
      <c r="AK53" s="235"/>
      <c r="AL53" s="235"/>
      <c r="AM53" s="235"/>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c r="BM53" s="217"/>
      <c r="BN53" s="217"/>
      <c r="BO53" s="217"/>
      <c r="BP53" s="217"/>
    </row>
    <row r="54" spans="1:68" ht="64.5" customHeight="1" x14ac:dyDescent="0.3">
      <c r="A54" s="582"/>
      <c r="B54" s="585"/>
      <c r="C54" s="612"/>
      <c r="D54" s="612"/>
      <c r="E54" s="615"/>
      <c r="F54" s="612"/>
      <c r="G54" s="630"/>
      <c r="H54" s="624"/>
      <c r="I54" s="618"/>
      <c r="J54" s="621"/>
      <c r="K54" s="618">
        <f>IF(NOT(ISERROR(MATCH(J54,_xlfn.ANCHORARRAY(E65),0))),I67&amp;"Por favor no seleccionar los criterios de impacto",J54)</f>
        <v>0</v>
      </c>
      <c r="L54" s="624"/>
      <c r="M54" s="618"/>
      <c r="N54" s="627"/>
      <c r="O54" s="464">
        <v>3</v>
      </c>
      <c r="P54" s="239"/>
      <c r="Q54" s="226" t="str">
        <f>IF(OR(R54="Preventivo",R54="Detectivo"),"Probabilidad",IF(R54="Correctivo","Impacto",""))</f>
        <v/>
      </c>
      <c r="R54" s="227"/>
      <c r="S54" s="227"/>
      <c r="T54" s="228" t="str">
        <f t="shared" si="57"/>
        <v/>
      </c>
      <c r="U54" s="227"/>
      <c r="V54" s="227"/>
      <c r="W54" s="227"/>
      <c r="X54" s="229" t="str">
        <f>IFERROR(IF(AND(Q53="Probabilidad",Q54="Probabilidad"),(Z53-(+Z53*T54)),IF(AND(Q53="Impacto",Q54="Probabilidad"),(Z52-(+Z52*T54)),IF(Q54="Impacto",Z53,""))),"")</f>
        <v/>
      </c>
      <c r="Y54" s="230" t="str">
        <f t="shared" si="17"/>
        <v/>
      </c>
      <c r="Z54" s="231" t="str">
        <f t="shared" si="58"/>
        <v/>
      </c>
      <c r="AA54" s="230" t="str">
        <f t="shared" si="19"/>
        <v/>
      </c>
      <c r="AB54" s="231" t="str">
        <f>IFERROR(IF(AND(Q53="Impacto",Q54="Impacto"),(AB53-(+AB53*T54)),IF(AND(Q53="Probabilidad",Q54="Impacto"),(AB52-(+AB52*T54)),IF(Q54="Probabilidad",AB53,""))),"")</f>
        <v/>
      </c>
      <c r="AC54" s="232" t="str">
        <f t="shared" si="59"/>
        <v/>
      </c>
      <c r="AD54" s="233"/>
      <c r="AE54" s="234"/>
      <c r="AF54" s="235"/>
      <c r="AG54" s="236"/>
      <c r="AH54" s="236"/>
      <c r="AI54" s="234"/>
      <c r="AJ54" s="235"/>
      <c r="AK54" s="235"/>
      <c r="AL54" s="235"/>
      <c r="AM54" s="235"/>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c r="BM54" s="217"/>
      <c r="BN54" s="217"/>
      <c r="BO54" s="217"/>
      <c r="BP54" s="217"/>
    </row>
    <row r="55" spans="1:68" ht="64.5" customHeight="1" x14ac:dyDescent="0.3">
      <c r="A55" s="582"/>
      <c r="B55" s="585"/>
      <c r="C55" s="612"/>
      <c r="D55" s="612"/>
      <c r="E55" s="615"/>
      <c r="F55" s="612"/>
      <c r="G55" s="630"/>
      <c r="H55" s="624"/>
      <c r="I55" s="618"/>
      <c r="J55" s="621"/>
      <c r="K55" s="618">
        <f>IF(NOT(ISERROR(MATCH(J55,_xlfn.ANCHORARRAY(E66),0))),I68&amp;"Por favor no seleccionar los criterios de impacto",J55)</f>
        <v>0</v>
      </c>
      <c r="L55" s="624"/>
      <c r="M55" s="618"/>
      <c r="N55" s="627"/>
      <c r="O55" s="464">
        <v>4</v>
      </c>
      <c r="P55" s="225"/>
      <c r="Q55" s="226" t="str">
        <f t="shared" ref="Q55:Q57" si="60">IF(OR(R55="Preventivo",R55="Detectivo"),"Probabilidad",IF(R55="Correctivo","Impacto",""))</f>
        <v/>
      </c>
      <c r="R55" s="227"/>
      <c r="S55" s="227"/>
      <c r="T55" s="228" t="str">
        <f t="shared" si="57"/>
        <v/>
      </c>
      <c r="U55" s="227"/>
      <c r="V55" s="227"/>
      <c r="W55" s="227"/>
      <c r="X55" s="229" t="str">
        <f t="shared" ref="X55:X57" si="61">IFERROR(IF(AND(Q54="Probabilidad",Q55="Probabilidad"),(Z54-(+Z54*T55)),IF(AND(Q54="Impacto",Q55="Probabilidad"),(Z53-(+Z53*T55)),IF(Q55="Impacto",Z54,""))),"")</f>
        <v/>
      </c>
      <c r="Y55" s="230" t="str">
        <f t="shared" si="17"/>
        <v/>
      </c>
      <c r="Z55" s="231" t="str">
        <f t="shared" si="58"/>
        <v/>
      </c>
      <c r="AA55" s="230" t="str">
        <f t="shared" si="19"/>
        <v/>
      </c>
      <c r="AB55" s="231" t="str">
        <f t="shared" ref="AB55:AB57" si="62">IFERROR(IF(AND(Q54="Impacto",Q55="Impacto"),(AB54-(+AB54*T55)),IF(AND(Q54="Probabilidad",Q55="Impacto"),(AB53-(+AB53*T55)),IF(Q55="Probabilidad",AB54,""))),"")</f>
        <v/>
      </c>
      <c r="AC55" s="232"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33"/>
      <c r="AE55" s="234"/>
      <c r="AF55" s="235"/>
      <c r="AG55" s="236"/>
      <c r="AH55" s="236"/>
      <c r="AI55" s="234"/>
      <c r="AJ55" s="235"/>
      <c r="AK55" s="235"/>
      <c r="AL55" s="235"/>
      <c r="AM55" s="235"/>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c r="BM55" s="217"/>
      <c r="BN55" s="217"/>
      <c r="BO55" s="217"/>
      <c r="BP55" s="217"/>
    </row>
    <row r="56" spans="1:68" ht="64.5" customHeight="1" x14ac:dyDescent="0.3">
      <c r="A56" s="582"/>
      <c r="B56" s="585"/>
      <c r="C56" s="612"/>
      <c r="D56" s="612"/>
      <c r="E56" s="615"/>
      <c r="F56" s="612"/>
      <c r="G56" s="630"/>
      <c r="H56" s="624"/>
      <c r="I56" s="618"/>
      <c r="J56" s="621"/>
      <c r="K56" s="618">
        <f>IF(NOT(ISERROR(MATCH(J56,_xlfn.ANCHORARRAY(E67),0))),I69&amp;"Por favor no seleccionar los criterios de impacto",J56)</f>
        <v>0</v>
      </c>
      <c r="L56" s="624"/>
      <c r="M56" s="618"/>
      <c r="N56" s="627"/>
      <c r="O56" s="464">
        <v>5</v>
      </c>
      <c r="P56" s="225"/>
      <c r="Q56" s="226" t="str">
        <f t="shared" si="60"/>
        <v/>
      </c>
      <c r="R56" s="227"/>
      <c r="S56" s="227"/>
      <c r="T56" s="228" t="str">
        <f t="shared" si="57"/>
        <v/>
      </c>
      <c r="U56" s="227"/>
      <c r="V56" s="227"/>
      <c r="W56" s="227"/>
      <c r="X56" s="229" t="str">
        <f t="shared" si="61"/>
        <v/>
      </c>
      <c r="Y56" s="230" t="str">
        <f t="shared" si="17"/>
        <v/>
      </c>
      <c r="Z56" s="231" t="str">
        <f t="shared" si="58"/>
        <v/>
      </c>
      <c r="AA56" s="230" t="str">
        <f t="shared" si="19"/>
        <v/>
      </c>
      <c r="AB56" s="231" t="str">
        <f t="shared" si="62"/>
        <v/>
      </c>
      <c r="AC56" s="232" t="str">
        <f t="shared" ref="AC56:AC57" si="63">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33"/>
      <c r="AE56" s="234"/>
      <c r="AF56" s="235"/>
      <c r="AG56" s="236"/>
      <c r="AH56" s="236"/>
      <c r="AI56" s="234"/>
      <c r="AJ56" s="235"/>
      <c r="AK56" s="235"/>
      <c r="AL56" s="235"/>
      <c r="AM56" s="235"/>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c r="BM56" s="217"/>
      <c r="BN56" s="217"/>
      <c r="BO56" s="217"/>
      <c r="BP56" s="217"/>
    </row>
    <row r="57" spans="1:68" ht="64.5" customHeight="1" x14ac:dyDescent="0.3">
      <c r="A57" s="583"/>
      <c r="B57" s="586"/>
      <c r="C57" s="613"/>
      <c r="D57" s="613"/>
      <c r="E57" s="616"/>
      <c r="F57" s="613"/>
      <c r="G57" s="631"/>
      <c r="H57" s="625"/>
      <c r="I57" s="619"/>
      <c r="J57" s="622"/>
      <c r="K57" s="619">
        <f>IF(NOT(ISERROR(MATCH(J57,_xlfn.ANCHORARRAY(E68),0))),I70&amp;"Por favor no seleccionar los criterios de impacto",J57)</f>
        <v>0</v>
      </c>
      <c r="L57" s="625"/>
      <c r="M57" s="619"/>
      <c r="N57" s="628"/>
      <c r="O57" s="464">
        <v>6</v>
      </c>
      <c r="P57" s="225"/>
      <c r="Q57" s="226" t="str">
        <f t="shared" si="60"/>
        <v/>
      </c>
      <c r="R57" s="227"/>
      <c r="S57" s="227"/>
      <c r="T57" s="228" t="str">
        <f t="shared" si="57"/>
        <v/>
      </c>
      <c r="U57" s="227"/>
      <c r="V57" s="227"/>
      <c r="W57" s="227"/>
      <c r="X57" s="229" t="str">
        <f t="shared" si="61"/>
        <v/>
      </c>
      <c r="Y57" s="230" t="str">
        <f t="shared" si="17"/>
        <v/>
      </c>
      <c r="Z57" s="231" t="str">
        <f t="shared" si="58"/>
        <v/>
      </c>
      <c r="AA57" s="230" t="str">
        <f t="shared" si="19"/>
        <v/>
      </c>
      <c r="AB57" s="231" t="str">
        <f t="shared" si="62"/>
        <v/>
      </c>
      <c r="AC57" s="232" t="str">
        <f t="shared" si="63"/>
        <v/>
      </c>
      <c r="AD57" s="233"/>
      <c r="AE57" s="234"/>
      <c r="AF57" s="235"/>
      <c r="AG57" s="236"/>
      <c r="AH57" s="236"/>
      <c r="AI57" s="234"/>
      <c r="AJ57" s="235"/>
      <c r="AK57" s="235"/>
      <c r="AL57" s="235"/>
      <c r="AM57" s="235"/>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c r="BM57" s="217"/>
      <c r="BN57" s="217"/>
      <c r="BO57" s="217"/>
      <c r="BP57" s="217"/>
    </row>
    <row r="58" spans="1:68" ht="64.5" customHeight="1" x14ac:dyDescent="0.3">
      <c r="A58" s="581">
        <v>9</v>
      </c>
      <c r="B58" s="584"/>
      <c r="C58" s="611"/>
      <c r="D58" s="611"/>
      <c r="E58" s="614"/>
      <c r="F58" s="611"/>
      <c r="G58" s="629"/>
      <c r="H58" s="623" t="str">
        <f>IF(G58&lt;=0,"",IF(G58&lt;=2,"Muy Baja",IF(G58&lt;=24,"Baja",IF(G58&lt;=500,"Media",IF(G58&lt;=5000,"Alta","Muy Alta")))))</f>
        <v/>
      </c>
      <c r="I58" s="617" t="str">
        <f>IF(H58="","",IF(H58="Muy Baja",0.2,IF(H58="Baja",0.4,IF(H58="Media",0.6,IF(H58="Alta",0.8,IF(H58="Muy Alta",1,))))))</f>
        <v/>
      </c>
      <c r="J58" s="620"/>
      <c r="K58" s="617">
        <f>IF(NOT(ISERROR(MATCH(J58,'Tabla Impacto'!$B$221:$B$223,0))),'Tabla Impacto'!$F$223&amp;"Por favor no seleccionar los criterios de impacto(Afectación Económica o presupuestal y Pérdida Reputacional)",J58)</f>
        <v>0</v>
      </c>
      <c r="L58" s="623" t="str">
        <f>IF(OR(K58='Tabla Impacto'!$C$11,K58='Tabla Impacto'!$D$11),"Leve",IF(OR(K58='Tabla Impacto'!$C$12,K58='Tabla Impacto'!$D$12),"Menor",IF(OR(K58='Tabla Impacto'!$C$13,K58='Tabla Impacto'!$D$13),"Moderado",IF(OR(K58='Tabla Impacto'!$C$14,K58='Tabla Impacto'!$D$14),"Mayor",IF(OR(K58='Tabla Impacto'!$C$15,K58='Tabla Impacto'!$D$15),"Catastrófico","")))))</f>
        <v/>
      </c>
      <c r="M58" s="617" t="str">
        <f>IF(L58="","",IF(L58="Leve",0.2,IF(L58="Menor",0.4,IF(L58="Moderado",0.6,IF(L58="Mayor",0.8,IF(L58="Catastrófico",1,))))))</f>
        <v/>
      </c>
      <c r="N58" s="626"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64">
        <v>1</v>
      </c>
      <c r="P58" s="225"/>
      <c r="Q58" s="226" t="str">
        <f>IF(OR(R58="Preventivo",R58="Detectivo"),"Probabilidad",IF(R58="Correctivo","Impacto",""))</f>
        <v/>
      </c>
      <c r="R58" s="227"/>
      <c r="S58" s="227"/>
      <c r="T58" s="228" t="str">
        <f>IF(AND(R58="Preventivo",S58="Automático"),"50%",IF(AND(R58="Preventivo",S58="Manual"),"40%",IF(AND(R58="Detectivo",S58="Automático"),"40%",IF(AND(R58="Detectivo",S58="Manual"),"30%",IF(AND(R58="Correctivo",S58="Automático"),"35%",IF(AND(R58="Correctivo",S58="Manual"),"25%",""))))))</f>
        <v/>
      </c>
      <c r="U58" s="227"/>
      <c r="V58" s="227"/>
      <c r="W58" s="227"/>
      <c r="X58" s="229" t="str">
        <f>IFERROR(IF(Q58="Probabilidad",(I58-(+I58*T58)),IF(Q58="Impacto",I58,"")),"")</f>
        <v/>
      </c>
      <c r="Y58" s="230" t="str">
        <f>IFERROR(IF(X58="","",IF(X58&lt;=0.2,"Muy Baja",IF(X58&lt;=0.4,"Baja",IF(X58&lt;=0.6,"Media",IF(X58&lt;=0.8,"Alta","Muy Alta"))))),"")</f>
        <v/>
      </c>
      <c r="Z58" s="231" t="str">
        <f>+X58</f>
        <v/>
      </c>
      <c r="AA58" s="230" t="str">
        <f>IFERROR(IF(AB58="","",IF(AB58&lt;=0.2,"Leve",IF(AB58&lt;=0.4,"Menor",IF(AB58&lt;=0.6,"Moderado",IF(AB58&lt;=0.8,"Mayor","Catastrófico"))))),"")</f>
        <v/>
      </c>
      <c r="AB58" s="231" t="str">
        <f>IFERROR(IF(Q58="Impacto",(M58-(+M58*T58)),IF(Q58="Probabilidad",M58,"")),"")</f>
        <v/>
      </c>
      <c r="AC58" s="232"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33"/>
      <c r="AE58" s="234"/>
      <c r="AF58" s="235"/>
      <c r="AG58" s="236"/>
      <c r="AH58" s="236"/>
      <c r="AI58" s="234"/>
      <c r="AJ58" s="235"/>
      <c r="AK58" s="235"/>
      <c r="AL58" s="235"/>
      <c r="AM58" s="235"/>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c r="BM58" s="217"/>
      <c r="BN58" s="217"/>
      <c r="BO58" s="217"/>
      <c r="BP58" s="217"/>
    </row>
    <row r="59" spans="1:68" ht="64.5" customHeight="1" x14ac:dyDescent="0.3">
      <c r="A59" s="582"/>
      <c r="B59" s="585"/>
      <c r="C59" s="612"/>
      <c r="D59" s="612"/>
      <c r="E59" s="615"/>
      <c r="F59" s="612"/>
      <c r="G59" s="630"/>
      <c r="H59" s="624"/>
      <c r="I59" s="618"/>
      <c r="J59" s="621"/>
      <c r="K59" s="618">
        <f>IF(NOT(ISERROR(MATCH(J59,_xlfn.ANCHORARRAY(E70),0))),I72&amp;"Por favor no seleccionar los criterios de impacto",J59)</f>
        <v>0</v>
      </c>
      <c r="L59" s="624"/>
      <c r="M59" s="618"/>
      <c r="N59" s="627"/>
      <c r="O59" s="464">
        <v>2</v>
      </c>
      <c r="P59" s="225"/>
      <c r="Q59" s="226" t="str">
        <f>IF(OR(R59="Preventivo",R59="Detectivo"),"Probabilidad",IF(R59="Correctivo","Impacto",""))</f>
        <v/>
      </c>
      <c r="R59" s="227"/>
      <c r="S59" s="227"/>
      <c r="T59" s="228" t="str">
        <f t="shared" ref="T59:T63" si="64">IF(AND(R59="Preventivo",S59="Automático"),"50%",IF(AND(R59="Preventivo",S59="Manual"),"40%",IF(AND(R59="Detectivo",S59="Automático"),"40%",IF(AND(R59="Detectivo",S59="Manual"),"30%",IF(AND(R59="Correctivo",S59="Automático"),"35%",IF(AND(R59="Correctivo",S59="Manual"),"25%",""))))))</f>
        <v/>
      </c>
      <c r="U59" s="227"/>
      <c r="V59" s="227"/>
      <c r="W59" s="227"/>
      <c r="X59" s="229" t="str">
        <f>IFERROR(IF(AND(Q58="Probabilidad",Q59="Probabilidad"),(Z58-(+Z58*T59)),IF(Q59="Probabilidad",(I58-(+I58*T59)),IF(Q59="Impacto",Z58,""))),"")</f>
        <v/>
      </c>
      <c r="Y59" s="230" t="str">
        <f t="shared" si="17"/>
        <v/>
      </c>
      <c r="Z59" s="231" t="str">
        <f t="shared" ref="Z59:Z63" si="65">+X59</f>
        <v/>
      </c>
      <c r="AA59" s="230" t="str">
        <f t="shared" si="19"/>
        <v/>
      </c>
      <c r="AB59" s="231" t="str">
        <f>IFERROR(IF(AND(Q58="Impacto",Q59="Impacto"),(AB58-(+AB58*T59)),IF(Q59="Impacto",(M58-(+M58*T59)),IF(Q59="Probabilidad",AB58,""))),"")</f>
        <v/>
      </c>
      <c r="AC59" s="232" t="str">
        <f t="shared" ref="AC59:AC60" si="66">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33"/>
      <c r="AE59" s="234"/>
      <c r="AF59" s="235"/>
      <c r="AG59" s="236"/>
      <c r="AH59" s="236"/>
      <c r="AI59" s="234"/>
      <c r="AJ59" s="235"/>
      <c r="AK59" s="235"/>
      <c r="AL59" s="235"/>
      <c r="AM59" s="235"/>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row>
    <row r="60" spans="1:68" ht="64.5" customHeight="1" x14ac:dyDescent="0.3">
      <c r="A60" s="582"/>
      <c r="B60" s="585"/>
      <c r="C60" s="612"/>
      <c r="D60" s="612"/>
      <c r="E60" s="615"/>
      <c r="F60" s="612"/>
      <c r="G60" s="630"/>
      <c r="H60" s="624"/>
      <c r="I60" s="618"/>
      <c r="J60" s="621"/>
      <c r="K60" s="618">
        <f>IF(NOT(ISERROR(MATCH(J60,_xlfn.ANCHORARRAY(E71),0))),I73&amp;"Por favor no seleccionar los criterios de impacto",J60)</f>
        <v>0</v>
      </c>
      <c r="L60" s="624"/>
      <c r="M60" s="618"/>
      <c r="N60" s="627"/>
      <c r="O60" s="464">
        <v>3</v>
      </c>
      <c r="P60" s="239"/>
      <c r="Q60" s="226" t="str">
        <f>IF(OR(R60="Preventivo",R60="Detectivo"),"Probabilidad",IF(R60="Correctivo","Impacto",""))</f>
        <v/>
      </c>
      <c r="R60" s="227"/>
      <c r="S60" s="227"/>
      <c r="T60" s="228" t="str">
        <f t="shared" si="64"/>
        <v/>
      </c>
      <c r="U60" s="227"/>
      <c r="V60" s="227"/>
      <c r="W60" s="227"/>
      <c r="X60" s="229" t="str">
        <f>IFERROR(IF(AND(Q59="Probabilidad",Q60="Probabilidad"),(Z59-(+Z59*T60)),IF(AND(Q59="Impacto",Q60="Probabilidad"),(Z58-(+Z58*T60)),IF(Q60="Impacto",Z59,""))),"")</f>
        <v/>
      </c>
      <c r="Y60" s="230" t="str">
        <f t="shared" si="17"/>
        <v/>
      </c>
      <c r="Z60" s="231" t="str">
        <f t="shared" si="65"/>
        <v/>
      </c>
      <c r="AA60" s="230" t="str">
        <f t="shared" si="19"/>
        <v/>
      </c>
      <c r="AB60" s="231" t="str">
        <f>IFERROR(IF(AND(Q59="Impacto",Q60="Impacto"),(AB59-(+AB59*T60)),IF(AND(Q59="Probabilidad",Q60="Impacto"),(AB58-(+AB58*T60)),IF(Q60="Probabilidad",AB59,""))),"")</f>
        <v/>
      </c>
      <c r="AC60" s="232" t="str">
        <f t="shared" si="66"/>
        <v/>
      </c>
      <c r="AD60" s="233"/>
      <c r="AE60" s="234"/>
      <c r="AF60" s="235"/>
      <c r="AG60" s="236"/>
      <c r="AH60" s="236"/>
      <c r="AI60" s="234"/>
      <c r="AJ60" s="235"/>
      <c r="AK60" s="235"/>
      <c r="AL60" s="235"/>
      <c r="AM60" s="235"/>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c r="BM60" s="217"/>
      <c r="BN60" s="217"/>
      <c r="BO60" s="217"/>
      <c r="BP60" s="217"/>
    </row>
    <row r="61" spans="1:68" ht="64.5" customHeight="1" x14ac:dyDescent="0.3">
      <c r="A61" s="582"/>
      <c r="B61" s="585"/>
      <c r="C61" s="612"/>
      <c r="D61" s="612"/>
      <c r="E61" s="615"/>
      <c r="F61" s="612"/>
      <c r="G61" s="630"/>
      <c r="H61" s="624"/>
      <c r="I61" s="618"/>
      <c r="J61" s="621"/>
      <c r="K61" s="618">
        <f>IF(NOT(ISERROR(MATCH(J61,_xlfn.ANCHORARRAY(E72),0))),I74&amp;"Por favor no seleccionar los criterios de impacto",J61)</f>
        <v>0</v>
      </c>
      <c r="L61" s="624"/>
      <c r="M61" s="618"/>
      <c r="N61" s="627"/>
      <c r="O61" s="464">
        <v>4</v>
      </c>
      <c r="P61" s="225"/>
      <c r="Q61" s="226" t="str">
        <f t="shared" ref="Q61:Q63" si="67">IF(OR(R61="Preventivo",R61="Detectivo"),"Probabilidad",IF(R61="Correctivo","Impacto",""))</f>
        <v/>
      </c>
      <c r="R61" s="227"/>
      <c r="S61" s="227"/>
      <c r="T61" s="228" t="str">
        <f t="shared" si="64"/>
        <v/>
      </c>
      <c r="U61" s="227"/>
      <c r="V61" s="227"/>
      <c r="W61" s="227"/>
      <c r="X61" s="229" t="str">
        <f t="shared" ref="X61:X63" si="68">IFERROR(IF(AND(Q60="Probabilidad",Q61="Probabilidad"),(Z60-(+Z60*T61)),IF(AND(Q60="Impacto",Q61="Probabilidad"),(Z59-(+Z59*T61)),IF(Q61="Impacto",Z60,""))),"")</f>
        <v/>
      </c>
      <c r="Y61" s="230" t="str">
        <f t="shared" si="17"/>
        <v/>
      </c>
      <c r="Z61" s="231" t="str">
        <f t="shared" si="65"/>
        <v/>
      </c>
      <c r="AA61" s="230" t="str">
        <f t="shared" si="19"/>
        <v/>
      </c>
      <c r="AB61" s="231" t="str">
        <f t="shared" ref="AB61:AB63" si="69">IFERROR(IF(AND(Q60="Impacto",Q61="Impacto"),(AB60-(+AB60*T61)),IF(AND(Q60="Probabilidad",Q61="Impacto"),(AB59-(+AB59*T61)),IF(Q61="Probabilidad",AB60,""))),"")</f>
        <v/>
      </c>
      <c r="AC61" s="232"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33"/>
      <c r="AE61" s="234"/>
      <c r="AF61" s="235"/>
      <c r="AG61" s="236"/>
      <c r="AH61" s="236"/>
      <c r="AI61" s="234"/>
      <c r="AJ61" s="235"/>
      <c r="AK61" s="235"/>
      <c r="AL61" s="235"/>
      <c r="AM61" s="235"/>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c r="BM61" s="217"/>
      <c r="BN61" s="217"/>
      <c r="BO61" s="217"/>
      <c r="BP61" s="217"/>
    </row>
    <row r="62" spans="1:68" ht="64.5" customHeight="1" x14ac:dyDescent="0.3">
      <c r="A62" s="582"/>
      <c r="B62" s="585"/>
      <c r="C62" s="612"/>
      <c r="D62" s="612"/>
      <c r="E62" s="615"/>
      <c r="F62" s="612"/>
      <c r="G62" s="630"/>
      <c r="H62" s="624"/>
      <c r="I62" s="618"/>
      <c r="J62" s="621"/>
      <c r="K62" s="618">
        <f>IF(NOT(ISERROR(MATCH(J62,_xlfn.ANCHORARRAY(E73),0))),I75&amp;"Por favor no seleccionar los criterios de impacto",J62)</f>
        <v>0</v>
      </c>
      <c r="L62" s="624"/>
      <c r="M62" s="618"/>
      <c r="N62" s="627"/>
      <c r="O62" s="464">
        <v>5</v>
      </c>
      <c r="P62" s="225"/>
      <c r="Q62" s="226" t="str">
        <f t="shared" si="67"/>
        <v/>
      </c>
      <c r="R62" s="227"/>
      <c r="S62" s="227"/>
      <c r="T62" s="228" t="str">
        <f t="shared" si="64"/>
        <v/>
      </c>
      <c r="U62" s="227"/>
      <c r="V62" s="227"/>
      <c r="W62" s="227"/>
      <c r="X62" s="229" t="str">
        <f t="shared" si="68"/>
        <v/>
      </c>
      <c r="Y62" s="230" t="str">
        <f t="shared" si="17"/>
        <v/>
      </c>
      <c r="Z62" s="231" t="str">
        <f t="shared" si="65"/>
        <v/>
      </c>
      <c r="AA62" s="230" t="str">
        <f t="shared" si="19"/>
        <v/>
      </c>
      <c r="AB62" s="231" t="str">
        <f t="shared" si="69"/>
        <v/>
      </c>
      <c r="AC62" s="232" t="str">
        <f t="shared" ref="AC62:AC63" si="70">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33"/>
      <c r="AE62" s="234"/>
      <c r="AF62" s="235"/>
      <c r="AG62" s="236"/>
      <c r="AH62" s="236"/>
      <c r="AI62" s="234"/>
      <c r="AJ62" s="235"/>
      <c r="AK62" s="235"/>
      <c r="AL62" s="235"/>
      <c r="AM62" s="235"/>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c r="BM62" s="217"/>
      <c r="BN62" s="217"/>
      <c r="BO62" s="217"/>
      <c r="BP62" s="217"/>
    </row>
    <row r="63" spans="1:68" ht="64.5" customHeight="1" x14ac:dyDescent="0.3">
      <c r="A63" s="583"/>
      <c r="B63" s="586"/>
      <c r="C63" s="613"/>
      <c r="D63" s="613"/>
      <c r="E63" s="616"/>
      <c r="F63" s="613"/>
      <c r="G63" s="631"/>
      <c r="H63" s="625"/>
      <c r="I63" s="619"/>
      <c r="J63" s="622"/>
      <c r="K63" s="619">
        <f>IF(NOT(ISERROR(MATCH(J63,_xlfn.ANCHORARRAY(E74),0))),I76&amp;"Por favor no seleccionar los criterios de impacto",J63)</f>
        <v>0</v>
      </c>
      <c r="L63" s="625"/>
      <c r="M63" s="619"/>
      <c r="N63" s="628"/>
      <c r="O63" s="464">
        <v>6</v>
      </c>
      <c r="P63" s="225"/>
      <c r="Q63" s="226" t="str">
        <f t="shared" si="67"/>
        <v/>
      </c>
      <c r="R63" s="227"/>
      <c r="S63" s="227"/>
      <c r="T63" s="228" t="str">
        <f t="shared" si="64"/>
        <v/>
      </c>
      <c r="U63" s="227"/>
      <c r="V63" s="227"/>
      <c r="W63" s="227"/>
      <c r="X63" s="229" t="str">
        <f t="shared" si="68"/>
        <v/>
      </c>
      <c r="Y63" s="230" t="str">
        <f t="shared" si="17"/>
        <v/>
      </c>
      <c r="Z63" s="231" t="str">
        <f t="shared" si="65"/>
        <v/>
      </c>
      <c r="AA63" s="230" t="str">
        <f t="shared" si="19"/>
        <v/>
      </c>
      <c r="AB63" s="231" t="str">
        <f t="shared" si="69"/>
        <v/>
      </c>
      <c r="AC63" s="232" t="str">
        <f t="shared" si="70"/>
        <v/>
      </c>
      <c r="AD63" s="233"/>
      <c r="AE63" s="234"/>
      <c r="AF63" s="235"/>
      <c r="AG63" s="236"/>
      <c r="AH63" s="236"/>
      <c r="AI63" s="234"/>
      <c r="AJ63" s="235"/>
      <c r="AK63" s="235"/>
      <c r="AL63" s="235"/>
      <c r="AM63" s="235"/>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c r="BM63" s="217"/>
      <c r="BN63" s="217"/>
      <c r="BO63" s="217"/>
      <c r="BP63" s="217"/>
    </row>
    <row r="64" spans="1:68" ht="64.5" customHeight="1" x14ac:dyDescent="0.3">
      <c r="A64" s="581">
        <v>10</v>
      </c>
      <c r="B64" s="584"/>
      <c r="C64" s="611"/>
      <c r="D64" s="611"/>
      <c r="E64" s="614"/>
      <c r="F64" s="611"/>
      <c r="G64" s="629"/>
      <c r="H64" s="623" t="str">
        <f>IF(G64&lt;=0,"",IF(G64&lt;=2,"Muy Baja",IF(G64&lt;=24,"Baja",IF(G64&lt;=500,"Media",IF(G64&lt;=5000,"Alta","Muy Alta")))))</f>
        <v/>
      </c>
      <c r="I64" s="617" t="str">
        <f>IF(H64="","",IF(H64="Muy Baja",0.2,IF(H64="Baja",0.4,IF(H64="Media",0.6,IF(H64="Alta",0.8,IF(H64="Muy Alta",1,))))))</f>
        <v/>
      </c>
      <c r="J64" s="620"/>
      <c r="K64" s="617">
        <f>IF(NOT(ISERROR(MATCH(J64,'Tabla Impacto'!$B$221:$B$223,0))),'Tabla Impacto'!$F$223&amp;"Por favor no seleccionar los criterios de impacto(Afectación Económica o presupuestal y Pérdida Reputacional)",J64)</f>
        <v>0</v>
      </c>
      <c r="L64" s="623" t="str">
        <f>IF(OR(K64='Tabla Impacto'!$C$11,K64='Tabla Impacto'!$D$11),"Leve",IF(OR(K64='Tabla Impacto'!$C$12,K64='Tabla Impacto'!$D$12),"Menor",IF(OR(K64='Tabla Impacto'!$C$13,K64='Tabla Impacto'!$D$13),"Moderado",IF(OR(K64='Tabla Impacto'!$C$14,K64='Tabla Impacto'!$D$14),"Mayor",IF(OR(K64='Tabla Impacto'!$C$15,K64='Tabla Impacto'!$D$15),"Catastrófico","")))))</f>
        <v/>
      </c>
      <c r="M64" s="617" t="str">
        <f>IF(L64="","",IF(L64="Leve",0.2,IF(L64="Menor",0.4,IF(L64="Moderado",0.6,IF(L64="Mayor",0.8,IF(L64="Catastrófico",1,))))))</f>
        <v/>
      </c>
      <c r="N64" s="626"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64">
        <v>1</v>
      </c>
      <c r="P64" s="225"/>
      <c r="Q64" s="226" t="str">
        <f>IF(OR(R64="Preventivo",R64="Detectivo"),"Probabilidad",IF(R64="Correctivo","Impacto",""))</f>
        <v/>
      </c>
      <c r="R64" s="227"/>
      <c r="S64" s="227"/>
      <c r="T64" s="228" t="str">
        <f>IF(AND(R64="Preventivo",S64="Automático"),"50%",IF(AND(R64="Preventivo",S64="Manual"),"40%",IF(AND(R64="Detectivo",S64="Automático"),"40%",IF(AND(R64="Detectivo",S64="Manual"),"30%",IF(AND(R64="Correctivo",S64="Automático"),"35%",IF(AND(R64="Correctivo",S64="Manual"),"25%",""))))))</f>
        <v/>
      </c>
      <c r="U64" s="227"/>
      <c r="V64" s="227"/>
      <c r="W64" s="227"/>
      <c r="X64" s="229" t="str">
        <f>IFERROR(IF(Q64="Probabilidad",(I64-(+I64*T64)),IF(Q64="Impacto",I64,"")),"")</f>
        <v/>
      </c>
      <c r="Y64" s="230" t="str">
        <f>IFERROR(IF(X64="","",IF(X64&lt;=0.2,"Muy Baja",IF(X64&lt;=0.4,"Baja",IF(X64&lt;=0.6,"Media",IF(X64&lt;=0.8,"Alta","Muy Alta"))))),"")</f>
        <v/>
      </c>
      <c r="Z64" s="231" t="str">
        <f>+X64</f>
        <v/>
      </c>
      <c r="AA64" s="230" t="str">
        <f>IFERROR(IF(AB64="","",IF(AB64&lt;=0.2,"Leve",IF(AB64&lt;=0.4,"Menor",IF(AB64&lt;=0.6,"Moderado",IF(AB64&lt;=0.8,"Mayor","Catastrófico"))))),"")</f>
        <v/>
      </c>
      <c r="AB64" s="231" t="str">
        <f>IFERROR(IF(Q64="Impacto",(M64-(+M64*T64)),IF(Q64="Probabilidad",M64,"")),"")</f>
        <v/>
      </c>
      <c r="AC64" s="232"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33"/>
      <c r="AE64" s="234"/>
      <c r="AF64" s="235"/>
      <c r="AG64" s="236"/>
      <c r="AH64" s="236"/>
      <c r="AI64" s="234"/>
      <c r="AJ64" s="235"/>
      <c r="AK64" s="235"/>
      <c r="AL64" s="235"/>
      <c r="AM64" s="235"/>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c r="BM64" s="217"/>
      <c r="BN64" s="217"/>
      <c r="BO64" s="217"/>
      <c r="BP64" s="217"/>
    </row>
    <row r="65" spans="1:39" ht="64.5" customHeight="1" x14ac:dyDescent="0.3">
      <c r="A65" s="582"/>
      <c r="B65" s="585"/>
      <c r="C65" s="612"/>
      <c r="D65" s="612"/>
      <c r="E65" s="615"/>
      <c r="F65" s="612"/>
      <c r="G65" s="630"/>
      <c r="H65" s="624"/>
      <c r="I65" s="618"/>
      <c r="J65" s="621"/>
      <c r="K65" s="618">
        <f>IF(NOT(ISERROR(MATCH(J65,_xlfn.ANCHORARRAY(E76),0))),I78&amp;"Por favor no seleccionar los criterios de impacto",J65)</f>
        <v>0</v>
      </c>
      <c r="L65" s="624"/>
      <c r="M65" s="618"/>
      <c r="N65" s="627"/>
      <c r="O65" s="464">
        <v>2</v>
      </c>
      <c r="P65" s="225"/>
      <c r="Q65" s="226" t="str">
        <f>IF(OR(R65="Preventivo",R65="Detectivo"),"Probabilidad",IF(R65="Correctivo","Impacto",""))</f>
        <v/>
      </c>
      <c r="R65" s="227"/>
      <c r="S65" s="227"/>
      <c r="T65" s="228" t="str">
        <f t="shared" ref="T65:T69" si="71">IF(AND(R65="Preventivo",S65="Automático"),"50%",IF(AND(R65="Preventivo",S65="Manual"),"40%",IF(AND(R65="Detectivo",S65="Automático"),"40%",IF(AND(R65="Detectivo",S65="Manual"),"30%",IF(AND(R65="Correctivo",S65="Automático"),"35%",IF(AND(R65="Correctivo",S65="Manual"),"25%",""))))))</f>
        <v/>
      </c>
      <c r="U65" s="227"/>
      <c r="V65" s="227"/>
      <c r="W65" s="227"/>
      <c r="X65" s="229" t="str">
        <f>IFERROR(IF(AND(Q64="Probabilidad",Q65="Probabilidad"),(Z64-(+Z64*T65)),IF(Q65="Probabilidad",(I64-(+I64*T65)),IF(Q65="Impacto",Z64,""))),"")</f>
        <v/>
      </c>
      <c r="Y65" s="230" t="str">
        <f t="shared" si="17"/>
        <v/>
      </c>
      <c r="Z65" s="231" t="str">
        <f t="shared" ref="Z65:Z69" si="72">+X65</f>
        <v/>
      </c>
      <c r="AA65" s="230" t="str">
        <f t="shared" si="19"/>
        <v/>
      </c>
      <c r="AB65" s="231" t="str">
        <f>IFERROR(IF(AND(Q64="Impacto",Q65="Impacto"),(AB64-(+AB64*T65)),IF(Q65="Impacto",(M64-(+M64*T65)),IF(Q65="Probabilidad",AB64,""))),"")</f>
        <v/>
      </c>
      <c r="AC65" s="232" t="str">
        <f t="shared" ref="AC65:AC66" si="73">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33"/>
      <c r="AE65" s="234"/>
      <c r="AF65" s="235"/>
      <c r="AG65" s="236"/>
      <c r="AH65" s="236"/>
      <c r="AI65" s="234"/>
      <c r="AJ65" s="235"/>
      <c r="AK65" s="235"/>
      <c r="AL65" s="235"/>
      <c r="AM65" s="235"/>
    </row>
    <row r="66" spans="1:39" ht="64.5" customHeight="1" x14ac:dyDescent="0.3">
      <c r="A66" s="582"/>
      <c r="B66" s="585"/>
      <c r="C66" s="612"/>
      <c r="D66" s="612"/>
      <c r="E66" s="615"/>
      <c r="F66" s="612"/>
      <c r="G66" s="630"/>
      <c r="H66" s="624"/>
      <c r="I66" s="618"/>
      <c r="J66" s="621"/>
      <c r="K66" s="618">
        <f>IF(NOT(ISERROR(MATCH(J66,_xlfn.ANCHORARRAY(E77),0))),I79&amp;"Por favor no seleccionar los criterios de impacto",J66)</f>
        <v>0</v>
      </c>
      <c r="L66" s="624"/>
      <c r="M66" s="618"/>
      <c r="N66" s="627"/>
      <c r="O66" s="464">
        <v>3</v>
      </c>
      <c r="P66" s="239"/>
      <c r="Q66" s="226" t="str">
        <f>IF(OR(R66="Preventivo",R66="Detectivo"),"Probabilidad",IF(R66="Correctivo","Impacto",""))</f>
        <v/>
      </c>
      <c r="R66" s="227"/>
      <c r="S66" s="227"/>
      <c r="T66" s="228" t="str">
        <f t="shared" si="71"/>
        <v/>
      </c>
      <c r="U66" s="227"/>
      <c r="V66" s="227"/>
      <c r="W66" s="227"/>
      <c r="X66" s="229" t="str">
        <f>IFERROR(IF(AND(Q65="Probabilidad",Q66="Probabilidad"),(Z65-(+Z65*T66)),IF(AND(Q65="Impacto",Q66="Probabilidad"),(Z64-(+Z64*T66)),IF(Q66="Impacto",Z65,""))),"")</f>
        <v/>
      </c>
      <c r="Y66" s="230" t="str">
        <f t="shared" si="17"/>
        <v/>
      </c>
      <c r="Z66" s="231" t="str">
        <f t="shared" si="72"/>
        <v/>
      </c>
      <c r="AA66" s="230" t="str">
        <f t="shared" si="19"/>
        <v/>
      </c>
      <c r="AB66" s="231" t="str">
        <f>IFERROR(IF(AND(Q65="Impacto",Q66="Impacto"),(AB65-(+AB65*T66)),IF(AND(Q65="Probabilidad",Q66="Impacto"),(AB64-(+AB64*T66)),IF(Q66="Probabilidad",AB65,""))),"")</f>
        <v/>
      </c>
      <c r="AC66" s="232" t="str">
        <f t="shared" si="73"/>
        <v/>
      </c>
      <c r="AD66" s="233"/>
      <c r="AE66" s="234"/>
      <c r="AF66" s="235"/>
      <c r="AG66" s="236"/>
      <c r="AH66" s="236"/>
      <c r="AI66" s="234"/>
      <c r="AJ66" s="235"/>
      <c r="AK66" s="235"/>
      <c r="AL66" s="235"/>
      <c r="AM66" s="235"/>
    </row>
    <row r="67" spans="1:39" ht="64.5" customHeight="1" x14ac:dyDescent="0.3">
      <c r="A67" s="582"/>
      <c r="B67" s="585"/>
      <c r="C67" s="612"/>
      <c r="D67" s="612"/>
      <c r="E67" s="615"/>
      <c r="F67" s="612"/>
      <c r="G67" s="630"/>
      <c r="H67" s="624"/>
      <c r="I67" s="618"/>
      <c r="J67" s="621"/>
      <c r="K67" s="618">
        <f>IF(NOT(ISERROR(MATCH(J67,_xlfn.ANCHORARRAY(E78),0))),I80&amp;"Por favor no seleccionar los criterios de impacto",J67)</f>
        <v>0</v>
      </c>
      <c r="L67" s="624"/>
      <c r="M67" s="618"/>
      <c r="N67" s="627"/>
      <c r="O67" s="464">
        <v>4</v>
      </c>
      <c r="P67" s="225"/>
      <c r="Q67" s="226" t="str">
        <f t="shared" ref="Q67:Q69" si="74">IF(OR(R67="Preventivo",R67="Detectivo"),"Probabilidad",IF(R67="Correctivo","Impacto",""))</f>
        <v/>
      </c>
      <c r="R67" s="227"/>
      <c r="S67" s="227"/>
      <c r="T67" s="228" t="str">
        <f t="shared" si="71"/>
        <v/>
      </c>
      <c r="U67" s="227"/>
      <c r="V67" s="227"/>
      <c r="W67" s="227"/>
      <c r="X67" s="229" t="str">
        <f t="shared" ref="X67:X69" si="75">IFERROR(IF(AND(Q66="Probabilidad",Q67="Probabilidad"),(Z66-(+Z66*T67)),IF(AND(Q66="Impacto",Q67="Probabilidad"),(Z65-(+Z65*T67)),IF(Q67="Impacto",Z66,""))),"")</f>
        <v/>
      </c>
      <c r="Y67" s="230" t="str">
        <f t="shared" si="17"/>
        <v/>
      </c>
      <c r="Z67" s="231" t="str">
        <f t="shared" si="72"/>
        <v/>
      </c>
      <c r="AA67" s="230" t="str">
        <f t="shared" si="19"/>
        <v/>
      </c>
      <c r="AB67" s="231" t="str">
        <f t="shared" ref="AB67:AB69" si="76">IFERROR(IF(AND(Q66="Impacto",Q67="Impacto"),(AB66-(+AB66*T67)),IF(AND(Q66="Probabilidad",Q67="Impacto"),(AB65-(+AB65*T67)),IF(Q67="Probabilidad",AB66,""))),"")</f>
        <v/>
      </c>
      <c r="AC67" s="232"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33"/>
      <c r="AE67" s="234"/>
      <c r="AF67" s="235"/>
      <c r="AG67" s="236"/>
      <c r="AH67" s="236"/>
      <c r="AI67" s="234"/>
      <c r="AJ67" s="235"/>
      <c r="AK67" s="235"/>
      <c r="AL67" s="235"/>
      <c r="AM67" s="235"/>
    </row>
    <row r="68" spans="1:39" ht="64.5" customHeight="1" x14ac:dyDescent="0.3">
      <c r="A68" s="582"/>
      <c r="B68" s="585"/>
      <c r="C68" s="612"/>
      <c r="D68" s="612"/>
      <c r="E68" s="615"/>
      <c r="F68" s="612"/>
      <c r="G68" s="630"/>
      <c r="H68" s="624"/>
      <c r="I68" s="618"/>
      <c r="J68" s="621"/>
      <c r="K68" s="618">
        <f>IF(NOT(ISERROR(MATCH(J68,_xlfn.ANCHORARRAY(E79),0))),I81&amp;"Por favor no seleccionar los criterios de impacto",J68)</f>
        <v>0</v>
      </c>
      <c r="L68" s="624"/>
      <c r="M68" s="618"/>
      <c r="N68" s="627"/>
      <c r="O68" s="464">
        <v>5</v>
      </c>
      <c r="P68" s="225"/>
      <c r="Q68" s="226" t="str">
        <f t="shared" si="74"/>
        <v/>
      </c>
      <c r="R68" s="227"/>
      <c r="S68" s="227"/>
      <c r="T68" s="228" t="str">
        <f t="shared" si="71"/>
        <v/>
      </c>
      <c r="U68" s="227"/>
      <c r="V68" s="227"/>
      <c r="W68" s="227"/>
      <c r="X68" s="229" t="str">
        <f t="shared" si="75"/>
        <v/>
      </c>
      <c r="Y68" s="230" t="str">
        <f t="shared" si="17"/>
        <v/>
      </c>
      <c r="Z68" s="231" t="str">
        <f t="shared" si="72"/>
        <v/>
      </c>
      <c r="AA68" s="230" t="str">
        <f t="shared" si="19"/>
        <v/>
      </c>
      <c r="AB68" s="231" t="str">
        <f t="shared" si="76"/>
        <v/>
      </c>
      <c r="AC68" s="232" t="str">
        <f t="shared" ref="AC68:AC69" si="77">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33"/>
      <c r="AE68" s="234"/>
      <c r="AF68" s="235"/>
      <c r="AG68" s="236"/>
      <c r="AH68" s="236"/>
      <c r="AI68" s="234"/>
      <c r="AJ68" s="235"/>
      <c r="AK68" s="235"/>
      <c r="AL68" s="235"/>
      <c r="AM68" s="235"/>
    </row>
    <row r="69" spans="1:39" ht="64.5" customHeight="1" x14ac:dyDescent="0.3">
      <c r="A69" s="583"/>
      <c r="B69" s="586"/>
      <c r="C69" s="613"/>
      <c r="D69" s="613"/>
      <c r="E69" s="616"/>
      <c r="F69" s="613"/>
      <c r="G69" s="631"/>
      <c r="H69" s="625"/>
      <c r="I69" s="619"/>
      <c r="J69" s="622"/>
      <c r="K69" s="619">
        <f>IF(NOT(ISERROR(MATCH(J69,_xlfn.ANCHORARRAY(E80),0))),I82&amp;"Por favor no seleccionar los criterios de impacto",J69)</f>
        <v>0</v>
      </c>
      <c r="L69" s="625"/>
      <c r="M69" s="619"/>
      <c r="N69" s="628"/>
      <c r="O69" s="464">
        <v>6</v>
      </c>
      <c r="P69" s="225"/>
      <c r="Q69" s="226" t="str">
        <f t="shared" si="74"/>
        <v/>
      </c>
      <c r="R69" s="227"/>
      <c r="S69" s="227"/>
      <c r="T69" s="228" t="str">
        <f t="shared" si="71"/>
        <v/>
      </c>
      <c r="U69" s="227"/>
      <c r="V69" s="227"/>
      <c r="W69" s="227"/>
      <c r="X69" s="229" t="str">
        <f t="shared" si="75"/>
        <v/>
      </c>
      <c r="Y69" s="230" t="str">
        <f t="shared" si="17"/>
        <v/>
      </c>
      <c r="Z69" s="231" t="str">
        <f t="shared" si="72"/>
        <v/>
      </c>
      <c r="AA69" s="230" t="str">
        <f t="shared" si="19"/>
        <v/>
      </c>
      <c r="AB69" s="231" t="str">
        <f t="shared" si="76"/>
        <v/>
      </c>
      <c r="AC69" s="232" t="str">
        <f t="shared" si="77"/>
        <v/>
      </c>
      <c r="AD69" s="233"/>
      <c r="AE69" s="234"/>
      <c r="AF69" s="235"/>
      <c r="AG69" s="236"/>
      <c r="AH69" s="236"/>
      <c r="AI69" s="234"/>
      <c r="AJ69" s="235"/>
      <c r="AK69" s="235"/>
      <c r="AL69" s="235"/>
      <c r="AM69" s="235"/>
    </row>
    <row r="70" spans="1:39" ht="49.5" customHeight="1" x14ac:dyDescent="0.3">
      <c r="A70" s="451"/>
      <c r="B70" s="634" t="s">
        <v>1051</v>
      </c>
      <c r="C70" s="635"/>
      <c r="D70" s="635"/>
      <c r="E70" s="635"/>
      <c r="F70" s="635"/>
      <c r="G70" s="635"/>
      <c r="H70" s="635"/>
      <c r="I70" s="635"/>
      <c r="J70" s="635"/>
      <c r="K70" s="635"/>
      <c r="L70" s="635"/>
      <c r="M70" s="635"/>
      <c r="N70" s="635"/>
      <c r="O70" s="635"/>
      <c r="P70" s="635"/>
      <c r="Q70" s="635"/>
      <c r="R70" s="635"/>
      <c r="S70" s="635"/>
      <c r="T70" s="635"/>
      <c r="U70" s="635"/>
      <c r="V70" s="635"/>
      <c r="W70" s="635"/>
      <c r="X70" s="635"/>
      <c r="Y70" s="635"/>
      <c r="Z70" s="635"/>
      <c r="AA70" s="635"/>
      <c r="AB70" s="635"/>
      <c r="AC70" s="635"/>
      <c r="AD70" s="635"/>
      <c r="AE70" s="635"/>
      <c r="AF70" s="635"/>
      <c r="AG70" s="635"/>
      <c r="AH70" s="635"/>
      <c r="AI70" s="635"/>
      <c r="AJ70" s="636"/>
    </row>
    <row r="72" spans="1:39" x14ac:dyDescent="0.3">
      <c r="A72" s="452"/>
      <c r="B72" s="484" t="s">
        <v>1052</v>
      </c>
      <c r="C72" s="218"/>
      <c r="D72" s="218"/>
      <c r="F72" s="218"/>
    </row>
  </sheetData>
  <dataConsolidate/>
  <mergeCells count="188">
    <mergeCell ref="A1:AM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I34:I39"/>
    <mergeCell ref="J34:J39"/>
    <mergeCell ref="K34:K39"/>
    <mergeCell ref="L34:L39"/>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s>
  <conditionalFormatting sqref="H10 H16">
    <cfRule type="cellIs" dxfId="300" priority="33" operator="equal">
      <formula>"Muy Baja"</formula>
    </cfRule>
    <cfRule type="cellIs" dxfId="299" priority="32" operator="equal">
      <formula>"Baja"</formula>
    </cfRule>
    <cfRule type="cellIs" dxfId="298" priority="31" operator="equal">
      <formula>"Media"</formula>
    </cfRule>
    <cfRule type="cellIs" dxfId="297" priority="30" operator="equal">
      <formula>"Alta"</formula>
    </cfRule>
    <cfRule type="cellIs" dxfId="296" priority="29" operator="equal">
      <formula>"Muy Alta"</formula>
    </cfRule>
  </conditionalFormatting>
  <conditionalFormatting sqref="H22">
    <cfRule type="cellIs" dxfId="295" priority="214" operator="equal">
      <formula>"Muy Alta"</formula>
    </cfRule>
    <cfRule type="cellIs" dxfId="294" priority="218" operator="equal">
      <formula>"Muy Baja"</formula>
    </cfRule>
    <cfRule type="cellIs" dxfId="293" priority="217" operator="equal">
      <formula>"Baja"</formula>
    </cfRule>
    <cfRule type="cellIs" dxfId="292" priority="216" operator="equal">
      <formula>"Media"</formula>
    </cfRule>
    <cfRule type="cellIs" dxfId="291" priority="215" operator="equal">
      <formula>"Alta"</formula>
    </cfRule>
  </conditionalFormatting>
  <conditionalFormatting sqref="H28">
    <cfRule type="cellIs" dxfId="290" priority="195" operator="equal">
      <formula>"Muy Baja"</formula>
    </cfRule>
    <cfRule type="cellIs" dxfId="289" priority="194" operator="equal">
      <formula>"Baja"</formula>
    </cfRule>
    <cfRule type="cellIs" dxfId="288" priority="193" operator="equal">
      <formula>"Media"</formula>
    </cfRule>
    <cfRule type="cellIs" dxfId="287" priority="192" operator="equal">
      <formula>"Alta"</formula>
    </cfRule>
    <cfRule type="cellIs" dxfId="286" priority="191" operator="equal">
      <formula>"Muy Alta"</formula>
    </cfRule>
  </conditionalFormatting>
  <conditionalFormatting sqref="H34">
    <cfRule type="cellIs" dxfId="285" priority="171" operator="equal">
      <formula>"Baja"</formula>
    </cfRule>
    <cfRule type="cellIs" dxfId="284" priority="172" operator="equal">
      <formula>"Muy Baja"</formula>
    </cfRule>
    <cfRule type="cellIs" dxfId="283" priority="170" operator="equal">
      <formula>"Media"</formula>
    </cfRule>
    <cfRule type="cellIs" dxfId="282" priority="169" operator="equal">
      <formula>"Alta"</formula>
    </cfRule>
    <cfRule type="cellIs" dxfId="281" priority="168" operator="equal">
      <formula>"Muy Alta"</formula>
    </cfRule>
  </conditionalFormatting>
  <conditionalFormatting sqref="H40">
    <cfRule type="cellIs" dxfId="280" priority="147" operator="equal">
      <formula>"Media"</formula>
    </cfRule>
    <cfRule type="cellIs" dxfId="279" priority="148" operator="equal">
      <formula>"Baja"</formula>
    </cfRule>
    <cfRule type="cellIs" dxfId="278" priority="149" operator="equal">
      <formula>"Muy Baja"</formula>
    </cfRule>
    <cfRule type="cellIs" dxfId="277" priority="146" operator="equal">
      <formula>"Alta"</formula>
    </cfRule>
    <cfRule type="cellIs" dxfId="276" priority="145" operator="equal">
      <formula>"Muy Alta"</formula>
    </cfRule>
  </conditionalFormatting>
  <conditionalFormatting sqref="H46">
    <cfRule type="cellIs" dxfId="275" priority="122" operator="equal">
      <formula>"Muy Alta"</formula>
    </cfRule>
    <cfRule type="cellIs" dxfId="274" priority="125" operator="equal">
      <formula>"Baja"</formula>
    </cfRule>
    <cfRule type="cellIs" dxfId="273" priority="126" operator="equal">
      <formula>"Muy Baja"</formula>
    </cfRule>
    <cfRule type="cellIs" dxfId="272" priority="124" operator="equal">
      <formula>"Media"</formula>
    </cfRule>
    <cfRule type="cellIs" dxfId="271" priority="123" operator="equal">
      <formula>"Alta"</formula>
    </cfRule>
  </conditionalFormatting>
  <conditionalFormatting sqref="H52">
    <cfRule type="cellIs" dxfId="270" priority="102" operator="equal">
      <formula>"Baja"</formula>
    </cfRule>
    <cfRule type="cellIs" dxfId="269" priority="101" operator="equal">
      <formula>"Media"</formula>
    </cfRule>
    <cfRule type="cellIs" dxfId="268" priority="99" operator="equal">
      <formula>"Muy Alta"</formula>
    </cfRule>
    <cfRule type="cellIs" dxfId="267" priority="100" operator="equal">
      <formula>"Alta"</formula>
    </cfRule>
    <cfRule type="cellIs" dxfId="266" priority="103" operator="equal">
      <formula>"Muy Baja"</formula>
    </cfRule>
  </conditionalFormatting>
  <conditionalFormatting sqref="H58">
    <cfRule type="cellIs" dxfId="265" priority="79" operator="equal">
      <formula>"Baja"</formula>
    </cfRule>
    <cfRule type="cellIs" dxfId="264" priority="78" operator="equal">
      <formula>"Media"</formula>
    </cfRule>
    <cfRule type="cellIs" dxfId="263" priority="77" operator="equal">
      <formula>"Alta"</formula>
    </cfRule>
    <cfRule type="cellIs" dxfId="262" priority="76" operator="equal">
      <formula>"Muy Alta"</formula>
    </cfRule>
    <cfRule type="cellIs" dxfId="261" priority="80" operator="equal">
      <formula>"Muy Baja"</formula>
    </cfRule>
  </conditionalFormatting>
  <conditionalFormatting sqref="H64">
    <cfRule type="cellIs" dxfId="260" priority="53" operator="equal">
      <formula>"Muy Alta"</formula>
    </cfRule>
    <cfRule type="cellIs" dxfId="259" priority="54" operator="equal">
      <formula>"Alta"</formula>
    </cfRule>
    <cfRule type="cellIs" dxfId="258" priority="55" operator="equal">
      <formula>"Media"</formula>
    </cfRule>
    <cfRule type="cellIs" dxfId="257" priority="57" operator="equal">
      <formula>"Muy Baja"</formula>
    </cfRule>
    <cfRule type="cellIs" dxfId="256" priority="56" operator="equal">
      <formula>"Baja"</formula>
    </cfRule>
  </conditionalFormatting>
  <conditionalFormatting sqref="K10:K69">
    <cfRule type="containsText" dxfId="255" priority="1" operator="containsText" text="❌">
      <formula>NOT(ISERROR(SEARCH("❌",K10)))</formula>
    </cfRule>
  </conditionalFormatting>
  <conditionalFormatting sqref="L10 L16">
    <cfRule type="cellIs" dxfId="254" priority="24" operator="equal">
      <formula>"Catastrófico"</formula>
    </cfRule>
    <cfRule type="cellIs" dxfId="253" priority="25" operator="equal">
      <formula>"Mayor"</formula>
    </cfRule>
    <cfRule type="cellIs" dxfId="252" priority="26" operator="equal">
      <formula>"Moderado"</formula>
    </cfRule>
    <cfRule type="cellIs" dxfId="251" priority="28" operator="equal">
      <formula>"Leve"</formula>
    </cfRule>
    <cfRule type="cellIs" dxfId="250" priority="27" operator="equal">
      <formula>"Menor"</formula>
    </cfRule>
  </conditionalFormatting>
  <conditionalFormatting sqref="L22 L28 L34 L40 L46 L52 L58 L64">
    <cfRule type="cellIs" dxfId="249" priority="258" operator="equal">
      <formula>"Menor"</formula>
    </cfRule>
    <cfRule type="cellIs" dxfId="248" priority="259" operator="equal">
      <formula>"Leve"</formula>
    </cfRule>
    <cfRule type="cellIs" dxfId="247" priority="255" operator="equal">
      <formula>"Catastrófico"</formula>
    </cfRule>
    <cfRule type="cellIs" dxfId="246" priority="256" operator="equal">
      <formula>"Mayor"</formula>
    </cfRule>
    <cfRule type="cellIs" dxfId="245" priority="257" operator="equal">
      <formula>"Moderado"</formula>
    </cfRule>
  </conditionalFormatting>
  <conditionalFormatting sqref="N10">
    <cfRule type="cellIs" dxfId="244" priority="22" operator="equal">
      <formula>"Moderado"</formula>
    </cfRule>
    <cfRule type="cellIs" dxfId="243" priority="21" operator="equal">
      <formula>"Alto"</formula>
    </cfRule>
    <cfRule type="cellIs" dxfId="242" priority="23" operator="equal">
      <formula>"Bajo"</formula>
    </cfRule>
    <cfRule type="cellIs" dxfId="241" priority="20" operator="equal">
      <formula>"Extremo"</formula>
    </cfRule>
  </conditionalFormatting>
  <conditionalFormatting sqref="N16">
    <cfRule type="cellIs" dxfId="240" priority="18" operator="equal">
      <formula>"Moderado"</formula>
    </cfRule>
    <cfRule type="cellIs" dxfId="239" priority="16" operator="equal">
      <formula>"Extremo"</formula>
    </cfRule>
    <cfRule type="cellIs" dxfId="238" priority="17" operator="equal">
      <formula>"Alto"</formula>
    </cfRule>
    <cfRule type="cellIs" dxfId="237" priority="19" operator="equal">
      <formula>"Bajo"</formula>
    </cfRule>
  </conditionalFormatting>
  <conditionalFormatting sqref="N22">
    <cfRule type="cellIs" dxfId="236" priority="210" operator="equal">
      <formula>"Extremo"</formula>
    </cfRule>
    <cfRule type="cellIs" dxfId="235" priority="211" operator="equal">
      <formula>"Alto"</formula>
    </cfRule>
    <cfRule type="cellIs" dxfId="234" priority="212" operator="equal">
      <formula>"Moderado"</formula>
    </cfRule>
    <cfRule type="cellIs" dxfId="233" priority="213" operator="equal">
      <formula>"Bajo"</formula>
    </cfRule>
  </conditionalFormatting>
  <conditionalFormatting sqref="N28">
    <cfRule type="cellIs" dxfId="232" priority="190" operator="equal">
      <formula>"Bajo"</formula>
    </cfRule>
    <cfRule type="cellIs" dxfId="231" priority="189" operator="equal">
      <formula>"Moderado"</formula>
    </cfRule>
    <cfRule type="cellIs" dxfId="230" priority="188" operator="equal">
      <formula>"Alto"</formula>
    </cfRule>
    <cfRule type="cellIs" dxfId="229" priority="187" operator="equal">
      <formula>"Extremo"</formula>
    </cfRule>
  </conditionalFormatting>
  <conditionalFormatting sqref="N34">
    <cfRule type="cellIs" dxfId="228" priority="166" operator="equal">
      <formula>"Moderado"</formula>
    </cfRule>
    <cfRule type="cellIs" dxfId="227" priority="167" operator="equal">
      <formula>"Bajo"</formula>
    </cfRule>
    <cfRule type="cellIs" dxfId="226" priority="164" operator="equal">
      <formula>"Extremo"</formula>
    </cfRule>
    <cfRule type="cellIs" dxfId="225" priority="165" operator="equal">
      <formula>"Alto"</formula>
    </cfRule>
  </conditionalFormatting>
  <conditionalFormatting sqref="N40">
    <cfRule type="cellIs" dxfId="224" priority="144" operator="equal">
      <formula>"Bajo"</formula>
    </cfRule>
    <cfRule type="cellIs" dxfId="223" priority="141" operator="equal">
      <formula>"Extremo"</formula>
    </cfRule>
    <cfRule type="cellIs" dxfId="222" priority="142" operator="equal">
      <formula>"Alto"</formula>
    </cfRule>
    <cfRule type="cellIs" dxfId="221" priority="143" operator="equal">
      <formula>"Moderado"</formula>
    </cfRule>
  </conditionalFormatting>
  <conditionalFormatting sqref="N46">
    <cfRule type="cellIs" dxfId="220" priority="121" operator="equal">
      <formula>"Bajo"</formula>
    </cfRule>
    <cfRule type="cellIs" dxfId="219" priority="120" operator="equal">
      <formula>"Moderado"</formula>
    </cfRule>
    <cfRule type="cellIs" dxfId="218" priority="119" operator="equal">
      <formula>"Alto"</formula>
    </cfRule>
    <cfRule type="cellIs" dxfId="217" priority="118" operator="equal">
      <formula>"Extremo"</formula>
    </cfRule>
  </conditionalFormatting>
  <conditionalFormatting sqref="N52">
    <cfRule type="cellIs" dxfId="216" priority="95" operator="equal">
      <formula>"Extremo"</formula>
    </cfRule>
    <cfRule type="cellIs" dxfId="215" priority="97" operator="equal">
      <formula>"Moderado"</formula>
    </cfRule>
    <cfRule type="cellIs" dxfId="214" priority="98" operator="equal">
      <formula>"Bajo"</formula>
    </cfRule>
    <cfRule type="cellIs" dxfId="213" priority="96" operator="equal">
      <formula>"Alto"</formula>
    </cfRule>
  </conditionalFormatting>
  <conditionalFormatting sqref="N58">
    <cfRule type="cellIs" dxfId="212" priority="74" operator="equal">
      <formula>"Moderado"</formula>
    </cfRule>
    <cfRule type="cellIs" dxfId="211" priority="75" operator="equal">
      <formula>"Bajo"</formula>
    </cfRule>
    <cfRule type="cellIs" dxfId="210" priority="73" operator="equal">
      <formula>"Alto"</formula>
    </cfRule>
    <cfRule type="cellIs" dxfId="209" priority="72" operator="equal">
      <formula>"Extremo"</formula>
    </cfRule>
  </conditionalFormatting>
  <conditionalFormatting sqref="N64">
    <cfRule type="cellIs" dxfId="208" priority="49" operator="equal">
      <formula>"Extremo"</formula>
    </cfRule>
    <cfRule type="cellIs" dxfId="207" priority="50" operator="equal">
      <formula>"Alto"</formula>
    </cfRule>
    <cfRule type="cellIs" dxfId="206" priority="52" operator="equal">
      <formula>"Bajo"</formula>
    </cfRule>
    <cfRule type="cellIs" dxfId="205" priority="51" operator="equal">
      <formula>"Moderado"</formula>
    </cfRule>
  </conditionalFormatting>
  <conditionalFormatting sqref="Y10:Y69">
    <cfRule type="cellIs" dxfId="204" priority="15" operator="equal">
      <formula>"Muy Baja"</formula>
    </cfRule>
    <cfRule type="cellIs" dxfId="203" priority="13" operator="equal">
      <formula>"Media"</formula>
    </cfRule>
    <cfRule type="cellIs" dxfId="202" priority="11" operator="equal">
      <formula>"Muy Alta"</formula>
    </cfRule>
    <cfRule type="cellIs" dxfId="201" priority="12" operator="equal">
      <formula>"Alta"</formula>
    </cfRule>
    <cfRule type="cellIs" dxfId="200" priority="14" operator="equal">
      <formula>"Baja"</formula>
    </cfRule>
  </conditionalFormatting>
  <conditionalFormatting sqref="AA10:AA69">
    <cfRule type="cellIs" dxfId="199" priority="6" operator="equal">
      <formula>"Catastrófico"</formula>
    </cfRule>
    <cfRule type="cellIs" dxfId="198" priority="10" operator="equal">
      <formula>"Leve"</formula>
    </cfRule>
    <cfRule type="cellIs" dxfId="197" priority="8" operator="equal">
      <formula>"Moderado"</formula>
    </cfRule>
    <cfRule type="cellIs" dxfId="196" priority="7" operator="equal">
      <formula>"Mayor"</formula>
    </cfRule>
    <cfRule type="cellIs" dxfId="195" priority="9" operator="equal">
      <formula>"Menor"</formula>
    </cfRule>
  </conditionalFormatting>
  <conditionalFormatting sqref="AC10:AC69">
    <cfRule type="cellIs" dxfId="194" priority="2" operator="equal">
      <formula>"Extremo"</formula>
    </cfRule>
    <cfRule type="cellIs" dxfId="193" priority="5" operator="equal">
      <formula>"Bajo"</formula>
    </cfRule>
    <cfRule type="cellIs" dxfId="192" priority="4" operator="equal">
      <formula>"Moderado"</formula>
    </cfRule>
    <cfRule type="cellIs" dxfId="191"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6">
        <x14:dataValidation type="custom" allowBlank="1" showInputMessage="1" showErrorMessage="1" error="Recuerde que las acciones se generan bajo la medida de mitigar el riesgo" xr:uid="{00000000-0002-0000-0800-000000000000}">
          <x14:formula1>
            <xm:f>IF(OR(AD22='/Users/juanitaavila/Desktop/C:\Users\angelica.patino\Downloads\[1. Matriz_mapa_riesgos corregido final DM (1).xlsx]Opciones Tratamiento'!#REF!,AD22='/Users/juanitaavila/Desktop/C:\Users\angelica.patino\Downloads\[1. Matriz_mapa_riesgos corregido final DM (1).xlsx]Opciones Tratamiento'!#REF!,AD22='/Users/juanitaavila/Desktop/C:\Users\angelica.patino\Downloads\[1. Matriz_mapa_riesgos corregido final DM (1).xlsx]Opciones Tratamiento'!#REF!),ISBLANK(AD22),ISTEXT(AD22))</xm:f>
          </x14:formula1>
          <xm:sqref>AI22:AI69</xm:sqref>
        </x14:dataValidation>
        <x14:dataValidation type="custom" allowBlank="1" showInputMessage="1" showErrorMessage="1" error="Recuerde que las acciones se generan bajo la medida de mitigar el riesgo" xr:uid="{00000000-0002-0000-0800-000001000000}">
          <x14:formula1>
            <xm:f>IF(OR(AD22='/Users/juanitaavila/Desktop/C:\Users\angelica.patino\Downloads\[1. Matriz_mapa_riesgos corregido final DM (1).xlsx]Opciones Tratamiento'!#REF!,AD22='/Users/juanitaavila/Desktop/C:\Users\angelica.patino\Downloads\[1. Matriz_mapa_riesgos corregido final DM (1).xlsx]Opciones Tratamiento'!#REF!,AD22='/Users/juanitaavila/Desktop/C:\Users\angelica.patino\Downloads\[1. Matriz_mapa_riesgos corregido final DM (1).xlsx]Opciones Tratamiento'!#REF!),ISBLANK(AD22),ISTEXT(AD22))</xm:f>
          </x14:formula1>
          <xm:sqref>AH22:AH69</xm:sqref>
        </x14:dataValidation>
        <x14:dataValidation type="custom" allowBlank="1" showInputMessage="1" showErrorMessage="1" error="Recuerde que las acciones se generan bajo la medida de mitigar el riesgo" xr:uid="{00000000-0002-0000-0800-000002000000}">
          <x14:formula1>
            <xm:f>IF(OR(AD22='/Users/juanitaavila/Desktop/C:\Users\angelica.patino\Downloads\[1. Matriz_mapa_riesgos corregido final DM (1).xlsx]Opciones Tratamiento'!#REF!,AD22='/Users/juanitaavila/Desktop/C:\Users\angelica.patino\Downloads\[1. Matriz_mapa_riesgos corregido final DM (1).xlsx]Opciones Tratamiento'!#REF!,AD22='/Users/juanitaavila/Desktop/C:\Users\angelica.patino\Downloads\[1. Matriz_mapa_riesgos corregido final DM (1).xlsx]Opciones Tratamiento'!#REF!),ISBLANK(AD22),ISTEXT(AD22))</xm:f>
          </x14:formula1>
          <xm:sqref>AG22:AG69</xm:sqref>
        </x14:dataValidation>
        <x14:dataValidation type="custom" allowBlank="1" showInputMessage="1" showErrorMessage="1" error="Recuerde que las acciones se generan bajo la medida de mitigar el riesgo" xr:uid="{00000000-0002-0000-0800-000003000000}">
          <x14:formula1>
            <xm:f>IF(OR(AD22='/Users/juanitaavila/Desktop/C:\Users\angelica.patino\Downloads\[1. Matriz_mapa_riesgos corregido final DM (1).xlsx]Opciones Tratamiento'!#REF!,AD22='/Users/juanitaavila/Desktop/C:\Users\angelica.patino\Downloads\[1. Matriz_mapa_riesgos corregido final DM (1).xlsx]Opciones Tratamiento'!#REF!,AD22='/Users/juanitaavila/Desktop/C:\Users\angelica.patino\Downloads\[1. Matriz_mapa_riesgos corregido final DM (1).xlsx]Opciones Tratamiento'!#REF!),ISBLANK(AD22),ISTEXT(AD22))</xm:f>
          </x14:formula1>
          <xm:sqref>AF22:AF69</xm:sqref>
        </x14:dataValidation>
        <x14:dataValidation type="custom" allowBlank="1" showInputMessage="1" showErrorMessage="1" error="Recuerde que las acciones se generan bajo la medida de mitigar el riesgo" xr:uid="{00000000-0002-0000-0800-000004000000}">
          <x14:formula1>
            <xm:f>IF(OR(AD22='/Users/juanitaavila/Desktop/C:\Users\angelica.patino\Downloads\[1. Matriz_mapa_riesgos corregido final DM (1).xlsx]Opciones Tratamiento'!#REF!,AD22='/Users/juanitaavila/Desktop/C:\Users\angelica.patino\Downloads\[1. Matriz_mapa_riesgos corregido final DM (1).xlsx]Opciones Tratamiento'!#REF!,AD22='/Users/juanitaavila/Desktop/C:\Users\angelica.patino\Downloads\[1. Matriz_mapa_riesgos corregido final DM (1).xlsx]Opciones Tratamiento'!#REF!),ISBLANK(AD22),ISTEXT(AD22))</xm:f>
          </x14:formula1>
          <xm:sqref>AE22:AE69</xm:sqref>
        </x14:dataValidation>
        <x14:dataValidation type="list" allowBlank="1" showInputMessage="1" showErrorMessage="1" xr:uid="{00000000-0002-0000-0800-000005000000}">
          <x14:formula1>
            <xm:f>'Opciones Tratamiento'!$B$13:$B$19</xm:f>
          </x14:formula1>
          <xm:sqref>F10:F69</xm:sqref>
        </x14:dataValidation>
        <x14:dataValidation type="list" allowBlank="1" showInputMessage="1" showErrorMessage="1" xr:uid="{00000000-0002-0000-0800-000007000000}">
          <x14:formula1>
            <xm:f>'Opciones Tratamiento'!$E$2:$E$4</xm:f>
          </x14:formula1>
          <xm:sqref>B10:B69</xm:sqref>
        </x14:dataValidation>
        <x14:dataValidation type="list" allowBlank="1" showInputMessage="1" showErrorMessage="1" xr:uid="{00000000-0002-0000-0800-000008000000}">
          <x14:formula1>
            <xm:f>'Tabla Impacto'!$F$210:$F$221</xm:f>
          </x14:formula1>
          <xm:sqref>J10:J69</xm:sqref>
        </x14:dataValidation>
        <x14:dataValidation type="list" allowBlank="1" showInputMessage="1" showErrorMessage="1" xr:uid="{00000000-0002-0000-0800-000009000000}">
          <x14:formula1>
            <xm:f>'Hoja1 (2)'!$A$3:$A$5</xm:f>
          </x14:formula1>
          <xm:sqref>R22:R69</xm:sqref>
        </x14:dataValidation>
        <x14:dataValidation type="list" allowBlank="1" showInputMessage="1" showErrorMessage="1" xr:uid="{00000000-0002-0000-0800-00000A000000}">
          <x14:formula1>
            <xm:f>'Hoja1 (2)'!$A$6:$A$7</xm:f>
          </x14:formula1>
          <xm:sqref>S22:S69</xm:sqref>
        </x14:dataValidation>
        <x14:dataValidation type="list" allowBlank="1" showInputMessage="1" showErrorMessage="1" xr:uid="{00000000-0002-0000-0800-00000B000000}">
          <x14:formula1>
            <xm:f>'Hoja1 (2)'!$A$8:$A$9</xm:f>
          </x14:formula1>
          <xm:sqref>U22:U69</xm:sqref>
        </x14:dataValidation>
        <x14:dataValidation type="list" allowBlank="1" showInputMessage="1" showErrorMessage="1" xr:uid="{00000000-0002-0000-0800-00000C000000}">
          <x14:formula1>
            <xm:f>'Hoja1 (2)'!$A$10:$A$11</xm:f>
          </x14:formula1>
          <xm:sqref>V22:V69</xm:sqref>
        </x14:dataValidation>
        <x14:dataValidation type="list" allowBlank="1" showInputMessage="1" showErrorMessage="1" xr:uid="{00000000-0002-0000-0800-00000D000000}">
          <x14:formula1>
            <xm:f>'Tabla Valoración controles'!$D$13:$D$14</xm:f>
          </x14:formula1>
          <xm:sqref>W22:W69</xm:sqref>
        </x14:dataValidation>
        <x14:dataValidation type="list" allowBlank="1" showInputMessage="1" showErrorMessage="1" xr:uid="{00000000-0002-0000-0800-00000E000000}">
          <x14:formula1>
            <xm:f>'Opciones Tratamiento'!$B$2:$B$5</xm:f>
          </x14:formula1>
          <xm:sqref>AD22:AD69</xm:sqref>
        </x14:dataValidation>
        <x14:dataValidation type="list" allowBlank="1" showInputMessage="1" showErrorMessage="1" xr:uid="{3535117D-0BC8-4E7F-AF7B-30192B9E9F47}">
          <x14:formula1>
            <xm:f>Hoja1!$A$1:$A$14</xm:f>
          </x14:formula1>
          <xm:sqref>C4</xm:sqref>
        </x14:dataValidation>
        <x14:dataValidation type="list" allowBlank="1" showInputMessage="1" showErrorMessage="1" xr:uid="{3B510FC6-3239-4922-92C7-45799B45C433}">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U140"/>
  <sheetViews>
    <sheetView zoomScale="40" zoomScaleNormal="40" workbookViewId="0"/>
  </sheetViews>
  <sheetFormatPr baseColWidth="10"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37" t="s">
        <v>1053</v>
      </c>
      <c r="C2" s="637"/>
      <c r="D2" s="637"/>
      <c r="E2" s="637"/>
      <c r="F2" s="637"/>
      <c r="G2" s="637"/>
      <c r="H2" s="637"/>
      <c r="I2" s="637"/>
      <c r="J2" s="638" t="s">
        <v>5</v>
      </c>
      <c r="K2" s="638"/>
      <c r="L2" s="638"/>
      <c r="M2" s="638"/>
      <c r="N2" s="638"/>
      <c r="O2" s="638"/>
      <c r="P2" s="638"/>
      <c r="Q2" s="638"/>
      <c r="R2" s="638"/>
      <c r="S2" s="638"/>
      <c r="T2" s="638"/>
      <c r="U2" s="638"/>
      <c r="V2" s="638"/>
      <c r="W2" s="638"/>
      <c r="X2" s="638"/>
      <c r="Y2" s="638"/>
      <c r="Z2" s="638"/>
      <c r="AA2" s="638"/>
      <c r="AB2" s="638"/>
      <c r="AC2" s="638"/>
      <c r="AD2" s="638"/>
      <c r="AE2" s="638"/>
      <c r="AF2" s="638"/>
      <c r="AG2" s="638"/>
      <c r="AH2" s="638"/>
      <c r="AI2" s="638"/>
      <c r="AJ2" s="638"/>
      <c r="AK2" s="638"/>
      <c r="AL2" s="638"/>
      <c r="AM2" s="63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37"/>
      <c r="C3" s="637"/>
      <c r="D3" s="637"/>
      <c r="E3" s="637"/>
      <c r="F3" s="637"/>
      <c r="G3" s="637"/>
      <c r="H3" s="637"/>
      <c r="I3" s="637"/>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J3" s="638"/>
      <c r="AK3" s="638"/>
      <c r="AL3" s="638"/>
      <c r="AM3" s="63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37"/>
      <c r="C4" s="637"/>
      <c r="D4" s="637"/>
      <c r="E4" s="637"/>
      <c r="F4" s="637"/>
      <c r="G4" s="637"/>
      <c r="H4" s="637"/>
      <c r="I4" s="637"/>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39" t="s">
        <v>3</v>
      </c>
      <c r="C6" s="639"/>
      <c r="D6" s="640"/>
      <c r="E6" s="641" t="s">
        <v>1054</v>
      </c>
      <c r="F6" s="642"/>
      <c r="G6" s="642"/>
      <c r="H6" s="642"/>
      <c r="I6" s="643"/>
      <c r="J6" s="650" t="str">
        <f>IF(AND('Mapa final'!$H$10="Muy Alta",'Mapa final'!$L$10="Leve"),CONCATENATE("R",'Mapa final'!$A$10),"")</f>
        <v/>
      </c>
      <c r="K6" s="651"/>
      <c r="L6" s="651" t="str">
        <f>IF(AND('Mapa final'!$H$16="Muy Alta",'Mapa final'!$L$16="Leve"),CONCATENATE("R",'Mapa final'!$A$16),"")</f>
        <v/>
      </c>
      <c r="M6" s="651"/>
      <c r="N6" s="651" t="str">
        <f>IF(AND('Mapa final'!$H$22="Muy Alta",'Mapa final'!$L$22="Leve"),CONCATENATE("R",'Mapa final'!$A$22),"")</f>
        <v/>
      </c>
      <c r="O6" s="654"/>
      <c r="P6" s="650" t="str">
        <f>IF(AND('Mapa final'!$H$10="Muy Alta",'Mapa final'!$L$10="Menor"),CONCATENATE("R",'Mapa final'!$A$10),"")</f>
        <v/>
      </c>
      <c r="Q6" s="651"/>
      <c r="R6" s="651" t="str">
        <f>IF(AND('Mapa final'!$H$16="Muy Alta",'Mapa final'!$L$16="Menor"),CONCATENATE("R",'Mapa final'!$A$16),"")</f>
        <v/>
      </c>
      <c r="S6" s="651"/>
      <c r="T6" s="651" t="str">
        <f>IF(AND('Mapa final'!$H$22="Muy Alta",'Mapa final'!$L$22="Menor"),CONCATENATE("R",'Mapa final'!$A$22),"")</f>
        <v/>
      </c>
      <c r="U6" s="654"/>
      <c r="V6" s="650" t="str">
        <f>IF(AND('Mapa final'!$H$10="Muy Alta",'Mapa final'!$L$10="Moderado"),CONCATENATE("R",'Mapa final'!$A$10),"")</f>
        <v/>
      </c>
      <c r="W6" s="651"/>
      <c r="X6" s="651" t="str">
        <f>IF(AND('Mapa final'!$H$16="Muy Alta",'Mapa final'!$L$16="Moderado"),CONCATENATE("R",'Mapa final'!$A$16),"")</f>
        <v/>
      </c>
      <c r="Y6" s="651"/>
      <c r="Z6" s="651" t="str">
        <f>IF(AND('Mapa final'!$H$22="Muy Alta",'Mapa final'!$L$22="Moderado"),CONCATENATE("R",'Mapa final'!$A$22),"")</f>
        <v/>
      </c>
      <c r="AA6" s="654"/>
      <c r="AB6" s="650" t="str">
        <f>IF(AND('Mapa final'!$H$10="Muy Alta",'Mapa final'!$L$10="Mayor"),CONCATENATE("R",'Mapa final'!$A$10),"")</f>
        <v/>
      </c>
      <c r="AC6" s="651"/>
      <c r="AD6" s="651" t="str">
        <f>IF(AND('Mapa final'!$H$16="Muy Alta",'Mapa final'!$L$16="Mayor"),CONCATENATE("R",'Mapa final'!$A$16),"")</f>
        <v/>
      </c>
      <c r="AE6" s="651"/>
      <c r="AF6" s="651" t="str">
        <f>IF(AND('Mapa final'!$H$22="Muy Alta",'Mapa final'!$L$22="Mayor"),CONCATENATE("R",'Mapa final'!$A$22),"")</f>
        <v/>
      </c>
      <c r="AG6" s="654"/>
      <c r="AH6" s="656" t="str">
        <f>IF(AND('Mapa final'!$H$10="Muy Alta",'Mapa final'!$L$10="Catastrófico"),CONCATENATE("R",'Mapa final'!$A$10),"")</f>
        <v/>
      </c>
      <c r="AI6" s="657"/>
      <c r="AJ6" s="657" t="str">
        <f>IF(AND('Mapa final'!$H$16="Muy Alta",'Mapa final'!$L$16="Catastrófico"),CONCATENATE("R",'Mapa final'!$A$16),"")</f>
        <v/>
      </c>
      <c r="AK6" s="657"/>
      <c r="AL6" s="657" t="str">
        <f>IF(AND('Mapa final'!$H$22="Muy Alta",'Mapa final'!$L$22="Catastrófico"),CONCATENATE("R",'Mapa final'!$A$22),"")</f>
        <v/>
      </c>
      <c r="AM6" s="660"/>
      <c r="AO6" s="662" t="s">
        <v>1055</v>
      </c>
      <c r="AP6" s="663"/>
      <c r="AQ6" s="663"/>
      <c r="AR6" s="663"/>
      <c r="AS6" s="663"/>
      <c r="AT6" s="66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39"/>
      <c r="C7" s="639"/>
      <c r="D7" s="640"/>
      <c r="E7" s="644"/>
      <c r="F7" s="645"/>
      <c r="G7" s="645"/>
      <c r="H7" s="645"/>
      <c r="I7" s="646"/>
      <c r="J7" s="652"/>
      <c r="K7" s="653"/>
      <c r="L7" s="653"/>
      <c r="M7" s="653"/>
      <c r="N7" s="653"/>
      <c r="O7" s="655"/>
      <c r="P7" s="652"/>
      <c r="Q7" s="653"/>
      <c r="R7" s="653"/>
      <c r="S7" s="653"/>
      <c r="T7" s="653"/>
      <c r="U7" s="655"/>
      <c r="V7" s="652"/>
      <c r="W7" s="653"/>
      <c r="X7" s="653"/>
      <c r="Y7" s="653"/>
      <c r="Z7" s="653"/>
      <c r="AA7" s="655"/>
      <c r="AB7" s="652"/>
      <c r="AC7" s="653"/>
      <c r="AD7" s="653"/>
      <c r="AE7" s="653"/>
      <c r="AF7" s="653"/>
      <c r="AG7" s="655"/>
      <c r="AH7" s="658"/>
      <c r="AI7" s="659"/>
      <c r="AJ7" s="659"/>
      <c r="AK7" s="659"/>
      <c r="AL7" s="659"/>
      <c r="AM7" s="661"/>
      <c r="AN7" s="15"/>
      <c r="AO7" s="665"/>
      <c r="AP7" s="666"/>
      <c r="AQ7" s="666"/>
      <c r="AR7" s="666"/>
      <c r="AS7" s="666"/>
      <c r="AT7" s="66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39"/>
      <c r="C8" s="639"/>
      <c r="D8" s="640"/>
      <c r="E8" s="644"/>
      <c r="F8" s="645"/>
      <c r="G8" s="645"/>
      <c r="H8" s="645"/>
      <c r="I8" s="646"/>
      <c r="J8" s="652" t="str">
        <f>IF(AND('Mapa final'!$H$28="Muy Alta",'Mapa final'!$L$28="Leve"),CONCATENATE("R",'Mapa final'!$A$28),"")</f>
        <v/>
      </c>
      <c r="K8" s="653"/>
      <c r="L8" s="653" t="str">
        <f>IF(AND('Mapa final'!$H$34="Muy Alta",'Mapa final'!$L$34="Leve"),CONCATENATE("R",'Mapa final'!$A$34),"")</f>
        <v/>
      </c>
      <c r="M8" s="653"/>
      <c r="N8" s="653" t="str">
        <f>IF(AND('Mapa final'!$H$40="Muy Alta",'Mapa final'!$L$40="Leve"),CONCATENATE("R",'Mapa final'!$A$40),"")</f>
        <v/>
      </c>
      <c r="O8" s="655"/>
      <c r="P8" s="652" t="str">
        <f>IF(AND('Mapa final'!$H$28="Muy Alta",'Mapa final'!$L$28="Menor"),CONCATENATE("R",'Mapa final'!$A$28),"")</f>
        <v/>
      </c>
      <c r="Q8" s="653"/>
      <c r="R8" s="653" t="str">
        <f>IF(AND('Mapa final'!$H$34="Muy Alta",'Mapa final'!$L$34="Menor"),CONCATENATE("R",'Mapa final'!$A$34),"")</f>
        <v/>
      </c>
      <c r="S8" s="653"/>
      <c r="T8" s="653" t="str">
        <f>IF(AND('Mapa final'!$H$40="Muy Alta",'Mapa final'!$L$40="Menor"),CONCATENATE("R",'Mapa final'!$A$40),"")</f>
        <v/>
      </c>
      <c r="U8" s="655"/>
      <c r="V8" s="652" t="str">
        <f>IF(AND('Mapa final'!$H$28="Muy Alta",'Mapa final'!$L$28="Moderado"),CONCATENATE("R",'Mapa final'!$A$28),"")</f>
        <v/>
      </c>
      <c r="W8" s="653"/>
      <c r="X8" s="653" t="str">
        <f>IF(AND('Mapa final'!$H$34="Muy Alta",'Mapa final'!$L$34="Moderado"),CONCATENATE("R",'Mapa final'!$A$34),"")</f>
        <v/>
      </c>
      <c r="Y8" s="653"/>
      <c r="Z8" s="653" t="str">
        <f>IF(AND('Mapa final'!$H$40="Muy Alta",'Mapa final'!$L$40="Moderado"),CONCATENATE("R",'Mapa final'!$A$40),"")</f>
        <v/>
      </c>
      <c r="AA8" s="655"/>
      <c r="AB8" s="652" t="str">
        <f>IF(AND('Mapa final'!$H$28="Muy Alta",'Mapa final'!$L$28="Mayor"),CONCATENATE("R",'Mapa final'!$A$28),"")</f>
        <v/>
      </c>
      <c r="AC8" s="653"/>
      <c r="AD8" s="653" t="str">
        <f>IF(AND('Mapa final'!$H$34="Muy Alta",'Mapa final'!$L$34="Mayor"),CONCATENATE("R",'Mapa final'!$A$34),"")</f>
        <v/>
      </c>
      <c r="AE8" s="653"/>
      <c r="AF8" s="653" t="str">
        <f>IF(AND('Mapa final'!$H$40="Muy Alta",'Mapa final'!$L$40="Mayor"),CONCATENATE("R",'Mapa final'!$A$40),"")</f>
        <v/>
      </c>
      <c r="AG8" s="655"/>
      <c r="AH8" s="658" t="str">
        <f>IF(AND('Mapa final'!$H$28="Muy Alta",'Mapa final'!$L$28="Catastrófico"),CONCATENATE("R",'Mapa final'!$A$28),"")</f>
        <v/>
      </c>
      <c r="AI8" s="659"/>
      <c r="AJ8" s="659" t="str">
        <f>IF(AND('Mapa final'!$H$34="Muy Alta",'Mapa final'!$L$34="Catastrófico"),CONCATENATE("R",'Mapa final'!$A$34),"")</f>
        <v/>
      </c>
      <c r="AK8" s="659"/>
      <c r="AL8" s="659" t="str">
        <f>IF(AND('Mapa final'!$H$40="Muy Alta",'Mapa final'!$L$40="Catastrófico"),CONCATENATE("R",'Mapa final'!$A$40),"")</f>
        <v/>
      </c>
      <c r="AM8" s="661"/>
      <c r="AN8" s="15"/>
      <c r="AO8" s="665"/>
      <c r="AP8" s="666"/>
      <c r="AQ8" s="666"/>
      <c r="AR8" s="666"/>
      <c r="AS8" s="666"/>
      <c r="AT8" s="66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39"/>
      <c r="C9" s="639"/>
      <c r="D9" s="640"/>
      <c r="E9" s="644"/>
      <c r="F9" s="645"/>
      <c r="G9" s="645"/>
      <c r="H9" s="645"/>
      <c r="I9" s="646"/>
      <c r="J9" s="652"/>
      <c r="K9" s="653"/>
      <c r="L9" s="653"/>
      <c r="M9" s="653"/>
      <c r="N9" s="653"/>
      <c r="O9" s="655"/>
      <c r="P9" s="652"/>
      <c r="Q9" s="653"/>
      <c r="R9" s="653"/>
      <c r="S9" s="653"/>
      <c r="T9" s="653"/>
      <c r="U9" s="655"/>
      <c r="V9" s="652"/>
      <c r="W9" s="653"/>
      <c r="X9" s="653"/>
      <c r="Y9" s="653"/>
      <c r="Z9" s="653"/>
      <c r="AA9" s="655"/>
      <c r="AB9" s="652"/>
      <c r="AC9" s="653"/>
      <c r="AD9" s="653"/>
      <c r="AE9" s="653"/>
      <c r="AF9" s="653"/>
      <c r="AG9" s="655"/>
      <c r="AH9" s="658"/>
      <c r="AI9" s="659"/>
      <c r="AJ9" s="659"/>
      <c r="AK9" s="659"/>
      <c r="AL9" s="659"/>
      <c r="AM9" s="661"/>
      <c r="AN9" s="15"/>
      <c r="AO9" s="665"/>
      <c r="AP9" s="666"/>
      <c r="AQ9" s="666"/>
      <c r="AR9" s="666"/>
      <c r="AS9" s="666"/>
      <c r="AT9" s="66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39"/>
      <c r="C10" s="639"/>
      <c r="D10" s="640"/>
      <c r="E10" s="644"/>
      <c r="F10" s="645"/>
      <c r="G10" s="645"/>
      <c r="H10" s="645"/>
      <c r="I10" s="646"/>
      <c r="J10" s="652" t="str">
        <f>IF(AND('Mapa final'!$H$46="Muy Alta",'Mapa final'!$L$46="Leve"),CONCATENATE("R",'Mapa final'!$A$46),"")</f>
        <v/>
      </c>
      <c r="K10" s="653"/>
      <c r="L10" s="653" t="str">
        <f>IF(AND('Mapa final'!$H$52="Muy Alta",'Mapa final'!$L$52="Leve"),CONCATENATE("R",'Mapa final'!$A$52),"")</f>
        <v/>
      </c>
      <c r="M10" s="653"/>
      <c r="N10" s="653" t="str">
        <f>IF(AND('Mapa final'!$H$58="Muy Alta",'Mapa final'!$L$58="Leve"),CONCATENATE("R",'Mapa final'!$A$58),"")</f>
        <v/>
      </c>
      <c r="O10" s="655"/>
      <c r="P10" s="652" t="str">
        <f>IF(AND('Mapa final'!$H$46="Muy Alta",'Mapa final'!$L$46="Menor"),CONCATENATE("R",'Mapa final'!$A$46),"")</f>
        <v/>
      </c>
      <c r="Q10" s="653"/>
      <c r="R10" s="653" t="str">
        <f>IF(AND('Mapa final'!$H$52="Muy Alta",'Mapa final'!$L$52="Menor"),CONCATENATE("R",'Mapa final'!$A$52),"")</f>
        <v/>
      </c>
      <c r="S10" s="653"/>
      <c r="T10" s="653" t="str">
        <f>IF(AND('Mapa final'!$H$58="Muy Alta",'Mapa final'!$L$58="Menor"),CONCATENATE("R",'Mapa final'!$A$58),"")</f>
        <v/>
      </c>
      <c r="U10" s="655"/>
      <c r="V10" s="652" t="str">
        <f>IF(AND('Mapa final'!$H$46="Muy Alta",'Mapa final'!$L$46="Moderado"),CONCATENATE("R",'Mapa final'!$A$46),"")</f>
        <v/>
      </c>
      <c r="W10" s="653"/>
      <c r="X10" s="653" t="str">
        <f>IF(AND('Mapa final'!$H$52="Muy Alta",'Mapa final'!$L$52="Moderado"),CONCATENATE("R",'Mapa final'!$A$52),"")</f>
        <v/>
      </c>
      <c r="Y10" s="653"/>
      <c r="Z10" s="653" t="str">
        <f>IF(AND('Mapa final'!$H$58="Muy Alta",'Mapa final'!$L$58="Moderado"),CONCATENATE("R",'Mapa final'!$A$58),"")</f>
        <v/>
      </c>
      <c r="AA10" s="655"/>
      <c r="AB10" s="652" t="str">
        <f>IF(AND('Mapa final'!$H$46="Muy Alta",'Mapa final'!$L$46="Mayor"),CONCATENATE("R",'Mapa final'!$A$46),"")</f>
        <v/>
      </c>
      <c r="AC10" s="653"/>
      <c r="AD10" s="653" t="str">
        <f>IF(AND('Mapa final'!$H$52="Muy Alta",'Mapa final'!$L$52="Mayor"),CONCATENATE("R",'Mapa final'!$A$52),"")</f>
        <v/>
      </c>
      <c r="AE10" s="653"/>
      <c r="AF10" s="653" t="str">
        <f>IF(AND('Mapa final'!$H$58="Muy Alta",'Mapa final'!$L$58="Mayor"),CONCATENATE("R",'Mapa final'!$A$58),"")</f>
        <v/>
      </c>
      <c r="AG10" s="655"/>
      <c r="AH10" s="658" t="str">
        <f>IF(AND('Mapa final'!$H$46="Muy Alta",'Mapa final'!$L$46="Catastrófico"),CONCATENATE("R",'Mapa final'!$A$46),"")</f>
        <v/>
      </c>
      <c r="AI10" s="659"/>
      <c r="AJ10" s="659" t="str">
        <f>IF(AND('Mapa final'!$H$52="Muy Alta",'Mapa final'!$L$52="Catastrófico"),CONCATENATE("R",'Mapa final'!$A$52),"")</f>
        <v/>
      </c>
      <c r="AK10" s="659"/>
      <c r="AL10" s="659" t="str">
        <f>IF(AND('Mapa final'!$H$58="Muy Alta",'Mapa final'!$L$58="Catastrófico"),CONCATENATE("R",'Mapa final'!$A$58),"")</f>
        <v/>
      </c>
      <c r="AM10" s="661"/>
      <c r="AN10" s="15"/>
      <c r="AO10" s="665"/>
      <c r="AP10" s="666"/>
      <c r="AQ10" s="666"/>
      <c r="AR10" s="666"/>
      <c r="AS10" s="666"/>
      <c r="AT10" s="66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39"/>
      <c r="C11" s="639"/>
      <c r="D11" s="640"/>
      <c r="E11" s="644"/>
      <c r="F11" s="645"/>
      <c r="G11" s="645"/>
      <c r="H11" s="645"/>
      <c r="I11" s="646"/>
      <c r="J11" s="652"/>
      <c r="K11" s="653"/>
      <c r="L11" s="653"/>
      <c r="M11" s="653"/>
      <c r="N11" s="653"/>
      <c r="O11" s="655"/>
      <c r="P11" s="652"/>
      <c r="Q11" s="653"/>
      <c r="R11" s="653"/>
      <c r="S11" s="653"/>
      <c r="T11" s="653"/>
      <c r="U11" s="655"/>
      <c r="V11" s="652"/>
      <c r="W11" s="653"/>
      <c r="X11" s="653"/>
      <c r="Y11" s="653"/>
      <c r="Z11" s="653"/>
      <c r="AA11" s="655"/>
      <c r="AB11" s="652"/>
      <c r="AC11" s="653"/>
      <c r="AD11" s="653"/>
      <c r="AE11" s="653"/>
      <c r="AF11" s="653"/>
      <c r="AG11" s="655"/>
      <c r="AH11" s="658"/>
      <c r="AI11" s="659"/>
      <c r="AJ11" s="659"/>
      <c r="AK11" s="659"/>
      <c r="AL11" s="659"/>
      <c r="AM11" s="661"/>
      <c r="AN11" s="15"/>
      <c r="AO11" s="665"/>
      <c r="AP11" s="666"/>
      <c r="AQ11" s="666"/>
      <c r="AR11" s="666"/>
      <c r="AS11" s="666"/>
      <c r="AT11" s="66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39"/>
      <c r="C12" s="639"/>
      <c r="D12" s="640"/>
      <c r="E12" s="644"/>
      <c r="F12" s="645"/>
      <c r="G12" s="645"/>
      <c r="H12" s="645"/>
      <c r="I12" s="646"/>
      <c r="J12" s="652" t="str">
        <f>IF(AND('Mapa final'!$H$64="Muy Alta",'Mapa final'!$L$64="Leve"),CONCATENATE("R",'Mapa final'!$A$64),"")</f>
        <v/>
      </c>
      <c r="K12" s="653"/>
      <c r="L12" s="653" t="str">
        <f>IF(AND('Mapa final'!$H$70="Muy Alta",'Mapa final'!$L$70="Leve"),CONCATENATE("R",'Mapa final'!$A$70),"")</f>
        <v/>
      </c>
      <c r="M12" s="653"/>
      <c r="N12" s="653" t="str">
        <f>IF(AND('Mapa final'!$H$76="Muy Alta",'Mapa final'!$L$76="Leve"),CONCATENATE("R",'Mapa final'!$A$76),"")</f>
        <v/>
      </c>
      <c r="O12" s="655"/>
      <c r="P12" s="652" t="str">
        <f>IF(AND('Mapa final'!$H$64="Muy Alta",'Mapa final'!$L$64="Menor"),CONCATENATE("R",'Mapa final'!$A$64),"")</f>
        <v/>
      </c>
      <c r="Q12" s="653"/>
      <c r="R12" s="653" t="str">
        <f>IF(AND('Mapa final'!$H$70="Muy Alta",'Mapa final'!$L$70="Menor"),CONCATENATE("R",'Mapa final'!$A$70),"")</f>
        <v/>
      </c>
      <c r="S12" s="653"/>
      <c r="T12" s="653" t="str">
        <f>IF(AND('Mapa final'!$H$76="Muy Alta",'Mapa final'!$L$76="Menor"),CONCATENATE("R",'Mapa final'!$A$76),"")</f>
        <v/>
      </c>
      <c r="U12" s="655"/>
      <c r="V12" s="652" t="str">
        <f>IF(AND('Mapa final'!$H$64="Muy Alta",'Mapa final'!$L$64="Moderado"),CONCATENATE("R",'Mapa final'!$A$64),"")</f>
        <v/>
      </c>
      <c r="W12" s="653"/>
      <c r="X12" s="653" t="str">
        <f>IF(AND('Mapa final'!$H$70="Muy Alta",'Mapa final'!$L$70="Moderado"),CONCATENATE("R",'Mapa final'!$A$70),"")</f>
        <v/>
      </c>
      <c r="Y12" s="653"/>
      <c r="Z12" s="653" t="str">
        <f>IF(AND('Mapa final'!$H$76="Muy Alta",'Mapa final'!$L$76="Moderado"),CONCATENATE("R",'Mapa final'!$A$76),"")</f>
        <v/>
      </c>
      <c r="AA12" s="655"/>
      <c r="AB12" s="652" t="str">
        <f>IF(AND('Mapa final'!$H$64="Muy Alta",'Mapa final'!$L$64="Mayor"),CONCATENATE("R",'Mapa final'!$A$64),"")</f>
        <v/>
      </c>
      <c r="AC12" s="653"/>
      <c r="AD12" s="653" t="str">
        <f>IF(AND('Mapa final'!$H$70="Muy Alta",'Mapa final'!$L$70="Mayor"),CONCATENATE("R",'Mapa final'!$A$70),"")</f>
        <v/>
      </c>
      <c r="AE12" s="653"/>
      <c r="AF12" s="653" t="str">
        <f>IF(AND('Mapa final'!$H$76="Muy Alta",'Mapa final'!$L$76="Mayor"),CONCATENATE("R",'Mapa final'!$A$76),"")</f>
        <v/>
      </c>
      <c r="AG12" s="655"/>
      <c r="AH12" s="658" t="str">
        <f>IF(AND('Mapa final'!$H$64="Muy Alta",'Mapa final'!$L$64="Catastrófico"),CONCATENATE("R",'Mapa final'!$A$64),"")</f>
        <v/>
      </c>
      <c r="AI12" s="659"/>
      <c r="AJ12" s="659" t="str">
        <f>IF(AND('Mapa final'!$H$70="Muy Alta",'Mapa final'!$L$70="Catastrófico"),CONCATENATE("R",'Mapa final'!$A$70),"")</f>
        <v/>
      </c>
      <c r="AK12" s="659"/>
      <c r="AL12" s="659" t="str">
        <f>IF(AND('Mapa final'!$H$76="Muy Alta",'Mapa final'!$L$76="Catastrófico"),CONCATENATE("R",'Mapa final'!$A$76),"")</f>
        <v/>
      </c>
      <c r="AM12" s="661"/>
      <c r="AN12" s="15"/>
      <c r="AO12" s="665"/>
      <c r="AP12" s="666"/>
      <c r="AQ12" s="666"/>
      <c r="AR12" s="666"/>
      <c r="AS12" s="666"/>
      <c r="AT12" s="66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39"/>
      <c r="C13" s="639"/>
      <c r="D13" s="640"/>
      <c r="E13" s="647"/>
      <c r="F13" s="648"/>
      <c r="G13" s="648"/>
      <c r="H13" s="648"/>
      <c r="I13" s="649"/>
      <c r="J13" s="652"/>
      <c r="K13" s="653"/>
      <c r="L13" s="653"/>
      <c r="M13" s="653"/>
      <c r="N13" s="653"/>
      <c r="O13" s="655"/>
      <c r="P13" s="652"/>
      <c r="Q13" s="653"/>
      <c r="R13" s="653"/>
      <c r="S13" s="653"/>
      <c r="T13" s="653"/>
      <c r="U13" s="655"/>
      <c r="V13" s="652"/>
      <c r="W13" s="653"/>
      <c r="X13" s="653"/>
      <c r="Y13" s="653"/>
      <c r="Z13" s="653"/>
      <c r="AA13" s="655"/>
      <c r="AB13" s="652"/>
      <c r="AC13" s="653"/>
      <c r="AD13" s="653"/>
      <c r="AE13" s="653"/>
      <c r="AF13" s="653"/>
      <c r="AG13" s="655"/>
      <c r="AH13" s="679"/>
      <c r="AI13" s="671"/>
      <c r="AJ13" s="671"/>
      <c r="AK13" s="671"/>
      <c r="AL13" s="671"/>
      <c r="AM13" s="672"/>
      <c r="AN13" s="15"/>
      <c r="AO13" s="668"/>
      <c r="AP13" s="669"/>
      <c r="AQ13" s="669"/>
      <c r="AR13" s="669"/>
      <c r="AS13" s="669"/>
      <c r="AT13" s="67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39"/>
      <c r="C14" s="639"/>
      <c r="D14" s="640"/>
      <c r="E14" s="641" t="s">
        <v>1056</v>
      </c>
      <c r="F14" s="642"/>
      <c r="G14" s="642"/>
      <c r="H14" s="642"/>
      <c r="I14" s="642"/>
      <c r="J14" s="673" t="str">
        <f>IF(AND('Mapa final'!$H$10="Alta",'Mapa final'!$L$10="Leve"),CONCATENATE("R",'Mapa final'!$A$10),"")</f>
        <v/>
      </c>
      <c r="K14" s="674"/>
      <c r="L14" s="674" t="str">
        <f>IF(AND('Mapa final'!$H$16="Alta",'Mapa final'!$L$16="Leve"),CONCATENATE("R",'Mapa final'!$A$16),"")</f>
        <v>R2</v>
      </c>
      <c r="M14" s="674"/>
      <c r="N14" s="674" t="str">
        <f>IF(AND('Mapa final'!$H$22="Alta",'Mapa final'!$L$22="Leve"),CONCATENATE("R",'Mapa final'!$A$22),"")</f>
        <v/>
      </c>
      <c r="O14" s="677"/>
      <c r="P14" s="673" t="str">
        <f>IF(AND('Mapa final'!$H$10="Alta",'Mapa final'!$L$10="Menor"),CONCATENATE("R",'Mapa final'!$A$10),"")</f>
        <v/>
      </c>
      <c r="Q14" s="674"/>
      <c r="R14" s="674" t="str">
        <f>IF(AND('Mapa final'!$H$16="Alta",'Mapa final'!$L$16="Menor"),CONCATENATE("R",'Mapa final'!$A$16),"")</f>
        <v/>
      </c>
      <c r="S14" s="674"/>
      <c r="T14" s="674" t="str">
        <f>IF(AND('Mapa final'!$H$22="Alta",'Mapa final'!$L$22="Menor"),CONCATENATE("R",'Mapa final'!$A$22),"")</f>
        <v/>
      </c>
      <c r="U14" s="677"/>
      <c r="V14" s="650" t="str">
        <f>IF(AND('Mapa final'!$H$10="Alta",'Mapa final'!$L$10="Moderado"),CONCATENATE("R",'Mapa final'!$A$10),"")</f>
        <v/>
      </c>
      <c r="W14" s="651"/>
      <c r="X14" s="651" t="str">
        <f>IF(AND('Mapa final'!$H$16="Alta",'Mapa final'!$L$16="Moderado"),CONCATENATE("R",'Mapa final'!$A$16),"")</f>
        <v/>
      </c>
      <c r="Y14" s="651"/>
      <c r="Z14" s="651" t="str">
        <f>IF(AND('Mapa final'!$H$22="Alta",'Mapa final'!$L$22="Moderado"),CONCATENATE("R",'Mapa final'!$A$22),"")</f>
        <v/>
      </c>
      <c r="AA14" s="654"/>
      <c r="AB14" s="650" t="str">
        <f>IF(AND('Mapa final'!$H$10="Alta",'Mapa final'!$L$10="Mayor"),CONCATENATE("R",'Mapa final'!$A$10),"")</f>
        <v/>
      </c>
      <c r="AC14" s="651"/>
      <c r="AD14" s="651" t="str">
        <f>IF(AND('Mapa final'!$H$16="Alta",'Mapa final'!$L$16="Mayor"),CONCATENATE("R",'Mapa final'!$A$16),"")</f>
        <v/>
      </c>
      <c r="AE14" s="651"/>
      <c r="AF14" s="651" t="str">
        <f>IF(AND('Mapa final'!$H$22="Alta",'Mapa final'!$L$22="Mayor"),CONCATENATE("R",'Mapa final'!$A$22),"")</f>
        <v/>
      </c>
      <c r="AG14" s="654"/>
      <c r="AH14" s="656" t="str">
        <f>IF(AND('Mapa final'!$H$10="Alta",'Mapa final'!$L$10="Catastrófico"),CONCATENATE("R",'Mapa final'!$A$10),"")</f>
        <v/>
      </c>
      <c r="AI14" s="657"/>
      <c r="AJ14" s="657" t="str">
        <f>IF(AND('Mapa final'!$H$16="Alta",'Mapa final'!$L$16="Catastrófico"),CONCATENATE("R",'Mapa final'!$A$16),"")</f>
        <v/>
      </c>
      <c r="AK14" s="657"/>
      <c r="AL14" s="657" t="str">
        <f>IF(AND('Mapa final'!$H$22="Alta",'Mapa final'!$L$22="Catastrófico"),CONCATENATE("R",'Mapa final'!$A$22),"")</f>
        <v/>
      </c>
      <c r="AM14" s="660"/>
      <c r="AN14" s="15"/>
      <c r="AO14" s="680" t="s">
        <v>1057</v>
      </c>
      <c r="AP14" s="681"/>
      <c r="AQ14" s="681"/>
      <c r="AR14" s="681"/>
      <c r="AS14" s="681"/>
      <c r="AT14" s="68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39"/>
      <c r="C15" s="639"/>
      <c r="D15" s="640"/>
      <c r="E15" s="644"/>
      <c r="F15" s="645"/>
      <c r="G15" s="645"/>
      <c r="H15" s="645"/>
      <c r="I15" s="645"/>
      <c r="J15" s="675"/>
      <c r="K15" s="676"/>
      <c r="L15" s="676"/>
      <c r="M15" s="676"/>
      <c r="N15" s="676"/>
      <c r="O15" s="678"/>
      <c r="P15" s="675"/>
      <c r="Q15" s="676"/>
      <c r="R15" s="676"/>
      <c r="S15" s="676"/>
      <c r="T15" s="676"/>
      <c r="U15" s="678"/>
      <c r="V15" s="652"/>
      <c r="W15" s="653"/>
      <c r="X15" s="653"/>
      <c r="Y15" s="653"/>
      <c r="Z15" s="653"/>
      <c r="AA15" s="655"/>
      <c r="AB15" s="652"/>
      <c r="AC15" s="653"/>
      <c r="AD15" s="653"/>
      <c r="AE15" s="653"/>
      <c r="AF15" s="653"/>
      <c r="AG15" s="655"/>
      <c r="AH15" s="658"/>
      <c r="AI15" s="659"/>
      <c r="AJ15" s="659"/>
      <c r="AK15" s="659"/>
      <c r="AL15" s="659"/>
      <c r="AM15" s="661"/>
      <c r="AN15" s="15"/>
      <c r="AO15" s="683"/>
      <c r="AP15" s="684"/>
      <c r="AQ15" s="684"/>
      <c r="AR15" s="684"/>
      <c r="AS15" s="684"/>
      <c r="AT15" s="68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39"/>
      <c r="C16" s="639"/>
      <c r="D16" s="640"/>
      <c r="E16" s="644"/>
      <c r="F16" s="645"/>
      <c r="G16" s="645"/>
      <c r="H16" s="645"/>
      <c r="I16" s="645"/>
      <c r="J16" s="675" t="str">
        <f>IF(AND('Mapa final'!$H$28="Alta",'Mapa final'!$L$28="Leve"),CONCATENATE("R",'Mapa final'!$A$28),"")</f>
        <v/>
      </c>
      <c r="K16" s="676"/>
      <c r="L16" s="676" t="str">
        <f>IF(AND('Mapa final'!$H$34="Alta",'Mapa final'!$L$34="Leve"),CONCATENATE("R",'Mapa final'!$A$34),"")</f>
        <v/>
      </c>
      <c r="M16" s="676"/>
      <c r="N16" s="676" t="str">
        <f>IF(AND('Mapa final'!$H$40="Alta",'Mapa final'!$L$40="Leve"),CONCATENATE("R",'Mapa final'!$A$40),"")</f>
        <v/>
      </c>
      <c r="O16" s="678"/>
      <c r="P16" s="675" t="str">
        <f>IF(AND('Mapa final'!$H$28="Alta",'Mapa final'!$L$28="Menor"),CONCATENATE("R",'Mapa final'!$A$28),"")</f>
        <v/>
      </c>
      <c r="Q16" s="676"/>
      <c r="R16" s="676" t="str">
        <f>IF(AND('Mapa final'!$H$34="Alta",'Mapa final'!$L$34="Menor"),CONCATENATE("R",'Mapa final'!$A$34),"")</f>
        <v/>
      </c>
      <c r="S16" s="676"/>
      <c r="T16" s="676" t="str">
        <f>IF(AND('Mapa final'!$H$40="Alta",'Mapa final'!$L$40="Menor"),CONCATENATE("R",'Mapa final'!$A$40),"")</f>
        <v/>
      </c>
      <c r="U16" s="678"/>
      <c r="V16" s="652" t="str">
        <f>IF(AND('Mapa final'!$H$28="Alta",'Mapa final'!$L$28="Moderado"),CONCATENATE("R",'Mapa final'!$A$28),"")</f>
        <v/>
      </c>
      <c r="W16" s="653"/>
      <c r="X16" s="653" t="str">
        <f>IF(AND('Mapa final'!$H$34="Alta",'Mapa final'!$L$34="Moderado"),CONCATENATE("R",'Mapa final'!$A$34),"")</f>
        <v/>
      </c>
      <c r="Y16" s="653"/>
      <c r="Z16" s="653" t="str">
        <f>IF(AND('Mapa final'!$H$40="Alta",'Mapa final'!$L$40="Moderado"),CONCATENATE("R",'Mapa final'!$A$40),"")</f>
        <v/>
      </c>
      <c r="AA16" s="655"/>
      <c r="AB16" s="652" t="str">
        <f>IF(AND('Mapa final'!$H$28="Alta",'Mapa final'!$L$28="Mayor"),CONCATENATE("R",'Mapa final'!$A$28),"")</f>
        <v/>
      </c>
      <c r="AC16" s="653"/>
      <c r="AD16" s="653" t="str">
        <f>IF(AND('Mapa final'!$H$34="Alta",'Mapa final'!$L$34="Mayor"),CONCATENATE("R",'Mapa final'!$A$34),"")</f>
        <v/>
      </c>
      <c r="AE16" s="653"/>
      <c r="AF16" s="653" t="str">
        <f>IF(AND('Mapa final'!$H$40="Alta",'Mapa final'!$L$40="Mayor"),CONCATENATE("R",'Mapa final'!$A$40),"")</f>
        <v/>
      </c>
      <c r="AG16" s="655"/>
      <c r="AH16" s="658" t="str">
        <f>IF(AND('Mapa final'!$H$28="Alta",'Mapa final'!$L$28="Catastrófico"),CONCATENATE("R",'Mapa final'!$A$28),"")</f>
        <v/>
      </c>
      <c r="AI16" s="659"/>
      <c r="AJ16" s="659" t="str">
        <f>IF(AND('Mapa final'!$H$34="Alta",'Mapa final'!$L$34="Catastrófico"),CONCATENATE("R",'Mapa final'!$A$34),"")</f>
        <v/>
      </c>
      <c r="AK16" s="659"/>
      <c r="AL16" s="659" t="str">
        <f>IF(AND('Mapa final'!$H$40="Alta",'Mapa final'!$L$40="Catastrófico"),CONCATENATE("R",'Mapa final'!$A$40),"")</f>
        <v/>
      </c>
      <c r="AM16" s="661"/>
      <c r="AN16" s="15"/>
      <c r="AO16" s="683"/>
      <c r="AP16" s="684"/>
      <c r="AQ16" s="684"/>
      <c r="AR16" s="684"/>
      <c r="AS16" s="684"/>
      <c r="AT16" s="68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39"/>
      <c r="C17" s="639"/>
      <c r="D17" s="640"/>
      <c r="E17" s="644"/>
      <c r="F17" s="645"/>
      <c r="G17" s="645"/>
      <c r="H17" s="645"/>
      <c r="I17" s="645"/>
      <c r="J17" s="675"/>
      <c r="K17" s="676"/>
      <c r="L17" s="676"/>
      <c r="M17" s="676"/>
      <c r="N17" s="676"/>
      <c r="O17" s="678"/>
      <c r="P17" s="675"/>
      <c r="Q17" s="676"/>
      <c r="R17" s="676"/>
      <c r="S17" s="676"/>
      <c r="T17" s="676"/>
      <c r="U17" s="678"/>
      <c r="V17" s="652"/>
      <c r="W17" s="653"/>
      <c r="X17" s="653"/>
      <c r="Y17" s="653"/>
      <c r="Z17" s="653"/>
      <c r="AA17" s="655"/>
      <c r="AB17" s="652"/>
      <c r="AC17" s="653"/>
      <c r="AD17" s="653"/>
      <c r="AE17" s="653"/>
      <c r="AF17" s="653"/>
      <c r="AG17" s="655"/>
      <c r="AH17" s="658"/>
      <c r="AI17" s="659"/>
      <c r="AJ17" s="659"/>
      <c r="AK17" s="659"/>
      <c r="AL17" s="659"/>
      <c r="AM17" s="661"/>
      <c r="AN17" s="15"/>
      <c r="AO17" s="683"/>
      <c r="AP17" s="684"/>
      <c r="AQ17" s="684"/>
      <c r="AR17" s="684"/>
      <c r="AS17" s="684"/>
      <c r="AT17" s="68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39"/>
      <c r="C18" s="639"/>
      <c r="D18" s="640"/>
      <c r="E18" s="644"/>
      <c r="F18" s="645"/>
      <c r="G18" s="645"/>
      <c r="H18" s="645"/>
      <c r="I18" s="645"/>
      <c r="J18" s="675" t="str">
        <f>IF(AND('Mapa final'!$H$46="Alta",'Mapa final'!$L$46="Leve"),CONCATENATE("R",'Mapa final'!$A$46),"")</f>
        <v/>
      </c>
      <c r="K18" s="676"/>
      <c r="L18" s="676" t="str">
        <f>IF(AND('Mapa final'!$H$52="Alta",'Mapa final'!$L$52="Leve"),CONCATENATE("R",'Mapa final'!$A$52),"")</f>
        <v/>
      </c>
      <c r="M18" s="676"/>
      <c r="N18" s="676" t="str">
        <f>IF(AND('Mapa final'!$H$58="Alta",'Mapa final'!$L$58="Leve"),CONCATENATE("R",'Mapa final'!$A$58),"")</f>
        <v/>
      </c>
      <c r="O18" s="678"/>
      <c r="P18" s="675" t="str">
        <f>IF(AND('Mapa final'!$H$46="Alta",'Mapa final'!$L$46="Menor"),CONCATENATE("R",'Mapa final'!$A$46),"")</f>
        <v/>
      </c>
      <c r="Q18" s="676"/>
      <c r="R18" s="676" t="str">
        <f>IF(AND('Mapa final'!$H$52="Alta",'Mapa final'!$L$52="Menor"),CONCATENATE("R",'Mapa final'!$A$52),"")</f>
        <v/>
      </c>
      <c r="S18" s="676"/>
      <c r="T18" s="676" t="str">
        <f>IF(AND('Mapa final'!$H$58="Alta",'Mapa final'!$L$58="Menor"),CONCATENATE("R",'Mapa final'!$A$58),"")</f>
        <v/>
      </c>
      <c r="U18" s="678"/>
      <c r="V18" s="652" t="str">
        <f>IF(AND('Mapa final'!$H$46="Alta",'Mapa final'!$L$46="Moderado"),CONCATENATE("R",'Mapa final'!$A$46),"")</f>
        <v/>
      </c>
      <c r="W18" s="653"/>
      <c r="X18" s="653" t="str">
        <f>IF(AND('Mapa final'!$H$52="Alta",'Mapa final'!$L$52="Moderado"),CONCATENATE("R",'Mapa final'!$A$52),"")</f>
        <v/>
      </c>
      <c r="Y18" s="653"/>
      <c r="Z18" s="653" t="str">
        <f>IF(AND('Mapa final'!$H$58="Alta",'Mapa final'!$L$58="Moderado"),CONCATENATE("R",'Mapa final'!$A$58),"")</f>
        <v/>
      </c>
      <c r="AA18" s="655"/>
      <c r="AB18" s="652" t="str">
        <f>IF(AND('Mapa final'!$H$46="Alta",'Mapa final'!$L$46="Mayor"),CONCATENATE("R",'Mapa final'!$A$46),"")</f>
        <v/>
      </c>
      <c r="AC18" s="653"/>
      <c r="AD18" s="653" t="str">
        <f>IF(AND('Mapa final'!$H$52="Alta",'Mapa final'!$L$52="Mayor"),CONCATENATE("R",'Mapa final'!$A$52),"")</f>
        <v/>
      </c>
      <c r="AE18" s="653"/>
      <c r="AF18" s="653" t="str">
        <f>IF(AND('Mapa final'!$H$58="Alta",'Mapa final'!$L$58="Mayor"),CONCATENATE("R",'Mapa final'!$A$58),"")</f>
        <v/>
      </c>
      <c r="AG18" s="655"/>
      <c r="AH18" s="658" t="str">
        <f>IF(AND('Mapa final'!$H$46="Alta",'Mapa final'!$L$46="Catastrófico"),CONCATENATE("R",'Mapa final'!$A$46),"")</f>
        <v/>
      </c>
      <c r="AI18" s="659"/>
      <c r="AJ18" s="659" t="str">
        <f>IF(AND('Mapa final'!$H$52="Alta",'Mapa final'!$L$52="Catastrófico"),CONCATENATE("R",'Mapa final'!$A$52),"")</f>
        <v/>
      </c>
      <c r="AK18" s="659"/>
      <c r="AL18" s="659" t="str">
        <f>IF(AND('Mapa final'!$H$58="Alta",'Mapa final'!$L$58="Catastrófico"),CONCATENATE("R",'Mapa final'!$A$58),"")</f>
        <v/>
      </c>
      <c r="AM18" s="661"/>
      <c r="AN18" s="15"/>
      <c r="AO18" s="683"/>
      <c r="AP18" s="684"/>
      <c r="AQ18" s="684"/>
      <c r="AR18" s="684"/>
      <c r="AS18" s="684"/>
      <c r="AT18" s="68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39"/>
      <c r="C19" s="639"/>
      <c r="D19" s="640"/>
      <c r="E19" s="644"/>
      <c r="F19" s="645"/>
      <c r="G19" s="645"/>
      <c r="H19" s="645"/>
      <c r="I19" s="645"/>
      <c r="J19" s="675"/>
      <c r="K19" s="676"/>
      <c r="L19" s="676"/>
      <c r="M19" s="676"/>
      <c r="N19" s="676"/>
      <c r="O19" s="678"/>
      <c r="P19" s="675"/>
      <c r="Q19" s="676"/>
      <c r="R19" s="676"/>
      <c r="S19" s="676"/>
      <c r="T19" s="676"/>
      <c r="U19" s="678"/>
      <c r="V19" s="652"/>
      <c r="W19" s="653"/>
      <c r="X19" s="653"/>
      <c r="Y19" s="653"/>
      <c r="Z19" s="653"/>
      <c r="AA19" s="655"/>
      <c r="AB19" s="652"/>
      <c r="AC19" s="653"/>
      <c r="AD19" s="653"/>
      <c r="AE19" s="653"/>
      <c r="AF19" s="653"/>
      <c r="AG19" s="655"/>
      <c r="AH19" s="658"/>
      <c r="AI19" s="659"/>
      <c r="AJ19" s="659"/>
      <c r="AK19" s="659"/>
      <c r="AL19" s="659"/>
      <c r="AM19" s="661"/>
      <c r="AN19" s="15"/>
      <c r="AO19" s="683"/>
      <c r="AP19" s="684"/>
      <c r="AQ19" s="684"/>
      <c r="AR19" s="684"/>
      <c r="AS19" s="684"/>
      <c r="AT19" s="68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39"/>
      <c r="C20" s="639"/>
      <c r="D20" s="640"/>
      <c r="E20" s="644"/>
      <c r="F20" s="645"/>
      <c r="G20" s="645"/>
      <c r="H20" s="645"/>
      <c r="I20" s="645"/>
      <c r="J20" s="675" t="str">
        <f>IF(AND('Mapa final'!$H$64="Alta",'Mapa final'!$L$64="Leve"),CONCATENATE("R",'Mapa final'!$A$64),"")</f>
        <v/>
      </c>
      <c r="K20" s="676"/>
      <c r="L20" s="676" t="str">
        <f>IF(AND('Mapa final'!$H$70="Alta",'Mapa final'!$L$70="Leve"),CONCATENATE("R",'Mapa final'!$A$70),"")</f>
        <v/>
      </c>
      <c r="M20" s="676"/>
      <c r="N20" s="676" t="str">
        <f>IF(AND('Mapa final'!$H$76="Alta",'Mapa final'!$L$76="Leve"),CONCATENATE("R",'Mapa final'!$A$76),"")</f>
        <v/>
      </c>
      <c r="O20" s="678"/>
      <c r="P20" s="675" t="str">
        <f>IF(AND('Mapa final'!$H$64="Alta",'Mapa final'!$L$64="Menor"),CONCATENATE("R",'Mapa final'!$A$64),"")</f>
        <v/>
      </c>
      <c r="Q20" s="676"/>
      <c r="R20" s="676" t="str">
        <f>IF(AND('Mapa final'!$H$70="Alta",'Mapa final'!$L$70="Menor"),CONCATENATE("R",'Mapa final'!$A$70),"")</f>
        <v/>
      </c>
      <c r="S20" s="676"/>
      <c r="T20" s="676" t="str">
        <f>IF(AND('Mapa final'!$H$76="Alta",'Mapa final'!$L$76="Menor"),CONCATENATE("R",'Mapa final'!$A$76),"")</f>
        <v/>
      </c>
      <c r="U20" s="678"/>
      <c r="V20" s="652" t="str">
        <f>IF(AND('Mapa final'!$H$64="Alta",'Mapa final'!$L$64="Moderado"),CONCATENATE("R",'Mapa final'!$A$64),"")</f>
        <v/>
      </c>
      <c r="W20" s="653"/>
      <c r="X20" s="653" t="str">
        <f>IF(AND('Mapa final'!$H$70="Alta",'Mapa final'!$L$70="Moderado"),CONCATENATE("R",'Mapa final'!$A$70),"")</f>
        <v/>
      </c>
      <c r="Y20" s="653"/>
      <c r="Z20" s="653" t="str">
        <f>IF(AND('Mapa final'!$H$76="Alta",'Mapa final'!$L$76="Moderado"),CONCATENATE("R",'Mapa final'!$A$76),"")</f>
        <v/>
      </c>
      <c r="AA20" s="655"/>
      <c r="AB20" s="652" t="str">
        <f>IF(AND('Mapa final'!$H$64="Alta",'Mapa final'!$L$64="Mayor"),CONCATENATE("R",'Mapa final'!$A$64),"")</f>
        <v/>
      </c>
      <c r="AC20" s="653"/>
      <c r="AD20" s="653" t="str">
        <f>IF(AND('Mapa final'!$H$70="Alta",'Mapa final'!$L$70="Mayor"),CONCATENATE("R",'Mapa final'!$A$70),"")</f>
        <v/>
      </c>
      <c r="AE20" s="653"/>
      <c r="AF20" s="653" t="str">
        <f>IF(AND('Mapa final'!$H$76="Alta",'Mapa final'!$L$76="Mayor"),CONCATENATE("R",'Mapa final'!$A$76),"")</f>
        <v/>
      </c>
      <c r="AG20" s="655"/>
      <c r="AH20" s="658" t="str">
        <f>IF(AND('Mapa final'!$H$64="Alta",'Mapa final'!$L$64="Catastrófico"),CONCATENATE("R",'Mapa final'!$A$64),"")</f>
        <v/>
      </c>
      <c r="AI20" s="659"/>
      <c r="AJ20" s="659" t="str">
        <f>IF(AND('Mapa final'!$H$70="Alta",'Mapa final'!$L$70="Catastrófico"),CONCATENATE("R",'Mapa final'!$A$70),"")</f>
        <v/>
      </c>
      <c r="AK20" s="659"/>
      <c r="AL20" s="659" t="str">
        <f>IF(AND('Mapa final'!$H$76="Alta",'Mapa final'!$L$76="Catastrófico"),CONCATENATE("R",'Mapa final'!$A$76),"")</f>
        <v/>
      </c>
      <c r="AM20" s="661"/>
      <c r="AN20" s="15"/>
      <c r="AO20" s="683"/>
      <c r="AP20" s="684"/>
      <c r="AQ20" s="684"/>
      <c r="AR20" s="684"/>
      <c r="AS20" s="684"/>
      <c r="AT20" s="68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39"/>
      <c r="C21" s="639"/>
      <c r="D21" s="640"/>
      <c r="E21" s="647"/>
      <c r="F21" s="648"/>
      <c r="G21" s="648"/>
      <c r="H21" s="648"/>
      <c r="I21" s="648"/>
      <c r="J21" s="692"/>
      <c r="K21" s="693"/>
      <c r="L21" s="693"/>
      <c r="M21" s="693"/>
      <c r="N21" s="693"/>
      <c r="O21" s="694"/>
      <c r="P21" s="692"/>
      <c r="Q21" s="693"/>
      <c r="R21" s="693"/>
      <c r="S21" s="693"/>
      <c r="T21" s="693"/>
      <c r="U21" s="694"/>
      <c r="V21" s="689"/>
      <c r="W21" s="690"/>
      <c r="X21" s="690"/>
      <c r="Y21" s="690"/>
      <c r="Z21" s="690"/>
      <c r="AA21" s="691"/>
      <c r="AB21" s="689"/>
      <c r="AC21" s="690"/>
      <c r="AD21" s="690"/>
      <c r="AE21" s="690"/>
      <c r="AF21" s="690"/>
      <c r="AG21" s="691"/>
      <c r="AH21" s="679"/>
      <c r="AI21" s="671"/>
      <c r="AJ21" s="671"/>
      <c r="AK21" s="671"/>
      <c r="AL21" s="671"/>
      <c r="AM21" s="672"/>
      <c r="AN21" s="15"/>
      <c r="AO21" s="686"/>
      <c r="AP21" s="687"/>
      <c r="AQ21" s="687"/>
      <c r="AR21" s="687"/>
      <c r="AS21" s="687"/>
      <c r="AT21" s="68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39"/>
      <c r="C22" s="639"/>
      <c r="D22" s="640"/>
      <c r="E22" s="641" t="s">
        <v>1058</v>
      </c>
      <c r="F22" s="642"/>
      <c r="G22" s="642"/>
      <c r="H22" s="642"/>
      <c r="I22" s="643"/>
      <c r="J22" s="673" t="str">
        <f>IF(AND('Mapa final'!$H$10="Media",'Mapa final'!$L$10="Leve"),CONCATENATE("R",'Mapa final'!$A$10),"")</f>
        <v>R1</v>
      </c>
      <c r="K22" s="674"/>
      <c r="L22" s="674" t="str">
        <f>IF(AND('Mapa final'!$H$16="Media",'Mapa final'!$L$16="Leve"),CONCATENATE("R",'Mapa final'!$A$16),"")</f>
        <v/>
      </c>
      <c r="M22" s="674"/>
      <c r="N22" s="674" t="str">
        <f>IF(AND('Mapa final'!$H$22="Media",'Mapa final'!$L$22="Leve"),CONCATENATE("R",'Mapa final'!$A$22),"")</f>
        <v/>
      </c>
      <c r="O22" s="677"/>
      <c r="P22" s="673" t="str">
        <f>IF(AND('Mapa final'!$H$10="Media",'Mapa final'!$L$10="Menor"),CONCATENATE("R",'Mapa final'!$A$10),"")</f>
        <v/>
      </c>
      <c r="Q22" s="674"/>
      <c r="R22" s="674" t="str">
        <f>IF(AND('Mapa final'!$H$16="Media",'Mapa final'!$L$16="Menor"),CONCATENATE("R",'Mapa final'!$A$16),"")</f>
        <v/>
      </c>
      <c r="S22" s="674"/>
      <c r="T22" s="674" t="str">
        <f>IF(AND('Mapa final'!$H$22="Media",'Mapa final'!$L$22="Menor"),CONCATENATE("R",'Mapa final'!$A$22),"")</f>
        <v/>
      </c>
      <c r="U22" s="677"/>
      <c r="V22" s="673" t="str">
        <f>IF(AND('Mapa final'!$H$10="Media",'Mapa final'!$L$10="Moderado"),CONCATENATE("R",'Mapa final'!$A$10),"")</f>
        <v/>
      </c>
      <c r="W22" s="674"/>
      <c r="X22" s="674" t="str">
        <f>IF(AND('Mapa final'!$H$16="Media",'Mapa final'!$L$16="Moderado"),CONCATENATE("R",'Mapa final'!$A$16),"")</f>
        <v/>
      </c>
      <c r="Y22" s="674"/>
      <c r="Z22" s="674" t="str">
        <f>IF(AND('Mapa final'!$H$22="Media",'Mapa final'!$L$22="Moderado"),CONCATENATE("R",'Mapa final'!$A$22),"")</f>
        <v/>
      </c>
      <c r="AA22" s="677"/>
      <c r="AB22" s="650" t="str">
        <f>IF(AND('Mapa final'!$H$10="Media",'Mapa final'!$L$10="Mayor"),CONCATENATE("R",'Mapa final'!$A$10),"")</f>
        <v/>
      </c>
      <c r="AC22" s="651"/>
      <c r="AD22" s="651" t="str">
        <f>IF(AND('Mapa final'!$H$16="Media",'Mapa final'!$L$16="Mayor"),CONCATENATE("R",'Mapa final'!$A$16),"")</f>
        <v/>
      </c>
      <c r="AE22" s="651"/>
      <c r="AF22" s="651" t="str">
        <f>IF(AND('Mapa final'!$H$22="Media",'Mapa final'!$L$22="Mayor"),CONCATENATE("R",'Mapa final'!$A$22),"")</f>
        <v/>
      </c>
      <c r="AG22" s="654"/>
      <c r="AH22" s="656" t="str">
        <f>IF(AND('Mapa final'!$H$10="Media",'Mapa final'!$L$10="Catastrófico"),CONCATENATE("R",'Mapa final'!$A$10),"")</f>
        <v/>
      </c>
      <c r="AI22" s="657"/>
      <c r="AJ22" s="657" t="str">
        <f>IF(AND('Mapa final'!$H$16="Media",'Mapa final'!$L$16="Catastrófico"),CONCATENATE("R",'Mapa final'!$A$16),"")</f>
        <v/>
      </c>
      <c r="AK22" s="657"/>
      <c r="AL22" s="657" t="str">
        <f>IF(AND('Mapa final'!$H$22="Media",'Mapa final'!$L$22="Catastrófico"),CONCATENATE("R",'Mapa final'!$A$22),"")</f>
        <v/>
      </c>
      <c r="AM22" s="660"/>
      <c r="AN22" s="15"/>
      <c r="AO22" s="695" t="s">
        <v>9</v>
      </c>
      <c r="AP22" s="696"/>
      <c r="AQ22" s="696"/>
      <c r="AR22" s="696"/>
      <c r="AS22" s="696"/>
      <c r="AT22" s="69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39"/>
      <c r="C23" s="639"/>
      <c r="D23" s="640"/>
      <c r="E23" s="644"/>
      <c r="F23" s="645"/>
      <c r="G23" s="645"/>
      <c r="H23" s="645"/>
      <c r="I23" s="646"/>
      <c r="J23" s="675"/>
      <c r="K23" s="676"/>
      <c r="L23" s="676"/>
      <c r="M23" s="676"/>
      <c r="N23" s="676"/>
      <c r="O23" s="678"/>
      <c r="P23" s="675"/>
      <c r="Q23" s="676"/>
      <c r="R23" s="676"/>
      <c r="S23" s="676"/>
      <c r="T23" s="676"/>
      <c r="U23" s="678"/>
      <c r="V23" s="675"/>
      <c r="W23" s="676"/>
      <c r="X23" s="676"/>
      <c r="Y23" s="676"/>
      <c r="Z23" s="676"/>
      <c r="AA23" s="678"/>
      <c r="AB23" s="652"/>
      <c r="AC23" s="653"/>
      <c r="AD23" s="653"/>
      <c r="AE23" s="653"/>
      <c r="AF23" s="653"/>
      <c r="AG23" s="655"/>
      <c r="AH23" s="658"/>
      <c r="AI23" s="659"/>
      <c r="AJ23" s="659"/>
      <c r="AK23" s="659"/>
      <c r="AL23" s="659"/>
      <c r="AM23" s="661"/>
      <c r="AN23" s="15"/>
      <c r="AO23" s="698"/>
      <c r="AP23" s="699"/>
      <c r="AQ23" s="699"/>
      <c r="AR23" s="699"/>
      <c r="AS23" s="699"/>
      <c r="AT23" s="70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39"/>
      <c r="C24" s="639"/>
      <c r="D24" s="640"/>
      <c r="E24" s="644"/>
      <c r="F24" s="645"/>
      <c r="G24" s="645"/>
      <c r="H24" s="645"/>
      <c r="I24" s="646"/>
      <c r="J24" s="675" t="str">
        <f>IF(AND('Mapa final'!$H$28="Media",'Mapa final'!$L$28="Leve"),CONCATENATE("R",'Mapa final'!$A$28),"")</f>
        <v/>
      </c>
      <c r="K24" s="676"/>
      <c r="L24" s="676" t="str">
        <f>IF(AND('Mapa final'!$H$34="Media",'Mapa final'!$L$34="Leve"),CONCATENATE("R",'Mapa final'!$A$34),"")</f>
        <v/>
      </c>
      <c r="M24" s="676"/>
      <c r="N24" s="676" t="str">
        <f>IF(AND('Mapa final'!$H$40="Media",'Mapa final'!$L$40="Leve"),CONCATENATE("R",'Mapa final'!$A$40),"")</f>
        <v/>
      </c>
      <c r="O24" s="678"/>
      <c r="P24" s="675" t="str">
        <f>IF(AND('Mapa final'!$H$28="Media",'Mapa final'!$L$28="Menor"),CONCATENATE("R",'Mapa final'!$A$28),"")</f>
        <v/>
      </c>
      <c r="Q24" s="676"/>
      <c r="R24" s="676" t="str">
        <f>IF(AND('Mapa final'!$H$34="Media",'Mapa final'!$L$34="Menor"),CONCATENATE("R",'Mapa final'!$A$34),"")</f>
        <v/>
      </c>
      <c r="S24" s="676"/>
      <c r="T24" s="676" t="str">
        <f>IF(AND('Mapa final'!$H$40="Media",'Mapa final'!$L$40="Menor"),CONCATENATE("R",'Mapa final'!$A$40),"")</f>
        <v/>
      </c>
      <c r="U24" s="678"/>
      <c r="V24" s="675" t="str">
        <f>IF(AND('Mapa final'!$H$28="Media",'Mapa final'!$L$28="Moderado"),CONCATENATE("R",'Mapa final'!$A$28),"")</f>
        <v/>
      </c>
      <c r="W24" s="676"/>
      <c r="X24" s="676" t="str">
        <f>IF(AND('Mapa final'!$H$34="Media",'Mapa final'!$L$34="Moderado"),CONCATENATE("R",'Mapa final'!$A$34),"")</f>
        <v/>
      </c>
      <c r="Y24" s="676"/>
      <c r="Z24" s="676" t="str">
        <f>IF(AND('Mapa final'!$H$40="Media",'Mapa final'!$L$40="Moderado"),CONCATENATE("R",'Mapa final'!$A$40),"")</f>
        <v/>
      </c>
      <c r="AA24" s="678"/>
      <c r="AB24" s="652" t="str">
        <f>IF(AND('Mapa final'!$H$28="Media",'Mapa final'!$L$28="Mayor"),CONCATENATE("R",'Mapa final'!$A$28),"")</f>
        <v/>
      </c>
      <c r="AC24" s="653"/>
      <c r="AD24" s="653" t="str">
        <f>IF(AND('Mapa final'!$H$34="Media",'Mapa final'!$L$34="Mayor"),CONCATENATE("R",'Mapa final'!$A$34),"")</f>
        <v/>
      </c>
      <c r="AE24" s="653"/>
      <c r="AF24" s="653" t="str">
        <f>IF(AND('Mapa final'!$H$40="Media",'Mapa final'!$L$40="Mayor"),CONCATENATE("R",'Mapa final'!$A$40),"")</f>
        <v/>
      </c>
      <c r="AG24" s="655"/>
      <c r="AH24" s="658" t="str">
        <f>IF(AND('Mapa final'!$H$28="Media",'Mapa final'!$L$28="Catastrófico"),CONCATENATE("R",'Mapa final'!$A$28),"")</f>
        <v/>
      </c>
      <c r="AI24" s="659"/>
      <c r="AJ24" s="659" t="str">
        <f>IF(AND('Mapa final'!$H$34="Media",'Mapa final'!$L$34="Catastrófico"),CONCATENATE("R",'Mapa final'!$A$34),"")</f>
        <v/>
      </c>
      <c r="AK24" s="659"/>
      <c r="AL24" s="659" t="str">
        <f>IF(AND('Mapa final'!$H$40="Media",'Mapa final'!$L$40="Catastrófico"),CONCATENATE("R",'Mapa final'!$A$40),"")</f>
        <v/>
      </c>
      <c r="AM24" s="661"/>
      <c r="AN24" s="15"/>
      <c r="AO24" s="698"/>
      <c r="AP24" s="699"/>
      <c r="AQ24" s="699"/>
      <c r="AR24" s="699"/>
      <c r="AS24" s="699"/>
      <c r="AT24" s="70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39"/>
      <c r="C25" s="639"/>
      <c r="D25" s="640"/>
      <c r="E25" s="644"/>
      <c r="F25" s="645"/>
      <c r="G25" s="645"/>
      <c r="H25" s="645"/>
      <c r="I25" s="646"/>
      <c r="J25" s="675"/>
      <c r="K25" s="676"/>
      <c r="L25" s="676"/>
      <c r="M25" s="676"/>
      <c r="N25" s="676"/>
      <c r="O25" s="678"/>
      <c r="P25" s="675"/>
      <c r="Q25" s="676"/>
      <c r="R25" s="676"/>
      <c r="S25" s="676"/>
      <c r="T25" s="676"/>
      <c r="U25" s="678"/>
      <c r="V25" s="675"/>
      <c r="W25" s="676"/>
      <c r="X25" s="676"/>
      <c r="Y25" s="676"/>
      <c r="Z25" s="676"/>
      <c r="AA25" s="678"/>
      <c r="AB25" s="652"/>
      <c r="AC25" s="653"/>
      <c r="AD25" s="653"/>
      <c r="AE25" s="653"/>
      <c r="AF25" s="653"/>
      <c r="AG25" s="655"/>
      <c r="AH25" s="658"/>
      <c r="AI25" s="659"/>
      <c r="AJ25" s="659"/>
      <c r="AK25" s="659"/>
      <c r="AL25" s="659"/>
      <c r="AM25" s="661"/>
      <c r="AN25" s="15"/>
      <c r="AO25" s="698"/>
      <c r="AP25" s="699"/>
      <c r="AQ25" s="699"/>
      <c r="AR25" s="699"/>
      <c r="AS25" s="699"/>
      <c r="AT25" s="70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39"/>
      <c r="C26" s="639"/>
      <c r="D26" s="640"/>
      <c r="E26" s="644"/>
      <c r="F26" s="645"/>
      <c r="G26" s="645"/>
      <c r="H26" s="645"/>
      <c r="I26" s="646"/>
      <c r="J26" s="675" t="str">
        <f>IF(AND('Mapa final'!$H$46="Media",'Mapa final'!$L$46="Leve"),CONCATENATE("R",'Mapa final'!$A$46),"")</f>
        <v/>
      </c>
      <c r="K26" s="676"/>
      <c r="L26" s="676" t="str">
        <f>IF(AND('Mapa final'!$H$52="Media",'Mapa final'!$L$52="Leve"),CONCATENATE("R",'Mapa final'!$A$52),"")</f>
        <v/>
      </c>
      <c r="M26" s="676"/>
      <c r="N26" s="676" t="str">
        <f>IF(AND('Mapa final'!$H$58="Media",'Mapa final'!$L$58="Leve"),CONCATENATE("R",'Mapa final'!$A$58),"")</f>
        <v/>
      </c>
      <c r="O26" s="678"/>
      <c r="P26" s="675" t="str">
        <f>IF(AND('Mapa final'!$H$46="Media",'Mapa final'!$L$46="Menor"),CONCATENATE("R",'Mapa final'!$A$46),"")</f>
        <v/>
      </c>
      <c r="Q26" s="676"/>
      <c r="R26" s="676" t="str">
        <f>IF(AND('Mapa final'!$H$52="Media",'Mapa final'!$L$52="Menor"),CONCATENATE("R",'Mapa final'!$A$52),"")</f>
        <v/>
      </c>
      <c r="S26" s="676"/>
      <c r="T26" s="676" t="str">
        <f>IF(AND('Mapa final'!$H$58="Media",'Mapa final'!$L$58="Menor"),CONCATENATE("R",'Mapa final'!$A$58),"")</f>
        <v/>
      </c>
      <c r="U26" s="678"/>
      <c r="V26" s="675" t="str">
        <f>IF(AND('Mapa final'!$H$46="Media",'Mapa final'!$L$46="Moderado"),CONCATENATE("R",'Mapa final'!$A$46),"")</f>
        <v/>
      </c>
      <c r="W26" s="676"/>
      <c r="X26" s="676" t="str">
        <f>IF(AND('Mapa final'!$H$52="Media",'Mapa final'!$L$52="Moderado"),CONCATENATE("R",'Mapa final'!$A$52),"")</f>
        <v/>
      </c>
      <c r="Y26" s="676"/>
      <c r="Z26" s="676" t="str">
        <f>IF(AND('Mapa final'!$H$58="Media",'Mapa final'!$L$58="Moderado"),CONCATENATE("R",'Mapa final'!$A$58),"")</f>
        <v/>
      </c>
      <c r="AA26" s="678"/>
      <c r="AB26" s="652" t="str">
        <f>IF(AND('Mapa final'!$H$46="Media",'Mapa final'!$L$46="Mayor"),CONCATENATE("R",'Mapa final'!$A$46),"")</f>
        <v/>
      </c>
      <c r="AC26" s="653"/>
      <c r="AD26" s="653" t="str">
        <f>IF(AND('Mapa final'!$H$52="Media",'Mapa final'!$L$52="Mayor"),CONCATENATE("R",'Mapa final'!$A$52),"")</f>
        <v/>
      </c>
      <c r="AE26" s="653"/>
      <c r="AF26" s="653" t="str">
        <f>IF(AND('Mapa final'!$H$58="Media",'Mapa final'!$L$58="Mayor"),CONCATENATE("R",'Mapa final'!$A$58),"")</f>
        <v/>
      </c>
      <c r="AG26" s="655"/>
      <c r="AH26" s="658" t="str">
        <f>IF(AND('Mapa final'!$H$46="Media",'Mapa final'!$L$46="Catastrófico"),CONCATENATE("R",'Mapa final'!$A$46),"")</f>
        <v/>
      </c>
      <c r="AI26" s="659"/>
      <c r="AJ26" s="659" t="str">
        <f>IF(AND('Mapa final'!$H$52="Media",'Mapa final'!$L$52="Catastrófico"),CONCATENATE("R",'Mapa final'!$A$52),"")</f>
        <v/>
      </c>
      <c r="AK26" s="659"/>
      <c r="AL26" s="659" t="str">
        <f>IF(AND('Mapa final'!$H$58="Media",'Mapa final'!$L$58="Catastrófico"),CONCATENATE("R",'Mapa final'!$A$58),"")</f>
        <v/>
      </c>
      <c r="AM26" s="661"/>
      <c r="AN26" s="15"/>
      <c r="AO26" s="698"/>
      <c r="AP26" s="699"/>
      <c r="AQ26" s="699"/>
      <c r="AR26" s="699"/>
      <c r="AS26" s="699"/>
      <c r="AT26" s="70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39"/>
      <c r="C27" s="639"/>
      <c r="D27" s="640"/>
      <c r="E27" s="644"/>
      <c r="F27" s="645"/>
      <c r="G27" s="645"/>
      <c r="H27" s="645"/>
      <c r="I27" s="646"/>
      <c r="J27" s="675"/>
      <c r="K27" s="676"/>
      <c r="L27" s="676"/>
      <c r="M27" s="676"/>
      <c r="N27" s="676"/>
      <c r="O27" s="678"/>
      <c r="P27" s="675"/>
      <c r="Q27" s="676"/>
      <c r="R27" s="676"/>
      <c r="S27" s="676"/>
      <c r="T27" s="676"/>
      <c r="U27" s="678"/>
      <c r="V27" s="675"/>
      <c r="W27" s="676"/>
      <c r="X27" s="676"/>
      <c r="Y27" s="676"/>
      <c r="Z27" s="676"/>
      <c r="AA27" s="678"/>
      <c r="AB27" s="652"/>
      <c r="AC27" s="653"/>
      <c r="AD27" s="653"/>
      <c r="AE27" s="653"/>
      <c r="AF27" s="653"/>
      <c r="AG27" s="655"/>
      <c r="AH27" s="658"/>
      <c r="AI27" s="659"/>
      <c r="AJ27" s="659"/>
      <c r="AK27" s="659"/>
      <c r="AL27" s="659"/>
      <c r="AM27" s="661"/>
      <c r="AN27" s="15"/>
      <c r="AO27" s="698"/>
      <c r="AP27" s="699"/>
      <c r="AQ27" s="699"/>
      <c r="AR27" s="699"/>
      <c r="AS27" s="699"/>
      <c r="AT27" s="70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39"/>
      <c r="C28" s="639"/>
      <c r="D28" s="640"/>
      <c r="E28" s="644"/>
      <c r="F28" s="645"/>
      <c r="G28" s="645"/>
      <c r="H28" s="645"/>
      <c r="I28" s="646"/>
      <c r="J28" s="675" t="str">
        <f>IF(AND('Mapa final'!$H$64="Media",'Mapa final'!$L$64="Leve"),CONCATENATE("R",'Mapa final'!$A$64),"")</f>
        <v/>
      </c>
      <c r="K28" s="676"/>
      <c r="L28" s="676" t="str">
        <f>IF(AND('Mapa final'!$H$70="Media",'Mapa final'!$L$70="Leve"),CONCATENATE("R",'Mapa final'!$A$70),"")</f>
        <v/>
      </c>
      <c r="M28" s="676"/>
      <c r="N28" s="676" t="str">
        <f>IF(AND('Mapa final'!$H$76="Media",'Mapa final'!$L$76="Leve"),CONCATENATE("R",'Mapa final'!$A$76),"")</f>
        <v/>
      </c>
      <c r="O28" s="678"/>
      <c r="P28" s="675" t="str">
        <f>IF(AND('Mapa final'!$H$64="Media",'Mapa final'!$L$64="Menor"),CONCATENATE("R",'Mapa final'!$A$64),"")</f>
        <v/>
      </c>
      <c r="Q28" s="676"/>
      <c r="R28" s="676" t="str">
        <f>IF(AND('Mapa final'!$H$70="Media",'Mapa final'!$L$70="Menor"),CONCATENATE("R",'Mapa final'!$A$70),"")</f>
        <v/>
      </c>
      <c r="S28" s="676"/>
      <c r="T28" s="676" t="str">
        <f>IF(AND('Mapa final'!$H$76="Media",'Mapa final'!$L$76="Menor"),CONCATENATE("R",'Mapa final'!$A$76),"")</f>
        <v/>
      </c>
      <c r="U28" s="678"/>
      <c r="V28" s="675" t="str">
        <f>IF(AND('Mapa final'!$H$64="Media",'Mapa final'!$L$64="Moderado"),CONCATENATE("R",'Mapa final'!$A$64),"")</f>
        <v/>
      </c>
      <c r="W28" s="676"/>
      <c r="X28" s="676" t="str">
        <f>IF(AND('Mapa final'!$H$70="Media",'Mapa final'!$L$70="Moderado"),CONCATENATE("R",'Mapa final'!$A$70),"")</f>
        <v/>
      </c>
      <c r="Y28" s="676"/>
      <c r="Z28" s="676" t="str">
        <f>IF(AND('Mapa final'!$H$76="Media",'Mapa final'!$L$76="Moderado"),CONCATENATE("R",'Mapa final'!$A$76),"")</f>
        <v/>
      </c>
      <c r="AA28" s="678"/>
      <c r="AB28" s="652" t="str">
        <f>IF(AND('Mapa final'!$H$64="Media",'Mapa final'!$L$64="Mayor"),CONCATENATE("R",'Mapa final'!$A$64),"")</f>
        <v/>
      </c>
      <c r="AC28" s="653"/>
      <c r="AD28" s="653" t="str">
        <f>IF(AND('Mapa final'!$H$70="Media",'Mapa final'!$L$70="Mayor"),CONCATENATE("R",'Mapa final'!$A$70),"")</f>
        <v/>
      </c>
      <c r="AE28" s="653"/>
      <c r="AF28" s="653" t="str">
        <f>IF(AND('Mapa final'!$H$76="Media",'Mapa final'!$L$76="Mayor"),CONCATENATE("R",'Mapa final'!$A$76),"")</f>
        <v/>
      </c>
      <c r="AG28" s="655"/>
      <c r="AH28" s="658" t="str">
        <f>IF(AND('Mapa final'!$H$64="Media",'Mapa final'!$L$64="Catastrófico"),CONCATENATE("R",'Mapa final'!$A$64),"")</f>
        <v/>
      </c>
      <c r="AI28" s="659"/>
      <c r="AJ28" s="659" t="str">
        <f>IF(AND('Mapa final'!$H$70="Media",'Mapa final'!$L$70="Catastrófico"),CONCATENATE("R",'Mapa final'!$A$70),"")</f>
        <v/>
      </c>
      <c r="AK28" s="659"/>
      <c r="AL28" s="659" t="str">
        <f>IF(AND('Mapa final'!$H$76="Media",'Mapa final'!$L$76="Catastrófico"),CONCATENATE("R",'Mapa final'!$A$76),"")</f>
        <v/>
      </c>
      <c r="AM28" s="661"/>
      <c r="AN28" s="15"/>
      <c r="AO28" s="698"/>
      <c r="AP28" s="699"/>
      <c r="AQ28" s="699"/>
      <c r="AR28" s="699"/>
      <c r="AS28" s="699"/>
      <c r="AT28" s="70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39"/>
      <c r="C29" s="639"/>
      <c r="D29" s="640"/>
      <c r="E29" s="647"/>
      <c r="F29" s="648"/>
      <c r="G29" s="648"/>
      <c r="H29" s="648"/>
      <c r="I29" s="649"/>
      <c r="J29" s="675"/>
      <c r="K29" s="676"/>
      <c r="L29" s="676"/>
      <c r="M29" s="676"/>
      <c r="N29" s="676"/>
      <c r="O29" s="678"/>
      <c r="P29" s="692"/>
      <c r="Q29" s="693"/>
      <c r="R29" s="693"/>
      <c r="S29" s="693"/>
      <c r="T29" s="693"/>
      <c r="U29" s="694"/>
      <c r="V29" s="692"/>
      <c r="W29" s="693"/>
      <c r="X29" s="693"/>
      <c r="Y29" s="693"/>
      <c r="Z29" s="693"/>
      <c r="AA29" s="694"/>
      <c r="AB29" s="689"/>
      <c r="AC29" s="690"/>
      <c r="AD29" s="690"/>
      <c r="AE29" s="690"/>
      <c r="AF29" s="690"/>
      <c r="AG29" s="691"/>
      <c r="AH29" s="679"/>
      <c r="AI29" s="671"/>
      <c r="AJ29" s="671"/>
      <c r="AK29" s="671"/>
      <c r="AL29" s="671"/>
      <c r="AM29" s="672"/>
      <c r="AN29" s="15"/>
      <c r="AO29" s="701"/>
      <c r="AP29" s="702"/>
      <c r="AQ29" s="702"/>
      <c r="AR29" s="702"/>
      <c r="AS29" s="702"/>
      <c r="AT29" s="70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39"/>
      <c r="C30" s="639"/>
      <c r="D30" s="640"/>
      <c r="E30" s="641" t="s">
        <v>1059</v>
      </c>
      <c r="F30" s="642"/>
      <c r="G30" s="642"/>
      <c r="H30" s="642"/>
      <c r="I30" s="642"/>
      <c r="J30" s="704" t="str">
        <f>IF(AND('Mapa final'!$H$10="Baja",'Mapa final'!$L$10="Leve"),CONCATENATE("R",'Mapa final'!$A$10),"")</f>
        <v/>
      </c>
      <c r="K30" s="705"/>
      <c r="L30" s="705" t="str">
        <f>IF(AND('Mapa final'!$H$16="Baja",'Mapa final'!$L$16="Leve"),CONCATENATE("R",'Mapa final'!$A$16),"")</f>
        <v/>
      </c>
      <c r="M30" s="705"/>
      <c r="N30" s="705" t="str">
        <f>IF(AND('Mapa final'!$H$22="Baja",'Mapa final'!$L$22="Leve"),CONCATENATE("R",'Mapa final'!$A$22),"")</f>
        <v/>
      </c>
      <c r="O30" s="708"/>
      <c r="P30" s="674" t="str">
        <f>IF(AND('Mapa final'!$H$10="Baja",'Mapa final'!$L$10="Menor"),CONCATENATE("R",'Mapa final'!$A$10),"")</f>
        <v/>
      </c>
      <c r="Q30" s="674"/>
      <c r="R30" s="674" t="str">
        <f>IF(AND('Mapa final'!$H$16="Baja",'Mapa final'!$L$16="Menor"),CONCATENATE("R",'Mapa final'!$A$16),"")</f>
        <v/>
      </c>
      <c r="S30" s="674"/>
      <c r="T30" s="674" t="str">
        <f>IF(AND('Mapa final'!$H$22="Baja",'Mapa final'!$L$22="Menor"),CONCATENATE("R",'Mapa final'!$A$22),"")</f>
        <v/>
      </c>
      <c r="U30" s="677"/>
      <c r="V30" s="673" t="str">
        <f>IF(AND('Mapa final'!$H$10="Baja",'Mapa final'!$L$10="Moderado"),CONCATENATE("R",'Mapa final'!$A$10),"")</f>
        <v/>
      </c>
      <c r="W30" s="674"/>
      <c r="X30" s="674" t="str">
        <f>IF(AND('Mapa final'!$H$16="Baja",'Mapa final'!$L$16="Moderado"),CONCATENATE("R",'Mapa final'!$A$16),"")</f>
        <v/>
      </c>
      <c r="Y30" s="674"/>
      <c r="Z30" s="674" t="str">
        <f>IF(AND('Mapa final'!$H$22="Baja",'Mapa final'!$L$22="Moderado"),CONCATENATE("R",'Mapa final'!$A$22),"")</f>
        <v/>
      </c>
      <c r="AA30" s="677"/>
      <c r="AB30" s="650" t="str">
        <f>IF(AND('Mapa final'!$H$10="Baja",'Mapa final'!$L$10="Mayor"),CONCATENATE("R",'Mapa final'!$A$10),"")</f>
        <v/>
      </c>
      <c r="AC30" s="651"/>
      <c r="AD30" s="651" t="str">
        <f>IF(AND('Mapa final'!$H$16="Baja",'Mapa final'!$L$16="Mayor"),CONCATENATE("R",'Mapa final'!$A$16),"")</f>
        <v/>
      </c>
      <c r="AE30" s="651"/>
      <c r="AF30" s="651" t="str">
        <f>IF(AND('Mapa final'!$H$22="Baja",'Mapa final'!$L$22="Mayor"),CONCATENATE("R",'Mapa final'!$A$22),"")</f>
        <v/>
      </c>
      <c r="AG30" s="654"/>
      <c r="AH30" s="656" t="str">
        <f>IF(AND('Mapa final'!$H$10="Baja",'Mapa final'!$L$10="Catastrófico"),CONCATENATE("R",'Mapa final'!$A$10),"")</f>
        <v/>
      </c>
      <c r="AI30" s="657"/>
      <c r="AJ30" s="657" t="str">
        <f>IF(AND('Mapa final'!$H$16="Baja",'Mapa final'!$L$16="Catastrófico"),CONCATENATE("R",'Mapa final'!$A$16),"")</f>
        <v/>
      </c>
      <c r="AK30" s="657"/>
      <c r="AL30" s="657" t="str">
        <f>IF(AND('Mapa final'!$H$22="Baja",'Mapa final'!$L$22="Catastrófico"),CONCATENATE("R",'Mapa final'!$A$22),"")</f>
        <v/>
      </c>
      <c r="AM30" s="660"/>
      <c r="AN30" s="15"/>
      <c r="AO30" s="710" t="s">
        <v>1060</v>
      </c>
      <c r="AP30" s="711"/>
      <c r="AQ30" s="711"/>
      <c r="AR30" s="711"/>
      <c r="AS30" s="711"/>
      <c r="AT30" s="71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39"/>
      <c r="C31" s="639"/>
      <c r="D31" s="640"/>
      <c r="E31" s="644"/>
      <c r="F31" s="645"/>
      <c r="G31" s="645"/>
      <c r="H31" s="645"/>
      <c r="I31" s="645"/>
      <c r="J31" s="706"/>
      <c r="K31" s="707"/>
      <c r="L31" s="707"/>
      <c r="M31" s="707"/>
      <c r="N31" s="707"/>
      <c r="O31" s="709"/>
      <c r="P31" s="676"/>
      <c r="Q31" s="676"/>
      <c r="R31" s="676"/>
      <c r="S31" s="676"/>
      <c r="T31" s="676"/>
      <c r="U31" s="678"/>
      <c r="V31" s="675"/>
      <c r="W31" s="676"/>
      <c r="X31" s="676"/>
      <c r="Y31" s="676"/>
      <c r="Z31" s="676"/>
      <c r="AA31" s="678"/>
      <c r="AB31" s="652"/>
      <c r="AC31" s="653"/>
      <c r="AD31" s="653"/>
      <c r="AE31" s="653"/>
      <c r="AF31" s="653"/>
      <c r="AG31" s="655"/>
      <c r="AH31" s="658"/>
      <c r="AI31" s="659"/>
      <c r="AJ31" s="659"/>
      <c r="AK31" s="659"/>
      <c r="AL31" s="659"/>
      <c r="AM31" s="661"/>
      <c r="AN31" s="15"/>
      <c r="AO31" s="713"/>
      <c r="AP31" s="714"/>
      <c r="AQ31" s="714"/>
      <c r="AR31" s="714"/>
      <c r="AS31" s="714"/>
      <c r="AT31" s="7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39"/>
      <c r="C32" s="639"/>
      <c r="D32" s="640"/>
      <c r="E32" s="644"/>
      <c r="F32" s="645"/>
      <c r="G32" s="645"/>
      <c r="H32" s="645"/>
      <c r="I32" s="645"/>
      <c r="J32" s="706" t="str">
        <f>IF(AND('Mapa final'!$H$28="Baja",'Mapa final'!$L$28="Leve"),CONCATENATE("R",'Mapa final'!$A$28),"")</f>
        <v/>
      </c>
      <c r="K32" s="707"/>
      <c r="L32" s="707" t="str">
        <f>IF(AND('Mapa final'!$H$34="Baja",'Mapa final'!$L$34="Leve"),CONCATENATE("R",'Mapa final'!$A$34),"")</f>
        <v/>
      </c>
      <c r="M32" s="707"/>
      <c r="N32" s="707" t="str">
        <f>IF(AND('Mapa final'!$H$40="Baja",'Mapa final'!$L$40="Leve"),CONCATENATE("R",'Mapa final'!$A$40),"")</f>
        <v/>
      </c>
      <c r="O32" s="709"/>
      <c r="P32" s="676" t="str">
        <f>IF(AND('Mapa final'!$H$28="Baja",'Mapa final'!$L$28="Menor"),CONCATENATE("R",'Mapa final'!$A$28),"")</f>
        <v/>
      </c>
      <c r="Q32" s="676"/>
      <c r="R32" s="676" t="str">
        <f>IF(AND('Mapa final'!$H$34="Baja",'Mapa final'!$L$34="Menor"),CONCATENATE("R",'Mapa final'!$A$34),"")</f>
        <v/>
      </c>
      <c r="S32" s="676"/>
      <c r="T32" s="676" t="str">
        <f>IF(AND('Mapa final'!$H$40="Baja",'Mapa final'!$L$40="Menor"),CONCATENATE("R",'Mapa final'!$A$40),"")</f>
        <v/>
      </c>
      <c r="U32" s="678"/>
      <c r="V32" s="675" t="str">
        <f>IF(AND('Mapa final'!$H$28="Baja",'Mapa final'!$L$28="Moderado"),CONCATENATE("R",'Mapa final'!$A$28),"")</f>
        <v/>
      </c>
      <c r="W32" s="676"/>
      <c r="X32" s="676" t="str">
        <f>IF(AND('Mapa final'!$H$34="Baja",'Mapa final'!$L$34="Moderado"),CONCATENATE("R",'Mapa final'!$A$34),"")</f>
        <v/>
      </c>
      <c r="Y32" s="676"/>
      <c r="Z32" s="676" t="str">
        <f>IF(AND('Mapa final'!$H$40="Baja",'Mapa final'!$L$40="Moderado"),CONCATENATE("R",'Mapa final'!$A$40),"")</f>
        <v/>
      </c>
      <c r="AA32" s="678"/>
      <c r="AB32" s="652" t="str">
        <f>IF(AND('Mapa final'!$H$28="Baja",'Mapa final'!$L$28="Mayor"),CONCATENATE("R",'Mapa final'!$A$28),"")</f>
        <v/>
      </c>
      <c r="AC32" s="653"/>
      <c r="AD32" s="653" t="str">
        <f>IF(AND('Mapa final'!$H$34="Baja",'Mapa final'!$L$34="Mayor"),CONCATENATE("R",'Mapa final'!$A$34),"")</f>
        <v/>
      </c>
      <c r="AE32" s="653"/>
      <c r="AF32" s="653" t="str">
        <f>IF(AND('Mapa final'!$H$40="Baja",'Mapa final'!$L$40="Mayor"),CONCATENATE("R",'Mapa final'!$A$40),"")</f>
        <v/>
      </c>
      <c r="AG32" s="655"/>
      <c r="AH32" s="658" t="str">
        <f>IF(AND('Mapa final'!$H$28="Baja",'Mapa final'!$L$28="Catastrófico"),CONCATENATE("R",'Mapa final'!$A$28),"")</f>
        <v/>
      </c>
      <c r="AI32" s="659"/>
      <c r="AJ32" s="659" t="str">
        <f>IF(AND('Mapa final'!$H$34="Baja",'Mapa final'!$L$34="Catastrófico"),CONCATENATE("R",'Mapa final'!$A$34),"")</f>
        <v/>
      </c>
      <c r="AK32" s="659"/>
      <c r="AL32" s="659" t="str">
        <f>IF(AND('Mapa final'!$H$40="Baja",'Mapa final'!$L$40="Catastrófico"),CONCATENATE("R",'Mapa final'!$A$40),"")</f>
        <v/>
      </c>
      <c r="AM32" s="661"/>
      <c r="AN32" s="15"/>
      <c r="AO32" s="713"/>
      <c r="AP32" s="714"/>
      <c r="AQ32" s="714"/>
      <c r="AR32" s="714"/>
      <c r="AS32" s="714"/>
      <c r="AT32" s="7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39"/>
      <c r="C33" s="639"/>
      <c r="D33" s="640"/>
      <c r="E33" s="644"/>
      <c r="F33" s="645"/>
      <c r="G33" s="645"/>
      <c r="H33" s="645"/>
      <c r="I33" s="645"/>
      <c r="J33" s="706"/>
      <c r="K33" s="707"/>
      <c r="L33" s="707"/>
      <c r="M33" s="707"/>
      <c r="N33" s="707"/>
      <c r="O33" s="709"/>
      <c r="P33" s="676"/>
      <c r="Q33" s="676"/>
      <c r="R33" s="676"/>
      <c r="S33" s="676"/>
      <c r="T33" s="676"/>
      <c r="U33" s="678"/>
      <c r="V33" s="675"/>
      <c r="W33" s="676"/>
      <c r="X33" s="676"/>
      <c r="Y33" s="676"/>
      <c r="Z33" s="676"/>
      <c r="AA33" s="678"/>
      <c r="AB33" s="652"/>
      <c r="AC33" s="653"/>
      <c r="AD33" s="653"/>
      <c r="AE33" s="653"/>
      <c r="AF33" s="653"/>
      <c r="AG33" s="655"/>
      <c r="AH33" s="658"/>
      <c r="AI33" s="659"/>
      <c r="AJ33" s="659"/>
      <c r="AK33" s="659"/>
      <c r="AL33" s="659"/>
      <c r="AM33" s="661"/>
      <c r="AN33" s="15"/>
      <c r="AO33" s="713"/>
      <c r="AP33" s="714"/>
      <c r="AQ33" s="714"/>
      <c r="AR33" s="714"/>
      <c r="AS33" s="714"/>
      <c r="AT33" s="7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39"/>
      <c r="C34" s="639"/>
      <c r="D34" s="640"/>
      <c r="E34" s="644"/>
      <c r="F34" s="645"/>
      <c r="G34" s="645"/>
      <c r="H34" s="645"/>
      <c r="I34" s="645"/>
      <c r="J34" s="706" t="str">
        <f>IF(AND('Mapa final'!$H$46="Baja",'Mapa final'!$L$46="Leve"),CONCATENATE("R",'Mapa final'!$A$46),"")</f>
        <v/>
      </c>
      <c r="K34" s="707"/>
      <c r="L34" s="707" t="str">
        <f>IF(AND('Mapa final'!$H$52="Baja",'Mapa final'!$L$52="Leve"),CONCATENATE("R",'Mapa final'!$A$52),"")</f>
        <v/>
      </c>
      <c r="M34" s="707"/>
      <c r="N34" s="707" t="str">
        <f>IF(AND('Mapa final'!$H$58="Baja",'Mapa final'!$L$58="Leve"),CONCATENATE("R",'Mapa final'!$A$58),"")</f>
        <v/>
      </c>
      <c r="O34" s="709"/>
      <c r="P34" s="676" t="str">
        <f>IF(AND('Mapa final'!$H$46="Baja",'Mapa final'!$L$46="Menor"),CONCATENATE("R",'Mapa final'!$A$46),"")</f>
        <v/>
      </c>
      <c r="Q34" s="676"/>
      <c r="R34" s="676" t="str">
        <f>IF(AND('Mapa final'!$H$52="Baja",'Mapa final'!$L$52="Menor"),CONCATENATE("R",'Mapa final'!$A$52),"")</f>
        <v/>
      </c>
      <c r="S34" s="676"/>
      <c r="T34" s="676" t="str">
        <f>IF(AND('Mapa final'!$H$58="Baja",'Mapa final'!$L$58="Menor"),CONCATENATE("R",'Mapa final'!$A$58),"")</f>
        <v/>
      </c>
      <c r="U34" s="678"/>
      <c r="V34" s="675" t="str">
        <f>IF(AND('Mapa final'!$H$46="Baja",'Mapa final'!$L$46="Moderado"),CONCATENATE("R",'Mapa final'!$A$46),"")</f>
        <v/>
      </c>
      <c r="W34" s="676"/>
      <c r="X34" s="676" t="str">
        <f>IF(AND('Mapa final'!$H$52="Baja",'Mapa final'!$L$52="Moderado"),CONCATENATE("R",'Mapa final'!$A$52),"")</f>
        <v/>
      </c>
      <c r="Y34" s="676"/>
      <c r="Z34" s="676" t="str">
        <f>IF(AND('Mapa final'!$H$58="Baja",'Mapa final'!$L$58="Moderado"),CONCATENATE("R",'Mapa final'!$A$58),"")</f>
        <v/>
      </c>
      <c r="AA34" s="678"/>
      <c r="AB34" s="652" t="str">
        <f>IF(AND('Mapa final'!$H$46="Baja",'Mapa final'!$L$46="Mayor"),CONCATENATE("R",'Mapa final'!$A$46),"")</f>
        <v/>
      </c>
      <c r="AC34" s="653"/>
      <c r="AD34" s="653" t="str">
        <f>IF(AND('Mapa final'!$H$52="Baja",'Mapa final'!$L$52="Mayor"),CONCATENATE("R",'Mapa final'!$A$52),"")</f>
        <v/>
      </c>
      <c r="AE34" s="653"/>
      <c r="AF34" s="653" t="str">
        <f>IF(AND('Mapa final'!$H$58="Baja",'Mapa final'!$L$58="Mayor"),CONCATENATE("R",'Mapa final'!$A$58),"")</f>
        <v/>
      </c>
      <c r="AG34" s="655"/>
      <c r="AH34" s="658" t="str">
        <f>IF(AND('Mapa final'!$H$46="Baja",'Mapa final'!$L$46="Catastrófico"),CONCATENATE("R",'Mapa final'!$A$46),"")</f>
        <v/>
      </c>
      <c r="AI34" s="659"/>
      <c r="AJ34" s="659" t="str">
        <f>IF(AND('Mapa final'!$H$52="Baja",'Mapa final'!$L$52="Catastrófico"),CONCATENATE("R",'Mapa final'!$A$52),"")</f>
        <v/>
      </c>
      <c r="AK34" s="659"/>
      <c r="AL34" s="659" t="str">
        <f>IF(AND('Mapa final'!$H$58="Baja",'Mapa final'!$L$58="Catastrófico"),CONCATENATE("R",'Mapa final'!$A$58),"")</f>
        <v/>
      </c>
      <c r="AM34" s="661"/>
      <c r="AN34" s="15"/>
      <c r="AO34" s="713"/>
      <c r="AP34" s="714"/>
      <c r="AQ34" s="714"/>
      <c r="AR34" s="714"/>
      <c r="AS34" s="714"/>
      <c r="AT34" s="7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39"/>
      <c r="C35" s="639"/>
      <c r="D35" s="640"/>
      <c r="E35" s="644"/>
      <c r="F35" s="645"/>
      <c r="G35" s="645"/>
      <c r="H35" s="645"/>
      <c r="I35" s="645"/>
      <c r="J35" s="706"/>
      <c r="K35" s="707"/>
      <c r="L35" s="707"/>
      <c r="M35" s="707"/>
      <c r="N35" s="707"/>
      <c r="O35" s="709"/>
      <c r="P35" s="676"/>
      <c r="Q35" s="676"/>
      <c r="R35" s="676"/>
      <c r="S35" s="676"/>
      <c r="T35" s="676"/>
      <c r="U35" s="678"/>
      <c r="V35" s="675"/>
      <c r="W35" s="676"/>
      <c r="X35" s="676"/>
      <c r="Y35" s="676"/>
      <c r="Z35" s="676"/>
      <c r="AA35" s="678"/>
      <c r="AB35" s="652"/>
      <c r="AC35" s="653"/>
      <c r="AD35" s="653"/>
      <c r="AE35" s="653"/>
      <c r="AF35" s="653"/>
      <c r="AG35" s="655"/>
      <c r="AH35" s="658"/>
      <c r="AI35" s="659"/>
      <c r="AJ35" s="659"/>
      <c r="AK35" s="659"/>
      <c r="AL35" s="659"/>
      <c r="AM35" s="661"/>
      <c r="AN35" s="15"/>
      <c r="AO35" s="713"/>
      <c r="AP35" s="714"/>
      <c r="AQ35" s="714"/>
      <c r="AR35" s="714"/>
      <c r="AS35" s="714"/>
      <c r="AT35" s="7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39"/>
      <c r="C36" s="639"/>
      <c r="D36" s="640"/>
      <c r="E36" s="644"/>
      <c r="F36" s="645"/>
      <c r="G36" s="645"/>
      <c r="H36" s="645"/>
      <c r="I36" s="645"/>
      <c r="J36" s="706" t="str">
        <f>IF(AND('Mapa final'!$H$64="Baja",'Mapa final'!$L$64="Leve"),CONCATENATE("R",'Mapa final'!$A$64),"")</f>
        <v/>
      </c>
      <c r="K36" s="707"/>
      <c r="L36" s="707" t="str">
        <f>IF(AND('Mapa final'!$H$70="Baja",'Mapa final'!$L$70="Leve"),CONCATENATE("R",'Mapa final'!$A$70),"")</f>
        <v/>
      </c>
      <c r="M36" s="707"/>
      <c r="N36" s="707" t="str">
        <f>IF(AND('Mapa final'!$H$76="Baja",'Mapa final'!$L$76="Leve"),CONCATENATE("R",'Mapa final'!$A$76),"")</f>
        <v/>
      </c>
      <c r="O36" s="709"/>
      <c r="P36" s="676" t="str">
        <f>IF(AND('Mapa final'!$H$64="Baja",'Mapa final'!$L$64="Menor"),CONCATENATE("R",'Mapa final'!$A$64),"")</f>
        <v/>
      </c>
      <c r="Q36" s="676"/>
      <c r="R36" s="676" t="str">
        <f>IF(AND('Mapa final'!$H$70="Baja",'Mapa final'!$L$70="Menor"),CONCATENATE("R",'Mapa final'!$A$70),"")</f>
        <v/>
      </c>
      <c r="S36" s="676"/>
      <c r="T36" s="676" t="str">
        <f>IF(AND('Mapa final'!$H$76="Baja",'Mapa final'!$L$76="Menor"),CONCATENATE("R",'Mapa final'!$A$76),"")</f>
        <v/>
      </c>
      <c r="U36" s="678"/>
      <c r="V36" s="675" t="str">
        <f>IF(AND('Mapa final'!$H$64="Baja",'Mapa final'!$L$64="Moderado"),CONCATENATE("R",'Mapa final'!$A$64),"")</f>
        <v/>
      </c>
      <c r="W36" s="676"/>
      <c r="X36" s="676" t="str">
        <f>IF(AND('Mapa final'!$H$70="Baja",'Mapa final'!$L$70="Moderado"),CONCATENATE("R",'Mapa final'!$A$70),"")</f>
        <v/>
      </c>
      <c r="Y36" s="676"/>
      <c r="Z36" s="676" t="str">
        <f>IF(AND('Mapa final'!$H$76="Baja",'Mapa final'!$L$76="Moderado"),CONCATENATE("R",'Mapa final'!$A$76),"")</f>
        <v/>
      </c>
      <c r="AA36" s="678"/>
      <c r="AB36" s="652" t="str">
        <f>IF(AND('Mapa final'!$H$64="Baja",'Mapa final'!$L$64="Mayor"),CONCATENATE("R",'Mapa final'!$A$64),"")</f>
        <v/>
      </c>
      <c r="AC36" s="653"/>
      <c r="AD36" s="653" t="str">
        <f>IF(AND('Mapa final'!$H$70="Baja",'Mapa final'!$L$70="Mayor"),CONCATENATE("R",'Mapa final'!$A$70),"")</f>
        <v/>
      </c>
      <c r="AE36" s="653"/>
      <c r="AF36" s="653" t="str">
        <f>IF(AND('Mapa final'!$H$76="Baja",'Mapa final'!$L$76="Mayor"),CONCATENATE("R",'Mapa final'!$A$76),"")</f>
        <v/>
      </c>
      <c r="AG36" s="655"/>
      <c r="AH36" s="658" t="str">
        <f>IF(AND('Mapa final'!$H$64="Baja",'Mapa final'!$L$64="Catastrófico"),CONCATENATE("R",'Mapa final'!$A$64),"")</f>
        <v/>
      </c>
      <c r="AI36" s="659"/>
      <c r="AJ36" s="659" t="str">
        <f>IF(AND('Mapa final'!$H$70="Baja",'Mapa final'!$L$70="Catastrófico"),CONCATENATE("R",'Mapa final'!$A$70),"")</f>
        <v/>
      </c>
      <c r="AK36" s="659"/>
      <c r="AL36" s="659" t="str">
        <f>IF(AND('Mapa final'!$H$76="Baja",'Mapa final'!$L$76="Catastrófico"),CONCATENATE("R",'Mapa final'!$A$76),"")</f>
        <v/>
      </c>
      <c r="AM36" s="661"/>
      <c r="AN36" s="15"/>
      <c r="AO36" s="713"/>
      <c r="AP36" s="714"/>
      <c r="AQ36" s="714"/>
      <c r="AR36" s="714"/>
      <c r="AS36" s="714"/>
      <c r="AT36" s="7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39"/>
      <c r="C37" s="639"/>
      <c r="D37" s="640"/>
      <c r="E37" s="647"/>
      <c r="F37" s="648"/>
      <c r="G37" s="648"/>
      <c r="H37" s="648"/>
      <c r="I37" s="648"/>
      <c r="J37" s="719"/>
      <c r="K37" s="720"/>
      <c r="L37" s="720"/>
      <c r="M37" s="720"/>
      <c r="N37" s="720"/>
      <c r="O37" s="721"/>
      <c r="P37" s="693"/>
      <c r="Q37" s="693"/>
      <c r="R37" s="693"/>
      <c r="S37" s="693"/>
      <c r="T37" s="693"/>
      <c r="U37" s="694"/>
      <c r="V37" s="692"/>
      <c r="W37" s="693"/>
      <c r="X37" s="693"/>
      <c r="Y37" s="693"/>
      <c r="Z37" s="693"/>
      <c r="AA37" s="694"/>
      <c r="AB37" s="689"/>
      <c r="AC37" s="690"/>
      <c r="AD37" s="690"/>
      <c r="AE37" s="690"/>
      <c r="AF37" s="690"/>
      <c r="AG37" s="691"/>
      <c r="AH37" s="679"/>
      <c r="AI37" s="671"/>
      <c r="AJ37" s="671"/>
      <c r="AK37" s="671"/>
      <c r="AL37" s="671"/>
      <c r="AM37" s="672"/>
      <c r="AN37" s="15"/>
      <c r="AO37" s="716"/>
      <c r="AP37" s="717"/>
      <c r="AQ37" s="717"/>
      <c r="AR37" s="717"/>
      <c r="AS37" s="717"/>
      <c r="AT37" s="71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39"/>
      <c r="C38" s="639"/>
      <c r="D38" s="640"/>
      <c r="E38" s="641" t="s">
        <v>1061</v>
      </c>
      <c r="F38" s="642"/>
      <c r="G38" s="642"/>
      <c r="H38" s="642"/>
      <c r="I38" s="643"/>
      <c r="J38" s="704" t="str">
        <f>IF(AND('Mapa final'!$H$10="Muy Baja",'Mapa final'!$L$10="Leve"),CONCATENATE("R",'Mapa final'!$A$10),"")</f>
        <v/>
      </c>
      <c r="K38" s="705"/>
      <c r="L38" s="705" t="str">
        <f>IF(AND('Mapa final'!$H$16="Muy Baja",'Mapa final'!$L$16="Leve"),CONCATENATE("R",'Mapa final'!$A$16),"")</f>
        <v/>
      </c>
      <c r="M38" s="705"/>
      <c r="N38" s="705" t="str">
        <f>IF(AND('Mapa final'!$H$22="Muy Baja",'Mapa final'!$L$22="Leve"),CONCATENATE("R",'Mapa final'!$A$22),"")</f>
        <v/>
      </c>
      <c r="O38" s="708"/>
      <c r="P38" s="704" t="str">
        <f>IF(AND('Mapa final'!$H$10="Muy Baja",'Mapa final'!$L$10="Menor"),CONCATENATE("R",'Mapa final'!$A$10),"")</f>
        <v/>
      </c>
      <c r="Q38" s="705"/>
      <c r="R38" s="705" t="str">
        <f>IF(AND('Mapa final'!$H$16="Muy Baja",'Mapa final'!$L$16="Menor"),CONCATENATE("R",'Mapa final'!$A$16),"")</f>
        <v/>
      </c>
      <c r="S38" s="705"/>
      <c r="T38" s="705" t="str">
        <f>IF(AND('Mapa final'!$H$22="Muy Baja",'Mapa final'!$L$22="Menor"),CONCATENATE("R",'Mapa final'!$A$22),"")</f>
        <v/>
      </c>
      <c r="U38" s="708"/>
      <c r="V38" s="673" t="str">
        <f>IF(AND('Mapa final'!$H$10="Muy Baja",'Mapa final'!$L$10="Moderado"),CONCATENATE("R",'Mapa final'!$A$10),"")</f>
        <v/>
      </c>
      <c r="W38" s="674"/>
      <c r="X38" s="674" t="str">
        <f>IF(AND('Mapa final'!$H$16="Muy Baja",'Mapa final'!$L$16="Moderado"),CONCATENATE("R",'Mapa final'!$A$16),"")</f>
        <v/>
      </c>
      <c r="Y38" s="674"/>
      <c r="Z38" s="674" t="str">
        <f>IF(AND('Mapa final'!$H$22="Muy Baja",'Mapa final'!$L$22="Moderado"),CONCATENATE("R",'Mapa final'!$A$22),"")</f>
        <v/>
      </c>
      <c r="AA38" s="677"/>
      <c r="AB38" s="650" t="str">
        <f>IF(AND('Mapa final'!$H$10="Muy Baja",'Mapa final'!$L$10="Mayor"),CONCATENATE("R",'Mapa final'!$A$10),"")</f>
        <v/>
      </c>
      <c r="AC38" s="651"/>
      <c r="AD38" s="651" t="str">
        <f>IF(AND('Mapa final'!$H$16="Muy Baja",'Mapa final'!$L$16="Mayor"),CONCATENATE("R",'Mapa final'!$A$16),"")</f>
        <v/>
      </c>
      <c r="AE38" s="651"/>
      <c r="AF38" s="651" t="str">
        <f>IF(AND('Mapa final'!$H$22="Muy Baja",'Mapa final'!$L$22="Mayor"),CONCATENATE("R",'Mapa final'!$A$22),"")</f>
        <v/>
      </c>
      <c r="AG38" s="654"/>
      <c r="AH38" s="656" t="str">
        <f>IF(AND('Mapa final'!$H$10="Muy Baja",'Mapa final'!$L$10="Catastrófico"),CONCATENATE("R",'Mapa final'!$A$10),"")</f>
        <v/>
      </c>
      <c r="AI38" s="657"/>
      <c r="AJ38" s="657" t="str">
        <f>IF(AND('Mapa final'!$H$16="Muy Baja",'Mapa final'!$L$16="Catastrófico"),CONCATENATE("R",'Mapa final'!$A$16),"")</f>
        <v/>
      </c>
      <c r="AK38" s="657"/>
      <c r="AL38" s="657" t="str">
        <f>IF(AND('Mapa final'!$H$22="Muy Baja",'Mapa final'!$L$22="Catastrófico"),CONCATENATE("R",'Mapa final'!$A$22),"")</f>
        <v/>
      </c>
      <c r="AM38" s="660"/>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39"/>
      <c r="C39" s="639"/>
      <c r="D39" s="640"/>
      <c r="E39" s="644"/>
      <c r="F39" s="645"/>
      <c r="G39" s="645"/>
      <c r="H39" s="645"/>
      <c r="I39" s="646"/>
      <c r="J39" s="706"/>
      <c r="K39" s="707"/>
      <c r="L39" s="707"/>
      <c r="M39" s="707"/>
      <c r="N39" s="707"/>
      <c r="O39" s="709"/>
      <c r="P39" s="706"/>
      <c r="Q39" s="707"/>
      <c r="R39" s="707"/>
      <c r="S39" s="707"/>
      <c r="T39" s="707"/>
      <c r="U39" s="709"/>
      <c r="V39" s="675"/>
      <c r="W39" s="676"/>
      <c r="X39" s="676"/>
      <c r="Y39" s="676"/>
      <c r="Z39" s="676"/>
      <c r="AA39" s="678"/>
      <c r="AB39" s="652"/>
      <c r="AC39" s="653"/>
      <c r="AD39" s="653"/>
      <c r="AE39" s="653"/>
      <c r="AF39" s="653"/>
      <c r="AG39" s="655"/>
      <c r="AH39" s="658"/>
      <c r="AI39" s="659"/>
      <c r="AJ39" s="659"/>
      <c r="AK39" s="659"/>
      <c r="AL39" s="659"/>
      <c r="AM39" s="661"/>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39"/>
      <c r="C40" s="639"/>
      <c r="D40" s="640"/>
      <c r="E40" s="644"/>
      <c r="F40" s="645"/>
      <c r="G40" s="645"/>
      <c r="H40" s="645"/>
      <c r="I40" s="646"/>
      <c r="J40" s="706" t="str">
        <f>IF(AND('Mapa final'!$H$28="Muy Baja",'Mapa final'!$L$28="Leve"),CONCATENATE("R",'Mapa final'!$A$28),"")</f>
        <v/>
      </c>
      <c r="K40" s="707"/>
      <c r="L40" s="707" t="str">
        <f>IF(AND('Mapa final'!$H$34="Muy Baja",'Mapa final'!$L$34="Leve"),CONCATENATE("R",'Mapa final'!$A$34),"")</f>
        <v/>
      </c>
      <c r="M40" s="707"/>
      <c r="N40" s="707" t="str">
        <f>IF(AND('Mapa final'!$H$40="Muy Baja",'Mapa final'!$L$40="Leve"),CONCATENATE("R",'Mapa final'!$A$40),"")</f>
        <v/>
      </c>
      <c r="O40" s="709"/>
      <c r="P40" s="706" t="str">
        <f>IF(AND('Mapa final'!$H$28="Muy Baja",'Mapa final'!$L$28="Menor"),CONCATENATE("R",'Mapa final'!$A$28),"")</f>
        <v/>
      </c>
      <c r="Q40" s="707"/>
      <c r="R40" s="707" t="str">
        <f>IF(AND('Mapa final'!$H$34="Muy Baja",'Mapa final'!$L$34="Menor"),CONCATENATE("R",'Mapa final'!$A$34),"")</f>
        <v/>
      </c>
      <c r="S40" s="707"/>
      <c r="T40" s="707" t="str">
        <f>IF(AND('Mapa final'!$H$40="Muy Baja",'Mapa final'!$L$40="Menor"),CONCATENATE("R",'Mapa final'!$A$40),"")</f>
        <v/>
      </c>
      <c r="U40" s="709"/>
      <c r="V40" s="675" t="str">
        <f>IF(AND('Mapa final'!$H$28="Muy Baja",'Mapa final'!$L$28="Moderado"),CONCATENATE("R",'Mapa final'!$A$28),"")</f>
        <v/>
      </c>
      <c r="W40" s="676"/>
      <c r="X40" s="676" t="str">
        <f>IF(AND('Mapa final'!$H$34="Muy Baja",'Mapa final'!$L$34="Moderado"),CONCATENATE("R",'Mapa final'!$A$34),"")</f>
        <v/>
      </c>
      <c r="Y40" s="676"/>
      <c r="Z40" s="676" t="str">
        <f>IF(AND('Mapa final'!$H$40="Muy Baja",'Mapa final'!$L$40="Moderado"),CONCATENATE("R",'Mapa final'!$A$40),"")</f>
        <v/>
      </c>
      <c r="AA40" s="678"/>
      <c r="AB40" s="652" t="str">
        <f>IF(AND('Mapa final'!$H$28="Muy Baja",'Mapa final'!$L$28="Mayor"),CONCATENATE("R",'Mapa final'!$A$28),"")</f>
        <v/>
      </c>
      <c r="AC40" s="653"/>
      <c r="AD40" s="653" t="str">
        <f>IF(AND('Mapa final'!$H$34="Muy Baja",'Mapa final'!$L$34="Mayor"),CONCATENATE("R",'Mapa final'!$A$34),"")</f>
        <v/>
      </c>
      <c r="AE40" s="653"/>
      <c r="AF40" s="653" t="str">
        <f>IF(AND('Mapa final'!$H$40="Muy Baja",'Mapa final'!$L$40="Mayor"),CONCATENATE("R",'Mapa final'!$A$40),"")</f>
        <v/>
      </c>
      <c r="AG40" s="655"/>
      <c r="AH40" s="658" t="str">
        <f>IF(AND('Mapa final'!$H$28="Muy Baja",'Mapa final'!$L$28="Catastrófico"),CONCATENATE("R",'Mapa final'!$A$28),"")</f>
        <v/>
      </c>
      <c r="AI40" s="659"/>
      <c r="AJ40" s="659" t="str">
        <f>IF(AND('Mapa final'!$H$34="Muy Baja",'Mapa final'!$L$34="Catastrófico"),CONCATENATE("R",'Mapa final'!$A$34),"")</f>
        <v/>
      </c>
      <c r="AK40" s="659"/>
      <c r="AL40" s="659" t="str">
        <f>IF(AND('Mapa final'!$H$40="Muy Baja",'Mapa final'!$L$40="Catastrófico"),CONCATENATE("R",'Mapa final'!$A$40),"")</f>
        <v/>
      </c>
      <c r="AM40" s="661"/>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39"/>
      <c r="C41" s="639"/>
      <c r="D41" s="640"/>
      <c r="E41" s="644"/>
      <c r="F41" s="645"/>
      <c r="G41" s="645"/>
      <c r="H41" s="645"/>
      <c r="I41" s="646"/>
      <c r="J41" s="706"/>
      <c r="K41" s="707"/>
      <c r="L41" s="707"/>
      <c r="M41" s="707"/>
      <c r="N41" s="707"/>
      <c r="O41" s="709"/>
      <c r="P41" s="706"/>
      <c r="Q41" s="707"/>
      <c r="R41" s="707"/>
      <c r="S41" s="707"/>
      <c r="T41" s="707"/>
      <c r="U41" s="709"/>
      <c r="V41" s="675"/>
      <c r="W41" s="676"/>
      <c r="X41" s="676"/>
      <c r="Y41" s="676"/>
      <c r="Z41" s="676"/>
      <c r="AA41" s="678"/>
      <c r="AB41" s="652"/>
      <c r="AC41" s="653"/>
      <c r="AD41" s="653"/>
      <c r="AE41" s="653"/>
      <c r="AF41" s="653"/>
      <c r="AG41" s="655"/>
      <c r="AH41" s="658"/>
      <c r="AI41" s="659"/>
      <c r="AJ41" s="659"/>
      <c r="AK41" s="659"/>
      <c r="AL41" s="659"/>
      <c r="AM41" s="661"/>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39"/>
      <c r="C42" s="639"/>
      <c r="D42" s="640"/>
      <c r="E42" s="644"/>
      <c r="F42" s="645"/>
      <c r="G42" s="645"/>
      <c r="H42" s="645"/>
      <c r="I42" s="646"/>
      <c r="J42" s="706" t="str">
        <f>IF(AND('Mapa final'!$H$46="Muy Baja",'Mapa final'!$L$46="Leve"),CONCATENATE("R",'Mapa final'!$A$46),"")</f>
        <v/>
      </c>
      <c r="K42" s="707"/>
      <c r="L42" s="707" t="str">
        <f>IF(AND('Mapa final'!$H$52="Muy Baja",'Mapa final'!$L$52="Leve"),CONCATENATE("R",'Mapa final'!$A$52),"")</f>
        <v/>
      </c>
      <c r="M42" s="707"/>
      <c r="N42" s="707" t="str">
        <f>IF(AND('Mapa final'!$H$58="Muy Baja",'Mapa final'!$L$58="Leve"),CONCATENATE("R",'Mapa final'!$A$58),"")</f>
        <v/>
      </c>
      <c r="O42" s="709"/>
      <c r="P42" s="706" t="str">
        <f>IF(AND('Mapa final'!$H$46="Muy Baja",'Mapa final'!$L$46="Menor"),CONCATENATE("R",'Mapa final'!$A$46),"")</f>
        <v/>
      </c>
      <c r="Q42" s="707"/>
      <c r="R42" s="707" t="str">
        <f>IF(AND('Mapa final'!$H$52="Muy Baja",'Mapa final'!$L$52="Menor"),CONCATENATE("R",'Mapa final'!$A$52),"")</f>
        <v/>
      </c>
      <c r="S42" s="707"/>
      <c r="T42" s="707" t="str">
        <f>IF(AND('Mapa final'!$H$58="Muy Baja",'Mapa final'!$L$58="Menor"),CONCATENATE("R",'Mapa final'!$A$58),"")</f>
        <v/>
      </c>
      <c r="U42" s="709"/>
      <c r="V42" s="675" t="str">
        <f>IF(AND('Mapa final'!$H$46="Muy Baja",'Mapa final'!$L$46="Moderado"),CONCATENATE("R",'Mapa final'!$A$46),"")</f>
        <v/>
      </c>
      <c r="W42" s="676"/>
      <c r="X42" s="676" t="str">
        <f>IF(AND('Mapa final'!$H$52="Muy Baja",'Mapa final'!$L$52="Moderado"),CONCATENATE("R",'Mapa final'!$A$52),"")</f>
        <v/>
      </c>
      <c r="Y42" s="676"/>
      <c r="Z42" s="676" t="str">
        <f>IF(AND('Mapa final'!$H$58="Muy Baja",'Mapa final'!$L$58="Moderado"),CONCATENATE("R",'Mapa final'!$A$58),"")</f>
        <v/>
      </c>
      <c r="AA42" s="678"/>
      <c r="AB42" s="652" t="str">
        <f>IF(AND('Mapa final'!$H$46="Muy Baja",'Mapa final'!$L$46="Mayor"),CONCATENATE("R",'Mapa final'!$A$46),"")</f>
        <v/>
      </c>
      <c r="AC42" s="653"/>
      <c r="AD42" s="653" t="str">
        <f>IF(AND('Mapa final'!$H$52="Muy Baja",'Mapa final'!$L$52="Mayor"),CONCATENATE("R",'Mapa final'!$A$52),"")</f>
        <v/>
      </c>
      <c r="AE42" s="653"/>
      <c r="AF42" s="653" t="str">
        <f>IF(AND('Mapa final'!$H$58="Muy Baja",'Mapa final'!$L$58="Mayor"),CONCATENATE("R",'Mapa final'!$A$58),"")</f>
        <v/>
      </c>
      <c r="AG42" s="655"/>
      <c r="AH42" s="658" t="str">
        <f>IF(AND('Mapa final'!$H$46="Muy Baja",'Mapa final'!$L$46="Catastrófico"),CONCATENATE("R",'Mapa final'!$A$46),"")</f>
        <v/>
      </c>
      <c r="AI42" s="659"/>
      <c r="AJ42" s="659" t="str">
        <f>IF(AND('Mapa final'!$H$52="Muy Baja",'Mapa final'!$L$52="Catastrófico"),CONCATENATE("R",'Mapa final'!$A$52),"")</f>
        <v/>
      </c>
      <c r="AK42" s="659"/>
      <c r="AL42" s="659" t="str">
        <f>IF(AND('Mapa final'!$H$58="Muy Baja",'Mapa final'!$L$58="Catastrófico"),CONCATENATE("R",'Mapa final'!$A$58),"")</f>
        <v/>
      </c>
      <c r="AM42" s="661"/>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39"/>
      <c r="C43" s="639"/>
      <c r="D43" s="640"/>
      <c r="E43" s="644"/>
      <c r="F43" s="645"/>
      <c r="G43" s="645"/>
      <c r="H43" s="645"/>
      <c r="I43" s="646"/>
      <c r="J43" s="706"/>
      <c r="K43" s="707"/>
      <c r="L43" s="707"/>
      <c r="M43" s="707"/>
      <c r="N43" s="707"/>
      <c r="O43" s="709"/>
      <c r="P43" s="706"/>
      <c r="Q43" s="707"/>
      <c r="R43" s="707"/>
      <c r="S43" s="707"/>
      <c r="T43" s="707"/>
      <c r="U43" s="709"/>
      <c r="V43" s="675"/>
      <c r="W43" s="676"/>
      <c r="X43" s="676"/>
      <c r="Y43" s="676"/>
      <c r="Z43" s="676"/>
      <c r="AA43" s="678"/>
      <c r="AB43" s="652"/>
      <c r="AC43" s="653"/>
      <c r="AD43" s="653"/>
      <c r="AE43" s="653"/>
      <c r="AF43" s="653"/>
      <c r="AG43" s="655"/>
      <c r="AH43" s="658"/>
      <c r="AI43" s="659"/>
      <c r="AJ43" s="659"/>
      <c r="AK43" s="659"/>
      <c r="AL43" s="659"/>
      <c r="AM43" s="661"/>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39"/>
      <c r="C44" s="639"/>
      <c r="D44" s="640"/>
      <c r="E44" s="644"/>
      <c r="F44" s="645"/>
      <c r="G44" s="645"/>
      <c r="H44" s="645"/>
      <c r="I44" s="646"/>
      <c r="J44" s="706" t="str">
        <f>IF(AND('Mapa final'!$H$64="Muy Baja",'Mapa final'!$L$64="Leve"),CONCATENATE("R",'Mapa final'!$A$64),"")</f>
        <v/>
      </c>
      <c r="K44" s="707"/>
      <c r="L44" s="707" t="str">
        <f>IF(AND('Mapa final'!$H$70="Muy Baja",'Mapa final'!$L$70="Leve"),CONCATENATE("R",'Mapa final'!$A$70),"")</f>
        <v/>
      </c>
      <c r="M44" s="707"/>
      <c r="N44" s="707" t="str">
        <f>IF(AND('Mapa final'!$H$76="Muy Baja",'Mapa final'!$L$76="Leve"),CONCATENATE("R",'Mapa final'!$A$76),"")</f>
        <v/>
      </c>
      <c r="O44" s="709"/>
      <c r="P44" s="706" t="str">
        <f>IF(AND('Mapa final'!$H$64="Muy Baja",'Mapa final'!$L$64="Menor"),CONCATENATE("R",'Mapa final'!$A$64),"")</f>
        <v/>
      </c>
      <c r="Q44" s="707"/>
      <c r="R44" s="707" t="str">
        <f>IF(AND('Mapa final'!$H$70="Muy Baja",'Mapa final'!$L$70="Menor"),CONCATENATE("R",'Mapa final'!$A$70),"")</f>
        <v/>
      </c>
      <c r="S44" s="707"/>
      <c r="T44" s="707" t="str">
        <f>IF(AND('Mapa final'!$H$76="Muy Baja",'Mapa final'!$L$76="Menor"),CONCATENATE("R",'Mapa final'!$A$76),"")</f>
        <v/>
      </c>
      <c r="U44" s="709"/>
      <c r="V44" s="675" t="str">
        <f>IF(AND('Mapa final'!$H$64="Muy Baja",'Mapa final'!$L$64="Moderado"),CONCATENATE("R",'Mapa final'!$A$64),"")</f>
        <v/>
      </c>
      <c r="W44" s="676"/>
      <c r="X44" s="676" t="str">
        <f>IF(AND('Mapa final'!$H$70="Muy Baja",'Mapa final'!$L$70="Moderado"),CONCATENATE("R",'Mapa final'!$A$70),"")</f>
        <v/>
      </c>
      <c r="Y44" s="676"/>
      <c r="Z44" s="676" t="str">
        <f>IF(AND('Mapa final'!$H$76="Muy Baja",'Mapa final'!$L$76="Moderado"),CONCATENATE("R",'Mapa final'!$A$76),"")</f>
        <v/>
      </c>
      <c r="AA44" s="678"/>
      <c r="AB44" s="652" t="str">
        <f>IF(AND('Mapa final'!$H$64="Muy Baja",'Mapa final'!$L$64="Mayor"),CONCATENATE("R",'Mapa final'!$A$64),"")</f>
        <v/>
      </c>
      <c r="AC44" s="653"/>
      <c r="AD44" s="653" t="str">
        <f>IF(AND('Mapa final'!$H$70="Muy Baja",'Mapa final'!$L$70="Mayor"),CONCATENATE("R",'Mapa final'!$A$70),"")</f>
        <v/>
      </c>
      <c r="AE44" s="653"/>
      <c r="AF44" s="653" t="str">
        <f>IF(AND('Mapa final'!$H$76="Muy Baja",'Mapa final'!$L$76="Mayor"),CONCATENATE("R",'Mapa final'!$A$76),"")</f>
        <v/>
      </c>
      <c r="AG44" s="655"/>
      <c r="AH44" s="658" t="str">
        <f>IF(AND('Mapa final'!$H$64="Muy Baja",'Mapa final'!$L$64="Catastrófico"),CONCATENATE("R",'Mapa final'!$A$64),"")</f>
        <v/>
      </c>
      <c r="AI44" s="659"/>
      <c r="AJ44" s="659" t="str">
        <f>IF(AND('Mapa final'!$H$70="Muy Baja",'Mapa final'!$L$70="Catastrófico"),CONCATENATE("R",'Mapa final'!$A$70),"")</f>
        <v/>
      </c>
      <c r="AK44" s="659"/>
      <c r="AL44" s="659" t="str">
        <f>IF(AND('Mapa final'!$H$76="Muy Baja",'Mapa final'!$L$76="Catastrófico"),CONCATENATE("R",'Mapa final'!$A$76),"")</f>
        <v/>
      </c>
      <c r="AM44" s="661"/>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39"/>
      <c r="C45" s="639"/>
      <c r="D45" s="640"/>
      <c r="E45" s="647"/>
      <c r="F45" s="648"/>
      <c r="G45" s="648"/>
      <c r="H45" s="648"/>
      <c r="I45" s="649"/>
      <c r="J45" s="719"/>
      <c r="K45" s="720"/>
      <c r="L45" s="720"/>
      <c r="M45" s="720"/>
      <c r="N45" s="720"/>
      <c r="O45" s="721"/>
      <c r="P45" s="719"/>
      <c r="Q45" s="720"/>
      <c r="R45" s="720"/>
      <c r="S45" s="720"/>
      <c r="T45" s="720"/>
      <c r="U45" s="721"/>
      <c r="V45" s="692"/>
      <c r="W45" s="693"/>
      <c r="X45" s="693"/>
      <c r="Y45" s="693"/>
      <c r="Z45" s="693"/>
      <c r="AA45" s="694"/>
      <c r="AB45" s="689"/>
      <c r="AC45" s="690"/>
      <c r="AD45" s="690"/>
      <c r="AE45" s="690"/>
      <c r="AF45" s="690"/>
      <c r="AG45" s="691"/>
      <c r="AH45" s="679"/>
      <c r="AI45" s="671"/>
      <c r="AJ45" s="671"/>
      <c r="AK45" s="671"/>
      <c r="AL45" s="671"/>
      <c r="AM45" s="672"/>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41" t="s">
        <v>1062</v>
      </c>
      <c r="K46" s="642"/>
      <c r="L46" s="642"/>
      <c r="M46" s="642"/>
      <c r="N46" s="642"/>
      <c r="O46" s="643"/>
      <c r="P46" s="641" t="s">
        <v>1063</v>
      </c>
      <c r="Q46" s="642"/>
      <c r="R46" s="642"/>
      <c r="S46" s="642"/>
      <c r="T46" s="642"/>
      <c r="U46" s="643"/>
      <c r="V46" s="641" t="s">
        <v>1064</v>
      </c>
      <c r="W46" s="642"/>
      <c r="X46" s="642"/>
      <c r="Y46" s="642"/>
      <c r="Z46" s="642"/>
      <c r="AA46" s="643"/>
      <c r="AB46" s="641" t="s">
        <v>1065</v>
      </c>
      <c r="AC46" s="722"/>
      <c r="AD46" s="642"/>
      <c r="AE46" s="642"/>
      <c r="AF46" s="642"/>
      <c r="AG46" s="643"/>
      <c r="AH46" s="641" t="s">
        <v>1066</v>
      </c>
      <c r="AI46" s="642"/>
      <c r="AJ46" s="642"/>
      <c r="AK46" s="642"/>
      <c r="AL46" s="642"/>
      <c r="AM46" s="643"/>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44"/>
      <c r="K47" s="645"/>
      <c r="L47" s="645"/>
      <c r="M47" s="645"/>
      <c r="N47" s="645"/>
      <c r="O47" s="646"/>
      <c r="P47" s="644"/>
      <c r="Q47" s="645"/>
      <c r="R47" s="645"/>
      <c r="S47" s="645"/>
      <c r="T47" s="645"/>
      <c r="U47" s="646"/>
      <c r="V47" s="644"/>
      <c r="W47" s="645"/>
      <c r="X47" s="645"/>
      <c r="Y47" s="645"/>
      <c r="Z47" s="645"/>
      <c r="AA47" s="646"/>
      <c r="AB47" s="644"/>
      <c r="AC47" s="645"/>
      <c r="AD47" s="645"/>
      <c r="AE47" s="645"/>
      <c r="AF47" s="645"/>
      <c r="AG47" s="646"/>
      <c r="AH47" s="644"/>
      <c r="AI47" s="645"/>
      <c r="AJ47" s="645"/>
      <c r="AK47" s="645"/>
      <c r="AL47" s="645"/>
      <c r="AM47" s="646"/>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44"/>
      <c r="K48" s="645"/>
      <c r="L48" s="645"/>
      <c r="M48" s="645"/>
      <c r="N48" s="645"/>
      <c r="O48" s="646"/>
      <c r="P48" s="644"/>
      <c r="Q48" s="645"/>
      <c r="R48" s="645"/>
      <c r="S48" s="645"/>
      <c r="T48" s="645"/>
      <c r="U48" s="646"/>
      <c r="V48" s="644"/>
      <c r="W48" s="645"/>
      <c r="X48" s="645"/>
      <c r="Y48" s="645"/>
      <c r="Z48" s="645"/>
      <c r="AA48" s="646"/>
      <c r="AB48" s="644"/>
      <c r="AC48" s="645"/>
      <c r="AD48" s="645"/>
      <c r="AE48" s="645"/>
      <c r="AF48" s="645"/>
      <c r="AG48" s="646"/>
      <c r="AH48" s="644"/>
      <c r="AI48" s="645"/>
      <c r="AJ48" s="645"/>
      <c r="AK48" s="645"/>
      <c r="AL48" s="645"/>
      <c r="AM48" s="646"/>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44"/>
      <c r="K49" s="645"/>
      <c r="L49" s="645"/>
      <c r="M49" s="645"/>
      <c r="N49" s="645"/>
      <c r="O49" s="646"/>
      <c r="P49" s="644"/>
      <c r="Q49" s="645"/>
      <c r="R49" s="645"/>
      <c r="S49" s="645"/>
      <c r="T49" s="645"/>
      <c r="U49" s="646"/>
      <c r="V49" s="644"/>
      <c r="W49" s="645"/>
      <c r="X49" s="645"/>
      <c r="Y49" s="645"/>
      <c r="Z49" s="645"/>
      <c r="AA49" s="646"/>
      <c r="AB49" s="644"/>
      <c r="AC49" s="645"/>
      <c r="AD49" s="645"/>
      <c r="AE49" s="645"/>
      <c r="AF49" s="645"/>
      <c r="AG49" s="646"/>
      <c r="AH49" s="644"/>
      <c r="AI49" s="645"/>
      <c r="AJ49" s="645"/>
      <c r="AK49" s="645"/>
      <c r="AL49" s="645"/>
      <c r="AM49" s="646"/>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44"/>
      <c r="K50" s="645"/>
      <c r="L50" s="645"/>
      <c r="M50" s="645"/>
      <c r="N50" s="645"/>
      <c r="O50" s="646"/>
      <c r="P50" s="644"/>
      <c r="Q50" s="645"/>
      <c r="R50" s="645"/>
      <c r="S50" s="645"/>
      <c r="T50" s="645"/>
      <c r="U50" s="646"/>
      <c r="V50" s="644"/>
      <c r="W50" s="645"/>
      <c r="X50" s="645"/>
      <c r="Y50" s="645"/>
      <c r="Z50" s="645"/>
      <c r="AA50" s="646"/>
      <c r="AB50" s="644"/>
      <c r="AC50" s="645"/>
      <c r="AD50" s="645"/>
      <c r="AE50" s="645"/>
      <c r="AF50" s="645"/>
      <c r="AG50" s="646"/>
      <c r="AH50" s="644"/>
      <c r="AI50" s="645"/>
      <c r="AJ50" s="645"/>
      <c r="AK50" s="645"/>
      <c r="AL50" s="645"/>
      <c r="AM50" s="646"/>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47"/>
      <c r="K51" s="648"/>
      <c r="L51" s="648"/>
      <c r="M51" s="648"/>
      <c r="N51" s="648"/>
      <c r="O51" s="649"/>
      <c r="P51" s="647"/>
      <c r="Q51" s="648"/>
      <c r="R51" s="648"/>
      <c r="S51" s="648"/>
      <c r="T51" s="648"/>
      <c r="U51" s="649"/>
      <c r="V51" s="647"/>
      <c r="W51" s="648"/>
      <c r="X51" s="648"/>
      <c r="Y51" s="648"/>
      <c r="Z51" s="648"/>
      <c r="AA51" s="649"/>
      <c r="AB51" s="647"/>
      <c r="AC51" s="648"/>
      <c r="AD51" s="648"/>
      <c r="AE51" s="648"/>
      <c r="AF51" s="648"/>
      <c r="AG51" s="649"/>
      <c r="AH51" s="647"/>
      <c r="AI51" s="648"/>
      <c r="AJ51" s="648"/>
      <c r="AK51" s="648"/>
      <c r="AL51" s="648"/>
      <c r="AM51" s="649"/>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3ZiGbPmGj5wp93ZZ3cU+xaDys/ldH/3hn3t6bQfaflea1Vwm1qnHb++E/Y2a/ksmcaD6eo/oR9bfEVOZgF8B/A==" saltValue="A20VUAhRK+VJotlqz0nkiA=="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CM248"/>
  <sheetViews>
    <sheetView zoomScale="50" zoomScaleNormal="50" workbookViewId="0"/>
  </sheetViews>
  <sheetFormatPr baseColWidth="10"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23" t="s">
        <v>1067</v>
      </c>
      <c r="C2" s="724"/>
      <c r="D2" s="724"/>
      <c r="E2" s="724"/>
      <c r="F2" s="724"/>
      <c r="G2" s="724"/>
      <c r="H2" s="724"/>
      <c r="I2" s="724"/>
      <c r="J2" s="638" t="s">
        <v>5</v>
      </c>
      <c r="K2" s="638"/>
      <c r="L2" s="638"/>
      <c r="M2" s="638"/>
      <c r="N2" s="638"/>
      <c r="O2" s="638"/>
      <c r="P2" s="638"/>
      <c r="Q2" s="638"/>
      <c r="R2" s="638"/>
      <c r="S2" s="638"/>
      <c r="T2" s="638"/>
      <c r="U2" s="638"/>
      <c r="V2" s="638"/>
      <c r="W2" s="638"/>
      <c r="X2" s="638"/>
      <c r="Y2" s="638"/>
      <c r="Z2" s="638"/>
      <c r="AA2" s="638"/>
      <c r="AB2" s="638"/>
      <c r="AC2" s="638"/>
      <c r="AD2" s="638"/>
      <c r="AE2" s="638"/>
      <c r="AF2" s="638"/>
      <c r="AG2" s="638"/>
      <c r="AH2" s="638"/>
      <c r="AI2" s="638"/>
      <c r="AJ2" s="638"/>
      <c r="AK2" s="638"/>
      <c r="AL2" s="638"/>
      <c r="AM2" s="63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24"/>
      <c r="C3" s="724"/>
      <c r="D3" s="724"/>
      <c r="E3" s="724"/>
      <c r="F3" s="724"/>
      <c r="G3" s="724"/>
      <c r="H3" s="724"/>
      <c r="I3" s="724"/>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J3" s="638"/>
      <c r="AK3" s="638"/>
      <c r="AL3" s="638"/>
      <c r="AM3" s="63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24"/>
      <c r="C4" s="724"/>
      <c r="D4" s="724"/>
      <c r="E4" s="724"/>
      <c r="F4" s="724"/>
      <c r="G4" s="724"/>
      <c r="H4" s="724"/>
      <c r="I4" s="724"/>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39" t="s">
        <v>3</v>
      </c>
      <c r="C6" s="639"/>
      <c r="D6" s="640"/>
      <c r="E6" s="725" t="s">
        <v>1054</v>
      </c>
      <c r="F6" s="726"/>
      <c r="G6" s="726"/>
      <c r="H6" s="726"/>
      <c r="I6" s="727"/>
      <c r="J6" s="245" t="str">
        <f>IF(AND('Mapa final'!$Y$10="Muy Alta",'Mapa final'!$AA$10="Leve"),CONCATENATE("R1C",'Mapa final'!$O$10),"")</f>
        <v/>
      </c>
      <c r="K6" s="246" t="str">
        <f>IF(AND('Mapa final'!$Y$11="Muy Alta",'Mapa final'!$AA$11="Leve"),CONCATENATE("R1C",'Mapa final'!$O$11),"")</f>
        <v/>
      </c>
      <c r="L6" s="246" t="str">
        <f>IF(AND('Mapa final'!$Y$12="Muy Alta",'Mapa final'!$AA$12="Leve"),CONCATENATE("R1C",'Mapa final'!$O$12),"")</f>
        <v/>
      </c>
      <c r="M6" s="246" t="str">
        <f>IF(AND('Mapa final'!$Y$13="Muy Alta",'Mapa final'!$AA$13="Leve"),CONCATENATE("R1C",'Mapa final'!$O$13),"")</f>
        <v/>
      </c>
      <c r="N6" s="246" t="str">
        <f>IF(AND('Mapa final'!$Y$14="Muy Alta",'Mapa final'!$AA$14="Leve"),CONCATENATE("R1C",'Mapa final'!$O$14),"")</f>
        <v/>
      </c>
      <c r="O6" s="247" t="str">
        <f>IF(AND('Mapa final'!$Y$15="Muy Alta",'Mapa final'!$AA$15="Leve"),CONCATENATE("R1C",'Mapa final'!$O$15),"")</f>
        <v/>
      </c>
      <c r="P6" s="245" t="str">
        <f>IF(AND('Mapa final'!$Y$10="Muy Alta",'Mapa final'!$AA$10="Menor"),CONCATENATE("R1C",'Mapa final'!$O$10),"")</f>
        <v/>
      </c>
      <c r="Q6" s="246" t="str">
        <f>IF(AND('Mapa final'!$Y$11="Muy Alta",'Mapa final'!$AA$11="Menor"),CONCATENATE("R1C",'Mapa final'!$O$11),"")</f>
        <v/>
      </c>
      <c r="R6" s="246" t="str">
        <f>IF(AND('Mapa final'!$Y$12="Muy Alta",'Mapa final'!$AA$12="Menor"),CONCATENATE("R1C",'Mapa final'!$O$12),"")</f>
        <v/>
      </c>
      <c r="S6" s="246" t="str">
        <f>IF(AND('Mapa final'!$Y$13="Muy Alta",'Mapa final'!$AA$13="Menor"),CONCATENATE("R1C",'Mapa final'!$O$13),"")</f>
        <v/>
      </c>
      <c r="T6" s="246" t="str">
        <f>IF(AND('Mapa final'!$Y$14="Muy Alta",'Mapa final'!$AA$14="Menor"),CONCATENATE("R1C",'Mapa final'!$O$14),"")</f>
        <v/>
      </c>
      <c r="U6" s="247" t="str">
        <f>IF(AND('Mapa final'!$Y$15="Muy Alta",'Mapa final'!$AA$15="Menor"),CONCATENATE("R1C",'Mapa final'!$O$15),"")</f>
        <v/>
      </c>
      <c r="V6" s="245" t="str">
        <f>IF(AND('Mapa final'!$Y$10="Muy Alta",'Mapa final'!$AA$10="Moderado"),CONCATENATE("R1C",'Mapa final'!$O$10),"")</f>
        <v/>
      </c>
      <c r="W6" s="246" t="str">
        <f>IF(AND('Mapa final'!$Y$11="Muy Alta",'Mapa final'!$AA$11="Moderado"),CONCATENATE("R1C",'Mapa final'!$O$11),"")</f>
        <v/>
      </c>
      <c r="X6" s="246" t="str">
        <f>IF(AND('Mapa final'!$Y$12="Muy Alta",'Mapa final'!$AA$12="Moderado"),CONCATENATE("R1C",'Mapa final'!$O$12),"")</f>
        <v/>
      </c>
      <c r="Y6" s="246" t="str">
        <f>IF(AND('Mapa final'!$Y$13="Muy Alta",'Mapa final'!$AA$13="Moderado"),CONCATENATE("R1C",'Mapa final'!$O$13),"")</f>
        <v/>
      </c>
      <c r="Z6" s="246" t="str">
        <f>IF(AND('Mapa final'!$Y$14="Muy Alta",'Mapa final'!$AA$14="Moderado"),CONCATENATE("R1C",'Mapa final'!$O$14),"")</f>
        <v/>
      </c>
      <c r="AA6" s="247" t="str">
        <f>IF(AND('Mapa final'!$Y$15="Muy Alta",'Mapa final'!$AA$15="Moderado"),CONCATENATE("R1C",'Mapa final'!$O$15),"")</f>
        <v/>
      </c>
      <c r="AB6" s="245" t="str">
        <f>IF(AND('Mapa final'!$Y$10="Muy Alta",'Mapa final'!$AA$10="Mayor"),CONCATENATE("R1C",'Mapa final'!$O$10),"")</f>
        <v/>
      </c>
      <c r="AC6" s="246" t="str">
        <f>IF(AND('Mapa final'!$Y$11="Muy Alta",'Mapa final'!$AA$11="Mayor"),CONCATENATE("R1C",'Mapa final'!$O$11),"")</f>
        <v/>
      </c>
      <c r="AD6" s="246" t="str">
        <f>IF(AND('Mapa final'!$Y$12="Muy Alta",'Mapa final'!$AA$12="Mayor"),CONCATENATE("R1C",'Mapa final'!$O$12),"")</f>
        <v/>
      </c>
      <c r="AE6" s="246" t="str">
        <f>IF(AND('Mapa final'!$Y$13="Muy Alta",'Mapa final'!$AA$13="Mayor"),CONCATENATE("R1C",'Mapa final'!$O$13),"")</f>
        <v/>
      </c>
      <c r="AF6" s="246" t="str">
        <f>IF(AND('Mapa final'!$Y$14="Muy Alta",'Mapa final'!$AA$14="Mayor"),CONCATENATE("R1C",'Mapa final'!$O$14),"")</f>
        <v/>
      </c>
      <c r="AG6" s="247" t="str">
        <f>IF(AND('Mapa final'!$Y$15="Muy Alta",'Mapa final'!$AA$15="Mayor"),CONCATENATE("R1C",'Mapa final'!$O$15),"")</f>
        <v/>
      </c>
      <c r="AH6" s="248" t="str">
        <f>IF(AND('Mapa final'!$Y$10="Muy Alta",'Mapa final'!$AA$10="Catastrófico"),CONCATENATE("R1C",'Mapa final'!$O$10),"")</f>
        <v/>
      </c>
      <c r="AI6" s="249" t="str">
        <f>IF(AND('Mapa final'!$Y$11="Muy Alta",'Mapa final'!$AA$11="Catastrófico"),CONCATENATE("R1C",'Mapa final'!$O$11),"")</f>
        <v/>
      </c>
      <c r="AJ6" s="249" t="str">
        <f>IF(AND('Mapa final'!$Y$12="Muy Alta",'Mapa final'!$AA$12="Catastrófico"),CONCATENATE("R1C",'Mapa final'!$O$12),"")</f>
        <v/>
      </c>
      <c r="AK6" s="249" t="str">
        <f>IF(AND('Mapa final'!$Y$13="Muy Alta",'Mapa final'!$AA$13="Catastrófico"),CONCATENATE("R1C",'Mapa final'!$O$13),"")</f>
        <v/>
      </c>
      <c r="AL6" s="249" t="str">
        <f>IF(AND('Mapa final'!$Y$14="Muy Alta",'Mapa final'!$AA$14="Catastrófico"),CONCATENATE("R1C",'Mapa final'!$O$14),"")</f>
        <v/>
      </c>
      <c r="AM6" s="250" t="str">
        <f>IF(AND('Mapa final'!$Y$15="Muy Alta",'Mapa final'!$AA$15="Catastrófico"),CONCATENATE("R1C",'Mapa final'!$O$15),"")</f>
        <v/>
      </c>
      <c r="AN6" s="15"/>
      <c r="AO6" s="734" t="s">
        <v>1055</v>
      </c>
      <c r="AP6" s="735"/>
      <c r="AQ6" s="735"/>
      <c r="AR6" s="735"/>
      <c r="AS6" s="735"/>
      <c r="AT6" s="73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39"/>
      <c r="C7" s="639"/>
      <c r="D7" s="640"/>
      <c r="E7" s="728"/>
      <c r="F7" s="729"/>
      <c r="G7" s="729"/>
      <c r="H7" s="729"/>
      <c r="I7" s="730"/>
      <c r="J7" s="251" t="str">
        <f>IF(AND('Mapa final'!$Y$16="Muy Alta",'Mapa final'!$AA$16="Leve"),CONCATENATE("R2C",'Mapa final'!$O$16),"")</f>
        <v/>
      </c>
      <c r="K7" s="252" t="str">
        <f>IF(AND('Mapa final'!$Y$17="Muy Alta",'Mapa final'!$AA$17="Leve"),CONCATENATE("R2C",'Mapa final'!$O$17),"")</f>
        <v/>
      </c>
      <c r="L7" s="252" t="str">
        <f>IF(AND('Mapa final'!$Y$18="Muy Alta",'Mapa final'!$AA$18="Leve"),CONCATENATE("R2C",'Mapa final'!$O$18),"")</f>
        <v/>
      </c>
      <c r="M7" s="252" t="str">
        <f>IF(AND('Mapa final'!$Y$19="Muy Alta",'Mapa final'!$AA$19="Leve"),CONCATENATE("R2C",'Mapa final'!$O$19),"")</f>
        <v/>
      </c>
      <c r="N7" s="252" t="str">
        <f>IF(AND('Mapa final'!$Y$20="Muy Alta",'Mapa final'!$AA$20="Leve"),CONCATENATE("R2C",'Mapa final'!$O$20),"")</f>
        <v/>
      </c>
      <c r="O7" s="253" t="str">
        <f>IF(AND('Mapa final'!$Y$21="Muy Alta",'Mapa final'!$AA$21="Leve"),CONCATENATE("R2C",'Mapa final'!$O$21),"")</f>
        <v/>
      </c>
      <c r="P7" s="251" t="str">
        <f>IF(AND('Mapa final'!$Y$16="Muy Alta",'Mapa final'!$AA$16="Menor"),CONCATENATE("R2C",'Mapa final'!$O$16),"")</f>
        <v/>
      </c>
      <c r="Q7" s="252" t="str">
        <f>IF(AND('Mapa final'!$Y$17="Muy Alta",'Mapa final'!$AA$17="Menor"),CONCATENATE("R2C",'Mapa final'!$O$17),"")</f>
        <v/>
      </c>
      <c r="R7" s="252" t="str">
        <f>IF(AND('Mapa final'!$Y$18="Muy Alta",'Mapa final'!$AA$18="Menor"),CONCATENATE("R2C",'Mapa final'!$O$18),"")</f>
        <v/>
      </c>
      <c r="S7" s="252" t="str">
        <f>IF(AND('Mapa final'!$Y$19="Muy Alta",'Mapa final'!$AA$19="Menor"),CONCATENATE("R2C",'Mapa final'!$O$19),"")</f>
        <v/>
      </c>
      <c r="T7" s="252" t="str">
        <f>IF(AND('Mapa final'!$Y$20="Muy Alta",'Mapa final'!$AA$20="Menor"),CONCATENATE("R2C",'Mapa final'!$O$20),"")</f>
        <v/>
      </c>
      <c r="U7" s="253" t="str">
        <f>IF(AND('Mapa final'!$Y$21="Muy Alta",'Mapa final'!$AA$21="Menor"),CONCATENATE("R2C",'Mapa final'!$O$21),"")</f>
        <v/>
      </c>
      <c r="V7" s="251" t="str">
        <f>IF(AND('Mapa final'!$Y$16="Muy Alta",'Mapa final'!$AA$16="Moderado"),CONCATENATE("R2C",'Mapa final'!$O$16),"")</f>
        <v/>
      </c>
      <c r="W7" s="252" t="str">
        <f>IF(AND('Mapa final'!$Y$17="Muy Alta",'Mapa final'!$AA$17="Moderado"),CONCATENATE("R2C",'Mapa final'!$O$17),"")</f>
        <v/>
      </c>
      <c r="X7" s="252" t="str">
        <f>IF(AND('Mapa final'!$Y$18="Muy Alta",'Mapa final'!$AA$18="Moderado"),CONCATENATE("R2C",'Mapa final'!$O$18),"")</f>
        <v/>
      </c>
      <c r="Y7" s="252" t="str">
        <f>IF(AND('Mapa final'!$Y$19="Muy Alta",'Mapa final'!$AA$19="Moderado"),CONCATENATE("R2C",'Mapa final'!$O$19),"")</f>
        <v/>
      </c>
      <c r="Z7" s="252" t="str">
        <f>IF(AND('Mapa final'!$Y$20="Muy Alta",'Mapa final'!$AA$20="Moderado"),CONCATENATE("R2C",'Mapa final'!$O$20),"")</f>
        <v/>
      </c>
      <c r="AA7" s="253" t="str">
        <f>IF(AND('Mapa final'!$Y$21="Muy Alta",'Mapa final'!$AA$21="Moderado"),CONCATENATE("R2C",'Mapa final'!$O$21),"")</f>
        <v/>
      </c>
      <c r="AB7" s="251" t="str">
        <f>IF(AND('Mapa final'!$Y$16="Muy Alta",'Mapa final'!$AA$16="Mayor"),CONCATENATE("R2C",'Mapa final'!$O$16),"")</f>
        <v/>
      </c>
      <c r="AC7" s="252" t="str">
        <f>IF(AND('Mapa final'!$Y$17="Muy Alta",'Mapa final'!$AA$17="Mayor"),CONCATENATE("R2C",'Mapa final'!$O$17),"")</f>
        <v/>
      </c>
      <c r="AD7" s="252" t="str">
        <f>IF(AND('Mapa final'!$Y$18="Muy Alta",'Mapa final'!$AA$18="Mayor"),CONCATENATE("R2C",'Mapa final'!$O$18),"")</f>
        <v/>
      </c>
      <c r="AE7" s="252" t="str">
        <f>IF(AND('Mapa final'!$Y$19="Muy Alta",'Mapa final'!$AA$19="Mayor"),CONCATENATE("R2C",'Mapa final'!$O$19),"")</f>
        <v/>
      </c>
      <c r="AF7" s="252" t="str">
        <f>IF(AND('Mapa final'!$Y$20="Muy Alta",'Mapa final'!$AA$20="Mayor"),CONCATENATE("R2C",'Mapa final'!$O$20),"")</f>
        <v/>
      </c>
      <c r="AG7" s="253" t="str">
        <f>IF(AND('Mapa final'!$Y$21="Muy Alta",'Mapa final'!$AA$21="Mayor"),CONCATENATE("R2C",'Mapa final'!$O$21),"")</f>
        <v/>
      </c>
      <c r="AH7" s="254" t="str">
        <f>IF(AND('Mapa final'!$Y$16="Muy Alta",'Mapa final'!$AA$16="Catastrófico"),CONCATENATE("R2C",'Mapa final'!$O$16),"")</f>
        <v/>
      </c>
      <c r="AI7" s="255" t="str">
        <f>IF(AND('Mapa final'!$Y$17="Muy Alta",'Mapa final'!$AA$17="Catastrófico"),CONCATENATE("R2C",'Mapa final'!$O$17),"")</f>
        <v/>
      </c>
      <c r="AJ7" s="255" t="str">
        <f>IF(AND('Mapa final'!$Y$18="Muy Alta",'Mapa final'!$AA$18="Catastrófico"),CONCATENATE("R2C",'Mapa final'!$O$18),"")</f>
        <v/>
      </c>
      <c r="AK7" s="255" t="str">
        <f>IF(AND('Mapa final'!$Y$19="Muy Alta",'Mapa final'!$AA$19="Catastrófico"),CONCATENATE("R2C",'Mapa final'!$O$19),"")</f>
        <v/>
      </c>
      <c r="AL7" s="255" t="str">
        <f>IF(AND('Mapa final'!$Y$20="Muy Alta",'Mapa final'!$AA$20="Catastrófico"),CONCATENATE("R2C",'Mapa final'!$O$20),"")</f>
        <v/>
      </c>
      <c r="AM7" s="256" t="str">
        <f>IF(AND('Mapa final'!$Y$21="Muy Alta",'Mapa final'!$AA$21="Catastrófico"),CONCATENATE("R2C",'Mapa final'!$O$21),"")</f>
        <v/>
      </c>
      <c r="AN7" s="15"/>
      <c r="AO7" s="737"/>
      <c r="AP7" s="738"/>
      <c r="AQ7" s="738"/>
      <c r="AR7" s="738"/>
      <c r="AS7" s="738"/>
      <c r="AT7" s="73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39"/>
      <c r="C8" s="639"/>
      <c r="D8" s="640"/>
      <c r="E8" s="728"/>
      <c r="F8" s="729"/>
      <c r="G8" s="729"/>
      <c r="H8" s="729"/>
      <c r="I8" s="730"/>
      <c r="J8" s="251" t="str">
        <f>IF(AND('Mapa final'!$Y$22="Muy Alta",'Mapa final'!$AA$22="Leve"),CONCATENATE("R3C",'Mapa final'!$O$22),"")</f>
        <v/>
      </c>
      <c r="K8" s="252" t="str">
        <f>IF(AND('Mapa final'!$Y$23="Muy Alta",'Mapa final'!$AA$23="Leve"),CONCATENATE("R3C",'Mapa final'!$O$23),"")</f>
        <v/>
      </c>
      <c r="L8" s="252" t="str">
        <f>IF(AND('Mapa final'!$Y$24="Muy Alta",'Mapa final'!$AA$24="Leve"),CONCATENATE("R3C",'Mapa final'!$O$24),"")</f>
        <v/>
      </c>
      <c r="M8" s="252" t="str">
        <f>IF(AND('Mapa final'!$Y$25="Muy Alta",'Mapa final'!$AA$25="Leve"),CONCATENATE("R3C",'Mapa final'!$O$25),"")</f>
        <v/>
      </c>
      <c r="N8" s="252" t="str">
        <f>IF(AND('Mapa final'!$Y$26="Muy Alta",'Mapa final'!$AA$26="Leve"),CONCATENATE("R3C",'Mapa final'!$O$26),"")</f>
        <v/>
      </c>
      <c r="O8" s="253" t="str">
        <f>IF(AND('Mapa final'!$Y$27="Muy Alta",'Mapa final'!$AA$27="Leve"),CONCATENATE("R3C",'Mapa final'!$O$27),"")</f>
        <v/>
      </c>
      <c r="P8" s="251" t="str">
        <f>IF(AND('Mapa final'!$Y$22="Muy Alta",'Mapa final'!$AA$22="Menor"),CONCATENATE("R3C",'Mapa final'!$O$22),"")</f>
        <v/>
      </c>
      <c r="Q8" s="252" t="str">
        <f>IF(AND('Mapa final'!$Y$23="Muy Alta",'Mapa final'!$AA$23="Menor"),CONCATENATE("R3C",'Mapa final'!$O$23),"")</f>
        <v/>
      </c>
      <c r="R8" s="252" t="str">
        <f>IF(AND('Mapa final'!$Y$24="Muy Alta",'Mapa final'!$AA$24="Menor"),CONCATENATE("R3C",'Mapa final'!$O$24),"")</f>
        <v/>
      </c>
      <c r="S8" s="252" t="str">
        <f>IF(AND('Mapa final'!$Y$25="Muy Alta",'Mapa final'!$AA$25="Menor"),CONCATENATE("R3C",'Mapa final'!$O$25),"")</f>
        <v/>
      </c>
      <c r="T8" s="252" t="str">
        <f>IF(AND('Mapa final'!$Y$26="Muy Alta",'Mapa final'!$AA$26="Menor"),CONCATENATE("R3C",'Mapa final'!$O$26),"")</f>
        <v/>
      </c>
      <c r="U8" s="253" t="str">
        <f>IF(AND('Mapa final'!$Y$27="Muy Alta",'Mapa final'!$AA$27="Menor"),CONCATENATE("R3C",'Mapa final'!$O$27),"")</f>
        <v/>
      </c>
      <c r="V8" s="251" t="str">
        <f>IF(AND('Mapa final'!$Y$22="Muy Alta",'Mapa final'!$AA$22="Moderado"),CONCATENATE("R3C",'Mapa final'!$O$22),"")</f>
        <v/>
      </c>
      <c r="W8" s="252" t="str">
        <f>IF(AND('Mapa final'!$Y$23="Muy Alta",'Mapa final'!$AA$23="Moderado"),CONCATENATE("R3C",'Mapa final'!$O$23),"")</f>
        <v/>
      </c>
      <c r="X8" s="252" t="str">
        <f>IF(AND('Mapa final'!$Y$24="Muy Alta",'Mapa final'!$AA$24="Moderado"),CONCATENATE("R3C",'Mapa final'!$O$24),"")</f>
        <v/>
      </c>
      <c r="Y8" s="252" t="str">
        <f>IF(AND('Mapa final'!$Y$25="Muy Alta",'Mapa final'!$AA$25="Moderado"),CONCATENATE("R3C",'Mapa final'!$O$25),"")</f>
        <v/>
      </c>
      <c r="Z8" s="252" t="str">
        <f>IF(AND('Mapa final'!$Y$26="Muy Alta",'Mapa final'!$AA$26="Moderado"),CONCATENATE("R3C",'Mapa final'!$O$26),"")</f>
        <v/>
      </c>
      <c r="AA8" s="253" t="str">
        <f>IF(AND('Mapa final'!$Y$27="Muy Alta",'Mapa final'!$AA$27="Moderado"),CONCATENATE("R3C",'Mapa final'!$O$27),"")</f>
        <v/>
      </c>
      <c r="AB8" s="251" t="str">
        <f>IF(AND('Mapa final'!$Y$22="Muy Alta",'Mapa final'!$AA$22="Mayor"),CONCATENATE("R3C",'Mapa final'!$O$22),"")</f>
        <v/>
      </c>
      <c r="AC8" s="252" t="str">
        <f>IF(AND('Mapa final'!$Y$23="Muy Alta",'Mapa final'!$AA$23="Mayor"),CONCATENATE("R3C",'Mapa final'!$O$23),"")</f>
        <v/>
      </c>
      <c r="AD8" s="252" t="str">
        <f>IF(AND('Mapa final'!$Y$24="Muy Alta",'Mapa final'!$AA$24="Mayor"),CONCATENATE("R3C",'Mapa final'!$O$24),"")</f>
        <v/>
      </c>
      <c r="AE8" s="252" t="str">
        <f>IF(AND('Mapa final'!$Y$25="Muy Alta",'Mapa final'!$AA$25="Mayor"),CONCATENATE("R3C",'Mapa final'!$O$25),"")</f>
        <v/>
      </c>
      <c r="AF8" s="252" t="str">
        <f>IF(AND('Mapa final'!$Y$26="Muy Alta",'Mapa final'!$AA$26="Mayor"),CONCATENATE("R3C",'Mapa final'!$O$26),"")</f>
        <v/>
      </c>
      <c r="AG8" s="253" t="str">
        <f>IF(AND('Mapa final'!$Y$27="Muy Alta",'Mapa final'!$AA$27="Mayor"),CONCATENATE("R3C",'Mapa final'!$O$27),"")</f>
        <v/>
      </c>
      <c r="AH8" s="254" t="str">
        <f>IF(AND('Mapa final'!$Y$22="Muy Alta",'Mapa final'!$AA$22="Catastrófico"),CONCATENATE("R3C",'Mapa final'!$O$22),"")</f>
        <v/>
      </c>
      <c r="AI8" s="255" t="str">
        <f>IF(AND('Mapa final'!$Y$23="Muy Alta",'Mapa final'!$AA$23="Catastrófico"),CONCATENATE("R3C",'Mapa final'!$O$23),"")</f>
        <v/>
      </c>
      <c r="AJ8" s="255" t="str">
        <f>IF(AND('Mapa final'!$Y$24="Muy Alta",'Mapa final'!$AA$24="Catastrófico"),CONCATENATE("R3C",'Mapa final'!$O$24),"")</f>
        <v/>
      </c>
      <c r="AK8" s="255" t="str">
        <f>IF(AND('Mapa final'!$Y$25="Muy Alta",'Mapa final'!$AA$25="Catastrófico"),CONCATENATE("R3C",'Mapa final'!$O$25),"")</f>
        <v/>
      </c>
      <c r="AL8" s="255" t="str">
        <f>IF(AND('Mapa final'!$Y$26="Muy Alta",'Mapa final'!$AA$26="Catastrófico"),CONCATENATE("R3C",'Mapa final'!$O$26),"")</f>
        <v/>
      </c>
      <c r="AM8" s="256" t="str">
        <f>IF(AND('Mapa final'!$Y$27="Muy Alta",'Mapa final'!$AA$27="Catastrófico"),CONCATENATE("R3C",'Mapa final'!$O$27),"")</f>
        <v/>
      </c>
      <c r="AN8" s="15"/>
      <c r="AO8" s="737"/>
      <c r="AP8" s="738"/>
      <c r="AQ8" s="738"/>
      <c r="AR8" s="738"/>
      <c r="AS8" s="738"/>
      <c r="AT8" s="73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39"/>
      <c r="C9" s="639"/>
      <c r="D9" s="640"/>
      <c r="E9" s="728"/>
      <c r="F9" s="729"/>
      <c r="G9" s="729"/>
      <c r="H9" s="729"/>
      <c r="I9" s="730"/>
      <c r="J9" s="251" t="str">
        <f>IF(AND('Mapa final'!$Y$28="Muy Alta",'Mapa final'!$AA$28="Leve"),CONCATENATE("R4C",'Mapa final'!$O$28),"")</f>
        <v/>
      </c>
      <c r="K9" s="252" t="str">
        <f>IF(AND('Mapa final'!$Y$29="Muy Alta",'Mapa final'!$AA$29="Leve"),CONCATENATE("R4C",'Mapa final'!$O$29),"")</f>
        <v/>
      </c>
      <c r="L9" s="252" t="str">
        <f>IF(AND('Mapa final'!$Y$30="Muy Alta",'Mapa final'!$AA$30="Leve"),CONCATENATE("R4C",'Mapa final'!$O$30),"")</f>
        <v/>
      </c>
      <c r="M9" s="252" t="str">
        <f>IF(AND('Mapa final'!$Y$31="Muy Alta",'Mapa final'!$AA$31="Leve"),CONCATENATE("R4C",'Mapa final'!$O$31),"")</f>
        <v/>
      </c>
      <c r="N9" s="252" t="str">
        <f>IF(AND('Mapa final'!$Y$32="Muy Alta",'Mapa final'!$AA$32="Leve"),CONCATENATE("R4C",'Mapa final'!$O$32),"")</f>
        <v/>
      </c>
      <c r="O9" s="253" t="str">
        <f>IF(AND('Mapa final'!$Y$33="Muy Alta",'Mapa final'!$AA$33="Leve"),CONCATENATE("R4C",'Mapa final'!$O$33),"")</f>
        <v/>
      </c>
      <c r="P9" s="251" t="str">
        <f>IF(AND('Mapa final'!$Y$28="Muy Alta",'Mapa final'!$AA$28="Menor"),CONCATENATE("R4C",'Mapa final'!$O$28),"")</f>
        <v/>
      </c>
      <c r="Q9" s="252" t="str">
        <f>IF(AND('Mapa final'!$Y$29="Muy Alta",'Mapa final'!$AA$29="Menor"),CONCATENATE("R4C",'Mapa final'!$O$29),"")</f>
        <v/>
      </c>
      <c r="R9" s="252" t="str">
        <f>IF(AND('Mapa final'!$Y$30="Muy Alta",'Mapa final'!$AA$30="Menor"),CONCATENATE("R4C",'Mapa final'!$O$30),"")</f>
        <v/>
      </c>
      <c r="S9" s="252" t="str">
        <f>IF(AND('Mapa final'!$Y$31="Muy Alta",'Mapa final'!$AA$31="Menor"),CONCATENATE("R4C",'Mapa final'!$O$31),"")</f>
        <v/>
      </c>
      <c r="T9" s="252" t="str">
        <f>IF(AND('Mapa final'!$Y$32="Muy Alta",'Mapa final'!$AA$32="Menor"),CONCATENATE("R4C",'Mapa final'!$O$32),"")</f>
        <v/>
      </c>
      <c r="U9" s="253" t="str">
        <f>IF(AND('Mapa final'!$Y$33="Muy Alta",'Mapa final'!$AA$33="Menor"),CONCATENATE("R4C",'Mapa final'!$O$33),"")</f>
        <v/>
      </c>
      <c r="V9" s="251" t="str">
        <f>IF(AND('Mapa final'!$Y$28="Muy Alta",'Mapa final'!$AA$28="Moderado"),CONCATENATE("R4C",'Mapa final'!$O$28),"")</f>
        <v/>
      </c>
      <c r="W9" s="252" t="str">
        <f>IF(AND('Mapa final'!$Y$29="Muy Alta",'Mapa final'!$AA$29="Moderado"),CONCATENATE("R4C",'Mapa final'!$O$29),"")</f>
        <v/>
      </c>
      <c r="X9" s="252" t="str">
        <f>IF(AND('Mapa final'!$Y$30="Muy Alta",'Mapa final'!$AA$30="Moderado"),CONCATENATE("R4C",'Mapa final'!$O$30),"")</f>
        <v/>
      </c>
      <c r="Y9" s="252" t="str">
        <f>IF(AND('Mapa final'!$Y$31="Muy Alta",'Mapa final'!$AA$31="Moderado"),CONCATENATE("R4C",'Mapa final'!$O$31),"")</f>
        <v/>
      </c>
      <c r="Z9" s="252" t="str">
        <f>IF(AND('Mapa final'!$Y$32="Muy Alta",'Mapa final'!$AA$32="Moderado"),CONCATENATE("R4C",'Mapa final'!$O$32),"")</f>
        <v/>
      </c>
      <c r="AA9" s="253" t="str">
        <f>IF(AND('Mapa final'!$Y$33="Muy Alta",'Mapa final'!$AA$33="Moderado"),CONCATENATE("R4C",'Mapa final'!$O$33),"")</f>
        <v/>
      </c>
      <c r="AB9" s="251" t="str">
        <f>IF(AND('Mapa final'!$Y$28="Muy Alta",'Mapa final'!$AA$28="Mayor"),CONCATENATE("R4C",'Mapa final'!$O$28),"")</f>
        <v/>
      </c>
      <c r="AC9" s="252" t="str">
        <f>IF(AND('Mapa final'!$Y$29="Muy Alta",'Mapa final'!$AA$29="Mayor"),CONCATENATE("R4C",'Mapa final'!$O$29),"")</f>
        <v/>
      </c>
      <c r="AD9" s="252" t="str">
        <f>IF(AND('Mapa final'!$Y$30="Muy Alta",'Mapa final'!$AA$30="Mayor"),CONCATENATE("R4C",'Mapa final'!$O$30),"")</f>
        <v/>
      </c>
      <c r="AE9" s="252" t="str">
        <f>IF(AND('Mapa final'!$Y$31="Muy Alta",'Mapa final'!$AA$31="Mayor"),CONCATENATE("R4C",'Mapa final'!$O$31),"")</f>
        <v/>
      </c>
      <c r="AF9" s="252" t="str">
        <f>IF(AND('Mapa final'!$Y$32="Muy Alta",'Mapa final'!$AA$32="Mayor"),CONCATENATE("R4C",'Mapa final'!$O$32),"")</f>
        <v/>
      </c>
      <c r="AG9" s="253" t="str">
        <f>IF(AND('Mapa final'!$Y$33="Muy Alta",'Mapa final'!$AA$33="Mayor"),CONCATENATE("R4C",'Mapa final'!$O$33),"")</f>
        <v/>
      </c>
      <c r="AH9" s="254" t="str">
        <f>IF(AND('Mapa final'!$Y$28="Muy Alta",'Mapa final'!$AA$28="Catastrófico"),CONCATENATE("R4C",'Mapa final'!$O$28),"")</f>
        <v/>
      </c>
      <c r="AI9" s="255" t="str">
        <f>IF(AND('Mapa final'!$Y$29="Muy Alta",'Mapa final'!$AA$29="Catastrófico"),CONCATENATE("R4C",'Mapa final'!$O$29),"")</f>
        <v/>
      </c>
      <c r="AJ9" s="255" t="str">
        <f>IF(AND('Mapa final'!$Y$30="Muy Alta",'Mapa final'!$AA$30="Catastrófico"),CONCATENATE("R4C",'Mapa final'!$O$30),"")</f>
        <v/>
      </c>
      <c r="AK9" s="255" t="str">
        <f>IF(AND('Mapa final'!$Y$31="Muy Alta",'Mapa final'!$AA$31="Catastrófico"),CONCATENATE("R4C",'Mapa final'!$O$31),"")</f>
        <v/>
      </c>
      <c r="AL9" s="255" t="str">
        <f>IF(AND('Mapa final'!$Y$32="Muy Alta",'Mapa final'!$AA$32="Catastrófico"),CONCATENATE("R4C",'Mapa final'!$O$32),"")</f>
        <v/>
      </c>
      <c r="AM9" s="256" t="str">
        <f>IF(AND('Mapa final'!$Y$33="Muy Alta",'Mapa final'!$AA$33="Catastrófico"),CONCATENATE("R4C",'Mapa final'!$O$33),"")</f>
        <v/>
      </c>
      <c r="AN9" s="15"/>
      <c r="AO9" s="737"/>
      <c r="AP9" s="738"/>
      <c r="AQ9" s="738"/>
      <c r="AR9" s="738"/>
      <c r="AS9" s="738"/>
      <c r="AT9" s="73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39"/>
      <c r="C10" s="639"/>
      <c r="D10" s="640"/>
      <c r="E10" s="728"/>
      <c r="F10" s="729"/>
      <c r="G10" s="729"/>
      <c r="H10" s="729"/>
      <c r="I10" s="730"/>
      <c r="J10" s="251" t="str">
        <f>IF(AND('Mapa final'!$Y$34="Muy Alta",'Mapa final'!$AA$34="Leve"),CONCATENATE("R5C",'Mapa final'!$O$34),"")</f>
        <v/>
      </c>
      <c r="K10" s="252" t="str">
        <f>IF(AND('Mapa final'!$Y$35="Muy Alta",'Mapa final'!$AA$35="Leve"),CONCATENATE("R5C",'Mapa final'!$O$35),"")</f>
        <v/>
      </c>
      <c r="L10" s="252" t="str">
        <f>IF(AND('Mapa final'!$Y$36="Muy Alta",'Mapa final'!$AA$36="Leve"),CONCATENATE("R5C",'Mapa final'!$O$36),"")</f>
        <v/>
      </c>
      <c r="M10" s="252" t="str">
        <f>IF(AND('Mapa final'!$Y$37="Muy Alta",'Mapa final'!$AA$37="Leve"),CONCATENATE("R5C",'Mapa final'!$O$37),"")</f>
        <v/>
      </c>
      <c r="N10" s="252" t="str">
        <f>IF(AND('Mapa final'!$Y$38="Muy Alta",'Mapa final'!$AA$38="Leve"),CONCATENATE("R5C",'Mapa final'!$O$38),"")</f>
        <v/>
      </c>
      <c r="O10" s="253" t="str">
        <f>IF(AND('Mapa final'!$Y$39="Muy Alta",'Mapa final'!$AA$39="Leve"),CONCATENATE("R5C",'Mapa final'!$O$39),"")</f>
        <v/>
      </c>
      <c r="P10" s="251" t="str">
        <f>IF(AND('Mapa final'!$Y$34="Muy Alta",'Mapa final'!$AA$34="Menor"),CONCATENATE("R5C",'Mapa final'!$O$34),"")</f>
        <v/>
      </c>
      <c r="Q10" s="252" t="str">
        <f>IF(AND('Mapa final'!$Y$35="Muy Alta",'Mapa final'!$AA$35="Menor"),CONCATENATE("R5C",'Mapa final'!$O$35),"")</f>
        <v/>
      </c>
      <c r="R10" s="252" t="str">
        <f>IF(AND('Mapa final'!$Y$36="Muy Alta",'Mapa final'!$AA$36="Menor"),CONCATENATE("R5C",'Mapa final'!$O$36),"")</f>
        <v/>
      </c>
      <c r="S10" s="252" t="str">
        <f>IF(AND('Mapa final'!$Y$37="Muy Alta",'Mapa final'!$AA$37="Menor"),CONCATENATE("R5C",'Mapa final'!$O$37),"")</f>
        <v/>
      </c>
      <c r="T10" s="252" t="str">
        <f>IF(AND('Mapa final'!$Y$38="Muy Alta",'Mapa final'!$AA$38="Menor"),CONCATENATE("R5C",'Mapa final'!$O$38),"")</f>
        <v/>
      </c>
      <c r="U10" s="253" t="str">
        <f>IF(AND('Mapa final'!$Y$39="Muy Alta",'Mapa final'!$AA$39="Menor"),CONCATENATE("R5C",'Mapa final'!$O$39),"")</f>
        <v/>
      </c>
      <c r="V10" s="251" t="str">
        <f>IF(AND('Mapa final'!$Y$34="Muy Alta",'Mapa final'!$AA$34="Moderado"),CONCATENATE("R5C",'Mapa final'!$O$34),"")</f>
        <v/>
      </c>
      <c r="W10" s="252" t="str">
        <f>IF(AND('Mapa final'!$Y$35="Muy Alta",'Mapa final'!$AA$35="Moderado"),CONCATENATE("R5C",'Mapa final'!$O$35),"")</f>
        <v/>
      </c>
      <c r="X10" s="252" t="str">
        <f>IF(AND('Mapa final'!$Y$36="Muy Alta",'Mapa final'!$AA$36="Moderado"),CONCATENATE("R5C",'Mapa final'!$O$36),"")</f>
        <v/>
      </c>
      <c r="Y10" s="252" t="str">
        <f>IF(AND('Mapa final'!$Y$37="Muy Alta",'Mapa final'!$AA$37="Moderado"),CONCATENATE("R5C",'Mapa final'!$O$37),"")</f>
        <v/>
      </c>
      <c r="Z10" s="252" t="str">
        <f>IF(AND('Mapa final'!$Y$38="Muy Alta",'Mapa final'!$AA$38="Moderado"),CONCATENATE("R5C",'Mapa final'!$O$38),"")</f>
        <v/>
      </c>
      <c r="AA10" s="253" t="str">
        <f>IF(AND('Mapa final'!$Y$39="Muy Alta",'Mapa final'!$AA$39="Moderado"),CONCATENATE("R5C",'Mapa final'!$O$39),"")</f>
        <v/>
      </c>
      <c r="AB10" s="251" t="str">
        <f>IF(AND('Mapa final'!$Y$34="Muy Alta",'Mapa final'!$AA$34="Mayor"),CONCATENATE("R5C",'Mapa final'!$O$34),"")</f>
        <v/>
      </c>
      <c r="AC10" s="252" t="str">
        <f>IF(AND('Mapa final'!$Y$35="Muy Alta",'Mapa final'!$AA$35="Mayor"),CONCATENATE("R5C",'Mapa final'!$O$35),"")</f>
        <v/>
      </c>
      <c r="AD10" s="252" t="str">
        <f>IF(AND('Mapa final'!$Y$36="Muy Alta",'Mapa final'!$AA$36="Mayor"),CONCATENATE("R5C",'Mapa final'!$O$36),"")</f>
        <v/>
      </c>
      <c r="AE10" s="252" t="str">
        <f>IF(AND('Mapa final'!$Y$37="Muy Alta",'Mapa final'!$AA$37="Mayor"),CONCATENATE("R5C",'Mapa final'!$O$37),"")</f>
        <v/>
      </c>
      <c r="AF10" s="252" t="str">
        <f>IF(AND('Mapa final'!$Y$38="Muy Alta",'Mapa final'!$AA$38="Mayor"),CONCATENATE("R5C",'Mapa final'!$O$38),"")</f>
        <v/>
      </c>
      <c r="AG10" s="253" t="str">
        <f>IF(AND('Mapa final'!$Y$39="Muy Alta",'Mapa final'!$AA$39="Mayor"),CONCATENATE("R5C",'Mapa final'!$O$39),"")</f>
        <v/>
      </c>
      <c r="AH10" s="254" t="str">
        <f>IF(AND('Mapa final'!$Y$34="Muy Alta",'Mapa final'!$AA$34="Catastrófico"),CONCATENATE("R5C",'Mapa final'!$O$34),"")</f>
        <v/>
      </c>
      <c r="AI10" s="255" t="str">
        <f>IF(AND('Mapa final'!$Y$35="Muy Alta",'Mapa final'!$AA$35="Catastrófico"),CONCATENATE("R5C",'Mapa final'!$O$35),"")</f>
        <v/>
      </c>
      <c r="AJ10" s="255" t="str">
        <f>IF(AND('Mapa final'!$Y$36="Muy Alta",'Mapa final'!$AA$36="Catastrófico"),CONCATENATE("R5C",'Mapa final'!$O$36),"")</f>
        <v/>
      </c>
      <c r="AK10" s="255" t="str">
        <f>IF(AND('Mapa final'!$Y$37="Muy Alta",'Mapa final'!$AA$37="Catastrófico"),CONCATENATE("R5C",'Mapa final'!$O$37),"")</f>
        <v/>
      </c>
      <c r="AL10" s="255" t="str">
        <f>IF(AND('Mapa final'!$Y$38="Muy Alta",'Mapa final'!$AA$38="Catastrófico"),CONCATENATE("R5C",'Mapa final'!$O$38),"")</f>
        <v/>
      </c>
      <c r="AM10" s="256" t="str">
        <f>IF(AND('Mapa final'!$Y$39="Muy Alta",'Mapa final'!$AA$39="Catastrófico"),CONCATENATE("R5C",'Mapa final'!$O$39),"")</f>
        <v/>
      </c>
      <c r="AN10" s="15"/>
      <c r="AO10" s="737"/>
      <c r="AP10" s="738"/>
      <c r="AQ10" s="738"/>
      <c r="AR10" s="738"/>
      <c r="AS10" s="738"/>
      <c r="AT10" s="73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39"/>
      <c r="C11" s="639"/>
      <c r="D11" s="640"/>
      <c r="E11" s="728"/>
      <c r="F11" s="729"/>
      <c r="G11" s="729"/>
      <c r="H11" s="729"/>
      <c r="I11" s="730"/>
      <c r="J11" s="251" t="str">
        <f>IF(AND('Mapa final'!$Y$40="Muy Alta",'Mapa final'!$AA$40="Leve"),CONCATENATE("R6C",'Mapa final'!$O$40),"")</f>
        <v/>
      </c>
      <c r="K11" s="252" t="str">
        <f>IF(AND('Mapa final'!$Y$41="Muy Alta",'Mapa final'!$AA$41="Leve"),CONCATENATE("R6C",'Mapa final'!$O$41),"")</f>
        <v/>
      </c>
      <c r="L11" s="252" t="str">
        <f>IF(AND('Mapa final'!$Y$42="Muy Alta",'Mapa final'!$AA$42="Leve"),CONCATENATE("R6C",'Mapa final'!$O$42),"")</f>
        <v/>
      </c>
      <c r="M11" s="252" t="str">
        <f>IF(AND('Mapa final'!$Y$43="Muy Alta",'Mapa final'!$AA$43="Leve"),CONCATENATE("R6C",'Mapa final'!$O$43),"")</f>
        <v/>
      </c>
      <c r="N11" s="252" t="str">
        <f>IF(AND('Mapa final'!$Y$44="Muy Alta",'Mapa final'!$AA$44="Leve"),CONCATENATE("R6C",'Mapa final'!$O$44),"")</f>
        <v/>
      </c>
      <c r="O11" s="253" t="str">
        <f>IF(AND('Mapa final'!$Y$45="Muy Alta",'Mapa final'!$AA$45="Leve"),CONCATENATE("R6C",'Mapa final'!$O$45),"")</f>
        <v/>
      </c>
      <c r="P11" s="251" t="str">
        <f>IF(AND('Mapa final'!$Y$40="Muy Alta",'Mapa final'!$AA$40="Menor"),CONCATENATE("R6C",'Mapa final'!$O$40),"")</f>
        <v/>
      </c>
      <c r="Q11" s="252" t="str">
        <f>IF(AND('Mapa final'!$Y$41="Muy Alta",'Mapa final'!$AA$41="Menor"),CONCATENATE("R6C",'Mapa final'!$O$41),"")</f>
        <v/>
      </c>
      <c r="R11" s="252" t="str">
        <f>IF(AND('Mapa final'!$Y$42="Muy Alta",'Mapa final'!$AA$42="Menor"),CONCATENATE("R6C",'Mapa final'!$O$42),"")</f>
        <v/>
      </c>
      <c r="S11" s="252" t="str">
        <f>IF(AND('Mapa final'!$Y$43="Muy Alta",'Mapa final'!$AA$43="Menor"),CONCATENATE("R6C",'Mapa final'!$O$43),"")</f>
        <v/>
      </c>
      <c r="T11" s="252" t="str">
        <f>IF(AND('Mapa final'!$Y$44="Muy Alta",'Mapa final'!$AA$44="Menor"),CONCATENATE("R6C",'Mapa final'!$O$44),"")</f>
        <v/>
      </c>
      <c r="U11" s="253" t="str">
        <f>IF(AND('Mapa final'!$Y$45="Muy Alta",'Mapa final'!$AA$45="Menor"),CONCATENATE("R6C",'Mapa final'!$O$45),"")</f>
        <v/>
      </c>
      <c r="V11" s="251" t="str">
        <f>IF(AND('Mapa final'!$Y$40="Muy Alta",'Mapa final'!$AA$40="Moderado"),CONCATENATE("R6C",'Mapa final'!$O$40),"")</f>
        <v/>
      </c>
      <c r="W11" s="252" t="str">
        <f>IF(AND('Mapa final'!$Y$41="Muy Alta",'Mapa final'!$AA$41="Moderado"),CONCATENATE("R6C",'Mapa final'!$O$41),"")</f>
        <v/>
      </c>
      <c r="X11" s="252" t="str">
        <f>IF(AND('Mapa final'!$Y$42="Muy Alta",'Mapa final'!$AA$42="Moderado"),CONCATENATE("R6C",'Mapa final'!$O$42),"")</f>
        <v/>
      </c>
      <c r="Y11" s="252" t="str">
        <f>IF(AND('Mapa final'!$Y$43="Muy Alta",'Mapa final'!$AA$43="Moderado"),CONCATENATE("R6C",'Mapa final'!$O$43),"")</f>
        <v/>
      </c>
      <c r="Z11" s="252" t="str">
        <f>IF(AND('Mapa final'!$Y$44="Muy Alta",'Mapa final'!$AA$44="Moderado"),CONCATENATE("R6C",'Mapa final'!$O$44),"")</f>
        <v/>
      </c>
      <c r="AA11" s="253" t="str">
        <f>IF(AND('Mapa final'!$Y$45="Muy Alta",'Mapa final'!$AA$45="Moderado"),CONCATENATE("R6C",'Mapa final'!$O$45),"")</f>
        <v/>
      </c>
      <c r="AB11" s="251" t="str">
        <f>IF(AND('Mapa final'!$Y$40="Muy Alta",'Mapa final'!$AA$40="Mayor"),CONCATENATE("R6C",'Mapa final'!$O$40),"")</f>
        <v/>
      </c>
      <c r="AC11" s="252" t="str">
        <f>IF(AND('Mapa final'!$Y$41="Muy Alta",'Mapa final'!$AA$41="Mayor"),CONCATENATE("R6C",'Mapa final'!$O$41),"")</f>
        <v/>
      </c>
      <c r="AD11" s="252" t="str">
        <f>IF(AND('Mapa final'!$Y$42="Muy Alta",'Mapa final'!$AA$42="Mayor"),CONCATENATE("R6C",'Mapa final'!$O$42),"")</f>
        <v/>
      </c>
      <c r="AE11" s="252" t="str">
        <f>IF(AND('Mapa final'!$Y$43="Muy Alta",'Mapa final'!$AA$43="Mayor"),CONCATENATE("R6C",'Mapa final'!$O$43),"")</f>
        <v/>
      </c>
      <c r="AF11" s="252" t="str">
        <f>IF(AND('Mapa final'!$Y$44="Muy Alta",'Mapa final'!$AA$44="Mayor"),CONCATENATE("R6C",'Mapa final'!$O$44),"")</f>
        <v/>
      </c>
      <c r="AG11" s="253" t="str">
        <f>IF(AND('Mapa final'!$Y$45="Muy Alta",'Mapa final'!$AA$45="Mayor"),CONCATENATE("R6C",'Mapa final'!$O$45),"")</f>
        <v/>
      </c>
      <c r="AH11" s="254" t="str">
        <f>IF(AND('Mapa final'!$Y$40="Muy Alta",'Mapa final'!$AA$40="Catastrófico"),CONCATENATE("R6C",'Mapa final'!$O$40),"")</f>
        <v/>
      </c>
      <c r="AI11" s="255" t="str">
        <f>IF(AND('Mapa final'!$Y$41="Muy Alta",'Mapa final'!$AA$41="Catastrófico"),CONCATENATE("R6C",'Mapa final'!$O$41),"")</f>
        <v/>
      </c>
      <c r="AJ11" s="255" t="str">
        <f>IF(AND('Mapa final'!$Y$42="Muy Alta",'Mapa final'!$AA$42="Catastrófico"),CONCATENATE("R6C",'Mapa final'!$O$42),"")</f>
        <v/>
      </c>
      <c r="AK11" s="255" t="str">
        <f>IF(AND('Mapa final'!$Y$43="Muy Alta",'Mapa final'!$AA$43="Catastrófico"),CONCATENATE("R6C",'Mapa final'!$O$43),"")</f>
        <v/>
      </c>
      <c r="AL11" s="255" t="str">
        <f>IF(AND('Mapa final'!$Y$44="Muy Alta",'Mapa final'!$AA$44="Catastrófico"),CONCATENATE("R6C",'Mapa final'!$O$44),"")</f>
        <v/>
      </c>
      <c r="AM11" s="256" t="str">
        <f>IF(AND('Mapa final'!$Y$45="Muy Alta",'Mapa final'!$AA$45="Catastrófico"),CONCATENATE("R6C",'Mapa final'!$O$45),"")</f>
        <v/>
      </c>
      <c r="AN11" s="15"/>
      <c r="AO11" s="737"/>
      <c r="AP11" s="738"/>
      <c r="AQ11" s="738"/>
      <c r="AR11" s="738"/>
      <c r="AS11" s="738"/>
      <c r="AT11" s="73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39"/>
      <c r="C12" s="639"/>
      <c r="D12" s="640"/>
      <c r="E12" s="728"/>
      <c r="F12" s="729"/>
      <c r="G12" s="729"/>
      <c r="H12" s="729"/>
      <c r="I12" s="730"/>
      <c r="J12" s="251" t="str">
        <f>IF(AND('Mapa final'!$Y$46="Muy Alta",'Mapa final'!$AA$46="Leve"),CONCATENATE("R7C",'Mapa final'!$O$46),"")</f>
        <v/>
      </c>
      <c r="K12" s="252" t="str">
        <f>IF(AND('Mapa final'!$Y$47="Muy Alta",'Mapa final'!$AA$47="Leve"),CONCATENATE("R7C",'Mapa final'!$O$47),"")</f>
        <v/>
      </c>
      <c r="L12" s="252" t="str">
        <f>IF(AND('Mapa final'!$Y$48="Muy Alta",'Mapa final'!$AA$48="Leve"),CONCATENATE("R7C",'Mapa final'!$O$48),"")</f>
        <v/>
      </c>
      <c r="M12" s="252" t="str">
        <f>IF(AND('Mapa final'!$Y$49="Muy Alta",'Mapa final'!$AA$49="Leve"),CONCATENATE("R7C",'Mapa final'!$O$49),"")</f>
        <v/>
      </c>
      <c r="N12" s="252" t="str">
        <f>IF(AND('Mapa final'!$Y$50="Muy Alta",'Mapa final'!$AA$50="Leve"),CONCATENATE("R7C",'Mapa final'!$O$50),"")</f>
        <v/>
      </c>
      <c r="O12" s="253" t="str">
        <f>IF(AND('Mapa final'!$Y$51="Muy Alta",'Mapa final'!$AA$51="Leve"),CONCATENATE("R7C",'Mapa final'!$O$51),"")</f>
        <v/>
      </c>
      <c r="P12" s="251" t="str">
        <f>IF(AND('Mapa final'!$Y$46="Muy Alta",'Mapa final'!$AA$46="Menor"),CONCATENATE("R7C",'Mapa final'!$O$46),"")</f>
        <v/>
      </c>
      <c r="Q12" s="252" t="str">
        <f>IF(AND('Mapa final'!$Y$47="Muy Alta",'Mapa final'!$AA$47="Menor"),CONCATENATE("R7C",'Mapa final'!$O$47),"")</f>
        <v/>
      </c>
      <c r="R12" s="252" t="str">
        <f>IF(AND('Mapa final'!$Y$48="Muy Alta",'Mapa final'!$AA$48="Menor"),CONCATENATE("R7C",'Mapa final'!$O$48),"")</f>
        <v/>
      </c>
      <c r="S12" s="252" t="str">
        <f>IF(AND('Mapa final'!$Y$49="Muy Alta",'Mapa final'!$AA$49="Menor"),CONCATENATE("R7C",'Mapa final'!$O$49),"")</f>
        <v/>
      </c>
      <c r="T12" s="252" t="str">
        <f>IF(AND('Mapa final'!$Y$50="Muy Alta",'Mapa final'!$AA$50="Menor"),CONCATENATE("R7C",'Mapa final'!$O$50),"")</f>
        <v/>
      </c>
      <c r="U12" s="253" t="str">
        <f>IF(AND('Mapa final'!$Y$51="Muy Alta",'Mapa final'!$AA$51="Menor"),CONCATENATE("R7C",'Mapa final'!$O$51),"")</f>
        <v/>
      </c>
      <c r="V12" s="251" t="str">
        <f>IF(AND('Mapa final'!$Y$46="Muy Alta",'Mapa final'!$AA$46="Moderado"),CONCATENATE("R7C",'Mapa final'!$O$46),"")</f>
        <v/>
      </c>
      <c r="W12" s="252" t="str">
        <f>IF(AND('Mapa final'!$Y$47="Muy Alta",'Mapa final'!$AA$47="Moderado"),CONCATENATE("R7C",'Mapa final'!$O$47),"")</f>
        <v/>
      </c>
      <c r="X12" s="252" t="str">
        <f>IF(AND('Mapa final'!$Y$48="Muy Alta",'Mapa final'!$AA$48="Moderado"),CONCATENATE("R7C",'Mapa final'!$O$48),"")</f>
        <v/>
      </c>
      <c r="Y12" s="252" t="str">
        <f>IF(AND('Mapa final'!$Y$49="Muy Alta",'Mapa final'!$AA$49="Moderado"),CONCATENATE("R7C",'Mapa final'!$O$49),"")</f>
        <v/>
      </c>
      <c r="Z12" s="252" t="str">
        <f>IF(AND('Mapa final'!$Y$50="Muy Alta",'Mapa final'!$AA$50="Moderado"),CONCATENATE("R7C",'Mapa final'!$O$50),"")</f>
        <v/>
      </c>
      <c r="AA12" s="253" t="str">
        <f>IF(AND('Mapa final'!$Y$51="Muy Alta",'Mapa final'!$AA$51="Moderado"),CONCATENATE("R7C",'Mapa final'!$O$51),"")</f>
        <v/>
      </c>
      <c r="AB12" s="251" t="str">
        <f>IF(AND('Mapa final'!$Y$46="Muy Alta",'Mapa final'!$AA$46="Mayor"),CONCATENATE("R7C",'Mapa final'!$O$46),"")</f>
        <v/>
      </c>
      <c r="AC12" s="252" t="str">
        <f>IF(AND('Mapa final'!$Y$47="Muy Alta",'Mapa final'!$AA$47="Mayor"),CONCATENATE("R7C",'Mapa final'!$O$47),"")</f>
        <v/>
      </c>
      <c r="AD12" s="252" t="str">
        <f>IF(AND('Mapa final'!$Y$48="Muy Alta",'Mapa final'!$AA$48="Mayor"),CONCATENATE("R7C",'Mapa final'!$O$48),"")</f>
        <v/>
      </c>
      <c r="AE12" s="252" t="str">
        <f>IF(AND('Mapa final'!$Y$49="Muy Alta",'Mapa final'!$AA$49="Mayor"),CONCATENATE("R7C",'Mapa final'!$O$49),"")</f>
        <v/>
      </c>
      <c r="AF12" s="252" t="str">
        <f>IF(AND('Mapa final'!$Y$50="Muy Alta",'Mapa final'!$AA$50="Mayor"),CONCATENATE("R7C",'Mapa final'!$O$50),"")</f>
        <v/>
      </c>
      <c r="AG12" s="253" t="str">
        <f>IF(AND('Mapa final'!$Y$51="Muy Alta",'Mapa final'!$AA$51="Mayor"),CONCATENATE("R7C",'Mapa final'!$O$51),"")</f>
        <v/>
      </c>
      <c r="AH12" s="254" t="str">
        <f>IF(AND('Mapa final'!$Y$46="Muy Alta",'Mapa final'!$AA$46="Catastrófico"),CONCATENATE("R7C",'Mapa final'!$O$46),"")</f>
        <v/>
      </c>
      <c r="AI12" s="255" t="str">
        <f>IF(AND('Mapa final'!$Y$47="Muy Alta",'Mapa final'!$AA$47="Catastrófico"),CONCATENATE("R7C",'Mapa final'!$O$47),"")</f>
        <v/>
      </c>
      <c r="AJ12" s="255" t="str">
        <f>IF(AND('Mapa final'!$Y$48="Muy Alta",'Mapa final'!$AA$48="Catastrófico"),CONCATENATE("R7C",'Mapa final'!$O$48),"")</f>
        <v/>
      </c>
      <c r="AK12" s="255" t="str">
        <f>IF(AND('Mapa final'!$Y$49="Muy Alta",'Mapa final'!$AA$49="Catastrófico"),CONCATENATE("R7C",'Mapa final'!$O$49),"")</f>
        <v/>
      </c>
      <c r="AL12" s="255" t="str">
        <f>IF(AND('Mapa final'!$Y$50="Muy Alta",'Mapa final'!$AA$50="Catastrófico"),CONCATENATE("R7C",'Mapa final'!$O$50),"")</f>
        <v/>
      </c>
      <c r="AM12" s="256" t="str">
        <f>IF(AND('Mapa final'!$Y$51="Muy Alta",'Mapa final'!$AA$51="Catastrófico"),CONCATENATE("R7C",'Mapa final'!$O$51),"")</f>
        <v/>
      </c>
      <c r="AN12" s="15"/>
      <c r="AO12" s="737"/>
      <c r="AP12" s="738"/>
      <c r="AQ12" s="738"/>
      <c r="AR12" s="738"/>
      <c r="AS12" s="738"/>
      <c r="AT12" s="73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39"/>
      <c r="C13" s="639"/>
      <c r="D13" s="640"/>
      <c r="E13" s="728"/>
      <c r="F13" s="729"/>
      <c r="G13" s="729"/>
      <c r="H13" s="729"/>
      <c r="I13" s="730"/>
      <c r="J13" s="251" t="str">
        <f>IF(AND('Mapa final'!$Y$52="Muy Alta",'Mapa final'!$AA$52="Leve"),CONCATENATE("R8C",'Mapa final'!$O$52),"")</f>
        <v/>
      </c>
      <c r="K13" s="252" t="str">
        <f>IF(AND('Mapa final'!$Y$53="Muy Alta",'Mapa final'!$AA$53="Leve"),CONCATENATE("R8C",'Mapa final'!$O$53),"")</f>
        <v/>
      </c>
      <c r="L13" s="252" t="str">
        <f>IF(AND('Mapa final'!$Y$54="Muy Alta",'Mapa final'!$AA$54="Leve"),CONCATENATE("R8C",'Mapa final'!$O$54),"")</f>
        <v/>
      </c>
      <c r="M13" s="252" t="str">
        <f>IF(AND('Mapa final'!$Y$55="Muy Alta",'Mapa final'!$AA$55="Leve"),CONCATENATE("R8C",'Mapa final'!$O$55),"")</f>
        <v/>
      </c>
      <c r="N13" s="252" t="str">
        <f>IF(AND('Mapa final'!$Y$56="Muy Alta",'Mapa final'!$AA$56="Leve"),CONCATENATE("R8C",'Mapa final'!$O$56),"")</f>
        <v/>
      </c>
      <c r="O13" s="253" t="str">
        <f>IF(AND('Mapa final'!$Y$57="Muy Alta",'Mapa final'!$AA$57="Leve"),CONCATENATE("R8C",'Mapa final'!$O$57),"")</f>
        <v/>
      </c>
      <c r="P13" s="251" t="str">
        <f>IF(AND('Mapa final'!$Y$52="Muy Alta",'Mapa final'!$AA$52="Menor"),CONCATENATE("R8C",'Mapa final'!$O$52),"")</f>
        <v/>
      </c>
      <c r="Q13" s="252" t="str">
        <f>IF(AND('Mapa final'!$Y$53="Muy Alta",'Mapa final'!$AA$53="Menor"),CONCATENATE("R8C",'Mapa final'!$O$53),"")</f>
        <v/>
      </c>
      <c r="R13" s="252" t="str">
        <f>IF(AND('Mapa final'!$Y$54="Muy Alta",'Mapa final'!$AA$54="Menor"),CONCATENATE("R8C",'Mapa final'!$O$54),"")</f>
        <v/>
      </c>
      <c r="S13" s="252" t="str">
        <f>IF(AND('Mapa final'!$Y$55="Muy Alta",'Mapa final'!$AA$55="Menor"),CONCATENATE("R8C",'Mapa final'!$O$55),"")</f>
        <v/>
      </c>
      <c r="T13" s="252" t="str">
        <f>IF(AND('Mapa final'!$Y$56="Muy Alta",'Mapa final'!$AA$56="Menor"),CONCATENATE("R8C",'Mapa final'!$O$56),"")</f>
        <v/>
      </c>
      <c r="U13" s="253" t="str">
        <f>IF(AND('Mapa final'!$Y$57="Muy Alta",'Mapa final'!$AA$57="Menor"),CONCATENATE("R8C",'Mapa final'!$O$57),"")</f>
        <v/>
      </c>
      <c r="V13" s="251" t="str">
        <f>IF(AND('Mapa final'!$Y$52="Muy Alta",'Mapa final'!$AA$52="Moderado"),CONCATENATE("R8C",'Mapa final'!$O$52),"")</f>
        <v/>
      </c>
      <c r="W13" s="252" t="str">
        <f>IF(AND('Mapa final'!$Y$53="Muy Alta",'Mapa final'!$AA$53="Moderado"),CONCATENATE("R8C",'Mapa final'!$O$53),"")</f>
        <v/>
      </c>
      <c r="X13" s="252" t="str">
        <f>IF(AND('Mapa final'!$Y$54="Muy Alta",'Mapa final'!$AA$54="Moderado"),CONCATENATE("R8C",'Mapa final'!$O$54),"")</f>
        <v/>
      </c>
      <c r="Y13" s="252" t="str">
        <f>IF(AND('Mapa final'!$Y$55="Muy Alta",'Mapa final'!$AA$55="Moderado"),CONCATENATE("R8C",'Mapa final'!$O$55),"")</f>
        <v/>
      </c>
      <c r="Z13" s="252" t="str">
        <f>IF(AND('Mapa final'!$Y$56="Muy Alta",'Mapa final'!$AA$56="Moderado"),CONCATENATE("R8C",'Mapa final'!$O$56),"")</f>
        <v/>
      </c>
      <c r="AA13" s="253" t="str">
        <f>IF(AND('Mapa final'!$Y$57="Muy Alta",'Mapa final'!$AA$57="Moderado"),CONCATENATE("R8C",'Mapa final'!$O$57),"")</f>
        <v/>
      </c>
      <c r="AB13" s="251" t="str">
        <f>IF(AND('Mapa final'!$Y$52="Muy Alta",'Mapa final'!$AA$52="Mayor"),CONCATENATE("R8C",'Mapa final'!$O$52),"")</f>
        <v/>
      </c>
      <c r="AC13" s="252" t="str">
        <f>IF(AND('Mapa final'!$Y$53="Muy Alta",'Mapa final'!$AA$53="Mayor"),CONCATENATE("R8C",'Mapa final'!$O$53),"")</f>
        <v/>
      </c>
      <c r="AD13" s="252" t="str">
        <f>IF(AND('Mapa final'!$Y$54="Muy Alta",'Mapa final'!$AA$54="Mayor"),CONCATENATE("R8C",'Mapa final'!$O$54),"")</f>
        <v/>
      </c>
      <c r="AE13" s="252" t="str">
        <f>IF(AND('Mapa final'!$Y$55="Muy Alta",'Mapa final'!$AA$55="Mayor"),CONCATENATE("R8C",'Mapa final'!$O$55),"")</f>
        <v/>
      </c>
      <c r="AF13" s="252" t="str">
        <f>IF(AND('Mapa final'!$Y$56="Muy Alta",'Mapa final'!$AA$56="Mayor"),CONCATENATE("R8C",'Mapa final'!$O$56),"")</f>
        <v/>
      </c>
      <c r="AG13" s="253" t="str">
        <f>IF(AND('Mapa final'!$Y$57="Muy Alta",'Mapa final'!$AA$57="Mayor"),CONCATENATE("R8C",'Mapa final'!$O$57),"")</f>
        <v/>
      </c>
      <c r="AH13" s="254" t="str">
        <f>IF(AND('Mapa final'!$Y$52="Muy Alta",'Mapa final'!$AA$52="Catastrófico"),CONCATENATE("R8C",'Mapa final'!$O$52),"")</f>
        <v/>
      </c>
      <c r="AI13" s="255" t="str">
        <f>IF(AND('Mapa final'!$Y$53="Muy Alta",'Mapa final'!$AA$53="Catastrófico"),CONCATENATE("R8C",'Mapa final'!$O$53),"")</f>
        <v/>
      </c>
      <c r="AJ13" s="255" t="str">
        <f>IF(AND('Mapa final'!$Y$54="Muy Alta",'Mapa final'!$AA$54="Catastrófico"),CONCATENATE("R8C",'Mapa final'!$O$54),"")</f>
        <v/>
      </c>
      <c r="AK13" s="255" t="str">
        <f>IF(AND('Mapa final'!$Y$55="Muy Alta",'Mapa final'!$AA$55="Catastrófico"),CONCATENATE("R8C",'Mapa final'!$O$55),"")</f>
        <v/>
      </c>
      <c r="AL13" s="255" t="str">
        <f>IF(AND('Mapa final'!$Y$56="Muy Alta",'Mapa final'!$AA$56="Catastrófico"),CONCATENATE("R8C",'Mapa final'!$O$56),"")</f>
        <v/>
      </c>
      <c r="AM13" s="256" t="str">
        <f>IF(AND('Mapa final'!$Y$57="Muy Alta",'Mapa final'!$AA$57="Catastrófico"),CONCATENATE("R8C",'Mapa final'!$O$57),"")</f>
        <v/>
      </c>
      <c r="AN13" s="15"/>
      <c r="AO13" s="737"/>
      <c r="AP13" s="738"/>
      <c r="AQ13" s="738"/>
      <c r="AR13" s="738"/>
      <c r="AS13" s="738"/>
      <c r="AT13" s="73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39"/>
      <c r="C14" s="639"/>
      <c r="D14" s="640"/>
      <c r="E14" s="728"/>
      <c r="F14" s="729"/>
      <c r="G14" s="729"/>
      <c r="H14" s="729"/>
      <c r="I14" s="730"/>
      <c r="J14" s="251" t="str">
        <f>IF(AND('Mapa final'!$Y$58="Muy Alta",'Mapa final'!$AA$58="Leve"),CONCATENATE("R9C",'Mapa final'!$O$58),"")</f>
        <v/>
      </c>
      <c r="K14" s="252" t="str">
        <f>IF(AND('Mapa final'!$Y$59="Muy Alta",'Mapa final'!$AA$59="Leve"),CONCATENATE("R9C",'Mapa final'!$O$59),"")</f>
        <v/>
      </c>
      <c r="L14" s="252" t="str">
        <f>IF(AND('Mapa final'!$Y$60="Muy Alta",'Mapa final'!$AA$60="Leve"),CONCATENATE("R9C",'Mapa final'!$O$60),"")</f>
        <v/>
      </c>
      <c r="M14" s="252" t="str">
        <f>IF(AND('Mapa final'!$Y$61="Muy Alta",'Mapa final'!$AA$61="Leve"),CONCATENATE("R9C",'Mapa final'!$O$61),"")</f>
        <v/>
      </c>
      <c r="N14" s="252" t="str">
        <f>IF(AND('Mapa final'!$Y$62="Muy Alta",'Mapa final'!$AA$62="Leve"),CONCATENATE("R9C",'Mapa final'!$O$62),"")</f>
        <v/>
      </c>
      <c r="O14" s="253" t="str">
        <f>IF(AND('Mapa final'!$Y$63="Muy Alta",'Mapa final'!$AA$63="Leve"),CONCATENATE("R9C",'Mapa final'!$O$63),"")</f>
        <v/>
      </c>
      <c r="P14" s="251" t="str">
        <f>IF(AND('Mapa final'!$Y$58="Muy Alta",'Mapa final'!$AA$58="Menor"),CONCATENATE("R9C",'Mapa final'!$O$58),"")</f>
        <v/>
      </c>
      <c r="Q14" s="252" t="str">
        <f>IF(AND('Mapa final'!$Y$59="Muy Alta",'Mapa final'!$AA$59="Menor"),CONCATENATE("R9C",'Mapa final'!$O$59),"")</f>
        <v/>
      </c>
      <c r="R14" s="252" t="str">
        <f>IF(AND('Mapa final'!$Y$60="Muy Alta",'Mapa final'!$AA$60="Menor"),CONCATENATE("R9C",'Mapa final'!$O$60),"")</f>
        <v/>
      </c>
      <c r="S14" s="252" t="str">
        <f>IF(AND('Mapa final'!$Y$61="Muy Alta",'Mapa final'!$AA$61="Menor"),CONCATENATE("R9C",'Mapa final'!$O$61),"")</f>
        <v/>
      </c>
      <c r="T14" s="252" t="str">
        <f>IF(AND('Mapa final'!$Y$62="Muy Alta",'Mapa final'!$AA$62="Menor"),CONCATENATE("R9C",'Mapa final'!$O$62),"")</f>
        <v/>
      </c>
      <c r="U14" s="253" t="str">
        <f>IF(AND('Mapa final'!$Y$63="Muy Alta",'Mapa final'!$AA$63="Menor"),CONCATENATE("R9C",'Mapa final'!$O$63),"")</f>
        <v/>
      </c>
      <c r="V14" s="251" t="str">
        <f>IF(AND('Mapa final'!$Y$58="Muy Alta",'Mapa final'!$AA$58="Moderado"),CONCATENATE("R9C",'Mapa final'!$O$58),"")</f>
        <v/>
      </c>
      <c r="W14" s="252" t="str">
        <f>IF(AND('Mapa final'!$Y$59="Muy Alta",'Mapa final'!$AA$59="Moderado"),CONCATENATE("R9C",'Mapa final'!$O$59),"")</f>
        <v/>
      </c>
      <c r="X14" s="252" t="str">
        <f>IF(AND('Mapa final'!$Y$60="Muy Alta",'Mapa final'!$AA$60="Moderado"),CONCATENATE("R9C",'Mapa final'!$O$60),"")</f>
        <v/>
      </c>
      <c r="Y14" s="252" t="str">
        <f>IF(AND('Mapa final'!$Y$61="Muy Alta",'Mapa final'!$AA$61="Moderado"),CONCATENATE("R9C",'Mapa final'!$O$61),"")</f>
        <v/>
      </c>
      <c r="Z14" s="252" t="str">
        <f>IF(AND('Mapa final'!$Y$62="Muy Alta",'Mapa final'!$AA$62="Moderado"),CONCATENATE("R9C",'Mapa final'!$O$62),"")</f>
        <v/>
      </c>
      <c r="AA14" s="253" t="str">
        <f>IF(AND('Mapa final'!$Y$63="Muy Alta",'Mapa final'!$AA$63="Moderado"),CONCATENATE("R9C",'Mapa final'!$O$63),"")</f>
        <v/>
      </c>
      <c r="AB14" s="251" t="str">
        <f>IF(AND('Mapa final'!$Y$58="Muy Alta",'Mapa final'!$AA$58="Mayor"),CONCATENATE("R9C",'Mapa final'!$O$58),"")</f>
        <v/>
      </c>
      <c r="AC14" s="252" t="str">
        <f>IF(AND('Mapa final'!$Y$59="Muy Alta",'Mapa final'!$AA$59="Mayor"),CONCATENATE("R9C",'Mapa final'!$O$59),"")</f>
        <v/>
      </c>
      <c r="AD14" s="252" t="str">
        <f>IF(AND('Mapa final'!$Y$60="Muy Alta",'Mapa final'!$AA$60="Mayor"),CONCATENATE("R9C",'Mapa final'!$O$60),"")</f>
        <v/>
      </c>
      <c r="AE14" s="252" t="str">
        <f>IF(AND('Mapa final'!$Y$61="Muy Alta",'Mapa final'!$AA$61="Mayor"),CONCATENATE("R9C",'Mapa final'!$O$61),"")</f>
        <v/>
      </c>
      <c r="AF14" s="252" t="str">
        <f>IF(AND('Mapa final'!$Y$62="Muy Alta",'Mapa final'!$AA$62="Mayor"),CONCATENATE("R9C",'Mapa final'!$O$62),"")</f>
        <v/>
      </c>
      <c r="AG14" s="253" t="str">
        <f>IF(AND('Mapa final'!$Y$63="Muy Alta",'Mapa final'!$AA$63="Mayor"),CONCATENATE("R9C",'Mapa final'!$O$63),"")</f>
        <v/>
      </c>
      <c r="AH14" s="254" t="str">
        <f>IF(AND('Mapa final'!$Y$58="Muy Alta",'Mapa final'!$AA$58="Catastrófico"),CONCATENATE("R9C",'Mapa final'!$O$58),"")</f>
        <v/>
      </c>
      <c r="AI14" s="255" t="str">
        <f>IF(AND('Mapa final'!$Y$59="Muy Alta",'Mapa final'!$AA$59="Catastrófico"),CONCATENATE("R9C",'Mapa final'!$O$59),"")</f>
        <v/>
      </c>
      <c r="AJ14" s="255" t="str">
        <f>IF(AND('Mapa final'!$Y$60="Muy Alta",'Mapa final'!$AA$60="Catastrófico"),CONCATENATE("R9C",'Mapa final'!$O$60),"")</f>
        <v/>
      </c>
      <c r="AK14" s="255" t="str">
        <f>IF(AND('Mapa final'!$Y$61="Muy Alta",'Mapa final'!$AA$61="Catastrófico"),CONCATENATE("R9C",'Mapa final'!$O$61),"")</f>
        <v/>
      </c>
      <c r="AL14" s="255" t="str">
        <f>IF(AND('Mapa final'!$Y$62="Muy Alta",'Mapa final'!$AA$62="Catastrófico"),CONCATENATE("R9C",'Mapa final'!$O$62),"")</f>
        <v/>
      </c>
      <c r="AM14" s="256" t="str">
        <f>IF(AND('Mapa final'!$Y$63="Muy Alta",'Mapa final'!$AA$63="Catastrófico"),CONCATENATE("R9C",'Mapa final'!$O$63),"")</f>
        <v/>
      </c>
      <c r="AN14" s="15"/>
      <c r="AO14" s="737"/>
      <c r="AP14" s="738"/>
      <c r="AQ14" s="738"/>
      <c r="AR14" s="738"/>
      <c r="AS14" s="738"/>
      <c r="AT14" s="73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39"/>
      <c r="C15" s="639"/>
      <c r="D15" s="640"/>
      <c r="E15" s="731"/>
      <c r="F15" s="732"/>
      <c r="G15" s="732"/>
      <c r="H15" s="732"/>
      <c r="I15" s="733"/>
      <c r="J15" s="257" t="str">
        <f>IF(AND('Mapa final'!$Y$64="Muy Alta",'Mapa final'!$AA$64="Leve"),CONCATENATE("R10C",'Mapa final'!$O$64),"")</f>
        <v/>
      </c>
      <c r="K15" s="258" t="str">
        <f>IF(AND('Mapa final'!$Y$65="Muy Alta",'Mapa final'!$AA$65="Leve"),CONCATENATE("R10C",'Mapa final'!$O$65),"")</f>
        <v/>
      </c>
      <c r="L15" s="258" t="str">
        <f>IF(AND('Mapa final'!$Y$66="Muy Alta",'Mapa final'!$AA$66="Leve"),CONCATENATE("R10C",'Mapa final'!$O$66),"")</f>
        <v/>
      </c>
      <c r="M15" s="258" t="str">
        <f>IF(AND('Mapa final'!$Y$67="Muy Alta",'Mapa final'!$AA$67="Leve"),CONCATENATE("R10C",'Mapa final'!$O$67),"")</f>
        <v/>
      </c>
      <c r="N15" s="258" t="str">
        <f>IF(AND('Mapa final'!$Y$68="Muy Alta",'Mapa final'!$AA$68="Leve"),CONCATENATE("R10C",'Mapa final'!$O$68),"")</f>
        <v/>
      </c>
      <c r="O15" s="259" t="str">
        <f>IF(AND('Mapa final'!$Y$69="Muy Alta",'Mapa final'!$AA$69="Leve"),CONCATENATE("R10C",'Mapa final'!$O$69),"")</f>
        <v/>
      </c>
      <c r="P15" s="251" t="str">
        <f>IF(AND('Mapa final'!$Y$64="Muy Alta",'Mapa final'!$AA$64="Menor"),CONCATENATE("R10C",'Mapa final'!$O$64),"")</f>
        <v/>
      </c>
      <c r="Q15" s="252" t="str">
        <f>IF(AND('Mapa final'!$Y$65="Muy Alta",'Mapa final'!$AA$65="Menor"),CONCATENATE("R10C",'Mapa final'!$O$65),"")</f>
        <v/>
      </c>
      <c r="R15" s="252" t="str">
        <f>IF(AND('Mapa final'!$Y$66="Muy Alta",'Mapa final'!$AA$66="Menor"),CONCATENATE("R10C",'Mapa final'!$O$66),"")</f>
        <v/>
      </c>
      <c r="S15" s="252" t="str">
        <f>IF(AND('Mapa final'!$Y$67="Muy Alta",'Mapa final'!$AA$67="Menor"),CONCATENATE("R10C",'Mapa final'!$O$67),"")</f>
        <v/>
      </c>
      <c r="T15" s="252" t="str">
        <f>IF(AND('Mapa final'!$Y$68="Muy Alta",'Mapa final'!$AA$68="Menor"),CONCATENATE("R10C",'Mapa final'!$O$68),"")</f>
        <v/>
      </c>
      <c r="U15" s="253" t="str">
        <f>IF(AND('Mapa final'!$Y$69="Muy Alta",'Mapa final'!$AA$69="Menor"),CONCATENATE("R10C",'Mapa final'!$O$69),"")</f>
        <v/>
      </c>
      <c r="V15" s="257" t="str">
        <f>IF(AND('Mapa final'!$Y$64="Muy Alta",'Mapa final'!$AA$64="Moderado"),CONCATENATE("R10C",'Mapa final'!$O$64),"")</f>
        <v/>
      </c>
      <c r="W15" s="258" t="str">
        <f>IF(AND('Mapa final'!$Y$65="Muy Alta",'Mapa final'!$AA$65="Moderado"),CONCATENATE("R10C",'Mapa final'!$O$65),"")</f>
        <v/>
      </c>
      <c r="X15" s="258" t="str">
        <f>IF(AND('Mapa final'!$Y$66="Muy Alta",'Mapa final'!$AA$66="Moderado"),CONCATENATE("R10C",'Mapa final'!$O$66),"")</f>
        <v/>
      </c>
      <c r="Y15" s="258" t="str">
        <f>IF(AND('Mapa final'!$Y$67="Muy Alta",'Mapa final'!$AA$67="Moderado"),CONCATENATE("R10C",'Mapa final'!$O$67),"")</f>
        <v/>
      </c>
      <c r="Z15" s="258" t="str">
        <f>IF(AND('Mapa final'!$Y$68="Muy Alta",'Mapa final'!$AA$68="Moderado"),CONCATENATE("R10C",'Mapa final'!$O$68),"")</f>
        <v/>
      </c>
      <c r="AA15" s="259" t="str">
        <f>IF(AND('Mapa final'!$Y$69="Muy Alta",'Mapa final'!$AA$69="Moderado"),CONCATENATE("R10C",'Mapa final'!$O$69),"")</f>
        <v/>
      </c>
      <c r="AB15" s="251" t="str">
        <f>IF(AND('Mapa final'!$Y$64="Muy Alta",'Mapa final'!$AA$64="Mayor"),CONCATENATE("R10C",'Mapa final'!$O$64),"")</f>
        <v/>
      </c>
      <c r="AC15" s="252" t="str">
        <f>IF(AND('Mapa final'!$Y$65="Muy Alta",'Mapa final'!$AA$65="Mayor"),CONCATENATE("R10C",'Mapa final'!$O$65),"")</f>
        <v/>
      </c>
      <c r="AD15" s="252" t="str">
        <f>IF(AND('Mapa final'!$Y$66="Muy Alta",'Mapa final'!$AA$66="Mayor"),CONCATENATE("R10C",'Mapa final'!$O$66),"")</f>
        <v/>
      </c>
      <c r="AE15" s="252" t="str">
        <f>IF(AND('Mapa final'!$Y$67="Muy Alta",'Mapa final'!$AA$67="Mayor"),CONCATENATE("R10C",'Mapa final'!$O$67),"")</f>
        <v/>
      </c>
      <c r="AF15" s="252" t="str">
        <f>IF(AND('Mapa final'!$Y$68="Muy Alta",'Mapa final'!$AA$68="Mayor"),CONCATENATE("R10C",'Mapa final'!$O$68),"")</f>
        <v/>
      </c>
      <c r="AG15" s="253" t="str">
        <f>IF(AND('Mapa final'!$Y$69="Muy Alta",'Mapa final'!$AA$69="Mayor"),CONCATENATE("R10C",'Mapa final'!$O$69),"")</f>
        <v/>
      </c>
      <c r="AH15" s="260" t="str">
        <f>IF(AND('Mapa final'!$Y$64="Muy Alta",'Mapa final'!$AA$64="Catastrófico"),CONCATENATE("R10C",'Mapa final'!$O$64),"")</f>
        <v/>
      </c>
      <c r="AI15" s="261" t="str">
        <f>IF(AND('Mapa final'!$Y$65="Muy Alta",'Mapa final'!$AA$65="Catastrófico"),CONCATENATE("R10C",'Mapa final'!$O$65),"")</f>
        <v/>
      </c>
      <c r="AJ15" s="261" t="str">
        <f>IF(AND('Mapa final'!$Y$66="Muy Alta",'Mapa final'!$AA$66="Catastrófico"),CONCATENATE("R10C",'Mapa final'!$O$66),"")</f>
        <v/>
      </c>
      <c r="AK15" s="261" t="str">
        <f>IF(AND('Mapa final'!$Y$67="Muy Alta",'Mapa final'!$AA$67="Catastrófico"),CONCATENATE("R10C",'Mapa final'!$O$67),"")</f>
        <v/>
      </c>
      <c r="AL15" s="261" t="str">
        <f>IF(AND('Mapa final'!$Y$68="Muy Alta",'Mapa final'!$AA$68="Catastrófico"),CONCATENATE("R10C",'Mapa final'!$O$68),"")</f>
        <v/>
      </c>
      <c r="AM15" s="262" t="str">
        <f>IF(AND('Mapa final'!$Y$69="Muy Alta",'Mapa final'!$AA$69="Catastrófico"),CONCATENATE("R10C",'Mapa final'!$O$69),"")</f>
        <v/>
      </c>
      <c r="AN15" s="15"/>
      <c r="AO15" s="740"/>
      <c r="AP15" s="741"/>
      <c r="AQ15" s="741"/>
      <c r="AR15" s="741"/>
      <c r="AS15" s="741"/>
      <c r="AT15" s="74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39"/>
      <c r="C16" s="639"/>
      <c r="D16" s="640"/>
      <c r="E16" s="725" t="s">
        <v>1056</v>
      </c>
      <c r="F16" s="726"/>
      <c r="G16" s="726"/>
      <c r="H16" s="726"/>
      <c r="I16" s="726"/>
      <c r="J16" s="263" t="str">
        <f>IF(AND('Mapa final'!$Y$10="Alta",'Mapa final'!$AA$10="Leve"),CONCATENATE("R1C",'Mapa final'!$O$10),"")</f>
        <v/>
      </c>
      <c r="K16" s="264" t="str">
        <f>IF(AND('Mapa final'!$Y$11="Alta",'Mapa final'!$AA$11="Leve"),CONCATENATE("R1C",'Mapa final'!$O$11),"")</f>
        <v/>
      </c>
      <c r="L16" s="264" t="str">
        <f>IF(AND('Mapa final'!$Y$12="Alta",'Mapa final'!$AA$12="Leve"),CONCATENATE("R1C",'Mapa final'!$O$12),"")</f>
        <v/>
      </c>
      <c r="M16" s="264" t="str">
        <f>IF(AND('Mapa final'!$Y$13="Alta",'Mapa final'!$AA$13="Leve"),CONCATENATE("R1C",'Mapa final'!$O$13),"")</f>
        <v/>
      </c>
      <c r="N16" s="264" t="str">
        <f>IF(AND('Mapa final'!$Y$14="Alta",'Mapa final'!$AA$14="Leve"),CONCATENATE("R1C",'Mapa final'!$O$14),"")</f>
        <v/>
      </c>
      <c r="O16" s="265" t="str">
        <f>IF(AND('Mapa final'!$Y$15="Alta",'Mapa final'!$AA$15="Leve"),CONCATENATE("R1C",'Mapa final'!$O$15),"")</f>
        <v/>
      </c>
      <c r="P16" s="263" t="str">
        <f>IF(AND('Mapa final'!$Y$10="Alta",'Mapa final'!$AA$10="Menor"),CONCATENATE("R1C",'Mapa final'!$O$10),"")</f>
        <v/>
      </c>
      <c r="Q16" s="264" t="str">
        <f>IF(AND('Mapa final'!$Y$11="Alta",'Mapa final'!$AA$11="Menor"),CONCATENATE("R1C",'Mapa final'!$O$11),"")</f>
        <v/>
      </c>
      <c r="R16" s="264" t="str">
        <f>IF(AND('Mapa final'!$Y$12="Alta",'Mapa final'!$AA$12="Menor"),CONCATENATE("R1C",'Mapa final'!$O$12),"")</f>
        <v/>
      </c>
      <c r="S16" s="264" t="str">
        <f>IF(AND('Mapa final'!$Y$13="Alta",'Mapa final'!$AA$13="Menor"),CONCATENATE("R1C",'Mapa final'!$O$13),"")</f>
        <v/>
      </c>
      <c r="T16" s="264" t="str">
        <f>IF(AND('Mapa final'!$Y$14="Alta",'Mapa final'!$AA$14="Menor"),CONCATENATE("R1C",'Mapa final'!$O$14),"")</f>
        <v/>
      </c>
      <c r="U16" s="265" t="str">
        <f>IF(AND('Mapa final'!$Y$15="Alta",'Mapa final'!$AA$15="Menor"),CONCATENATE("R1C",'Mapa final'!$O$15),"")</f>
        <v/>
      </c>
      <c r="V16" s="245" t="str">
        <f>IF(AND('Mapa final'!$Y$10="Alta",'Mapa final'!$AA$10="Moderado"),CONCATENATE("R1C",'Mapa final'!$O$10),"")</f>
        <v/>
      </c>
      <c r="W16" s="246" t="str">
        <f>IF(AND('Mapa final'!$Y$11="Alta",'Mapa final'!$AA$11="Moderado"),CONCATENATE("R1C",'Mapa final'!$O$11),"")</f>
        <v/>
      </c>
      <c r="X16" s="246" t="str">
        <f>IF(AND('Mapa final'!$Y$12="Alta",'Mapa final'!$AA$12="Moderado"),CONCATENATE("R1C",'Mapa final'!$O$12),"")</f>
        <v/>
      </c>
      <c r="Y16" s="246" t="str">
        <f>IF(AND('Mapa final'!$Y$13="Alta",'Mapa final'!$AA$13="Moderado"),CONCATENATE("R1C",'Mapa final'!$O$13),"")</f>
        <v/>
      </c>
      <c r="Z16" s="246" t="str">
        <f>IF(AND('Mapa final'!$Y$14="Alta",'Mapa final'!$AA$14="Moderado"),CONCATENATE("R1C",'Mapa final'!$O$14),"")</f>
        <v/>
      </c>
      <c r="AA16" s="247" t="str">
        <f>IF(AND('Mapa final'!$Y$15="Alta",'Mapa final'!$AA$15="Moderado"),CONCATENATE("R1C",'Mapa final'!$O$15),"")</f>
        <v/>
      </c>
      <c r="AB16" s="245" t="str">
        <f>IF(AND('Mapa final'!$Y$10="Alta",'Mapa final'!$AA$10="Mayor"),CONCATENATE("R1C",'Mapa final'!$O$10),"")</f>
        <v/>
      </c>
      <c r="AC16" s="246" t="str">
        <f>IF(AND('Mapa final'!$Y$11="Alta",'Mapa final'!$AA$11="Mayor"),CONCATENATE("R1C",'Mapa final'!$O$11),"")</f>
        <v/>
      </c>
      <c r="AD16" s="246" t="str">
        <f>IF(AND('Mapa final'!$Y$12="Alta",'Mapa final'!$AA$12="Mayor"),CONCATENATE("R1C",'Mapa final'!$O$12),"")</f>
        <v/>
      </c>
      <c r="AE16" s="246" t="str">
        <f>IF(AND('Mapa final'!$Y$13="Alta",'Mapa final'!$AA$13="Mayor"),CONCATENATE("R1C",'Mapa final'!$O$13),"")</f>
        <v/>
      </c>
      <c r="AF16" s="246" t="str">
        <f>IF(AND('Mapa final'!$Y$14="Alta",'Mapa final'!$AA$14="Mayor"),CONCATENATE("R1C",'Mapa final'!$O$14),"")</f>
        <v/>
      </c>
      <c r="AG16" s="247" t="str">
        <f>IF(AND('Mapa final'!$Y$15="Alta",'Mapa final'!$AA$15="Mayor"),CONCATENATE("R1C",'Mapa final'!$O$15),"")</f>
        <v/>
      </c>
      <c r="AH16" s="248" t="str">
        <f>IF(AND('Mapa final'!$Y$10="Alta",'Mapa final'!$AA$10="Catastrófico"),CONCATENATE("R1C",'Mapa final'!$O$10),"")</f>
        <v/>
      </c>
      <c r="AI16" s="249" t="str">
        <f>IF(AND('Mapa final'!$Y$11="Alta",'Mapa final'!$AA$11="Catastrófico"),CONCATENATE("R1C",'Mapa final'!$O$11),"")</f>
        <v/>
      </c>
      <c r="AJ16" s="249" t="str">
        <f>IF(AND('Mapa final'!$Y$12="Alta",'Mapa final'!$AA$12="Catastrófico"),CONCATENATE("R1C",'Mapa final'!$O$12),"")</f>
        <v/>
      </c>
      <c r="AK16" s="249" t="str">
        <f>IF(AND('Mapa final'!$Y$13="Alta",'Mapa final'!$AA$13="Catastrófico"),CONCATENATE("R1C",'Mapa final'!$O$13),"")</f>
        <v/>
      </c>
      <c r="AL16" s="249" t="str">
        <f>IF(AND('Mapa final'!$Y$14="Alta",'Mapa final'!$AA$14="Catastrófico"),CONCATENATE("R1C",'Mapa final'!$O$14),"")</f>
        <v/>
      </c>
      <c r="AM16" s="250" t="str">
        <f>IF(AND('Mapa final'!$Y$15="Alta",'Mapa final'!$AA$15="Catastrófico"),CONCATENATE("R1C",'Mapa final'!$O$15),"")</f>
        <v/>
      </c>
      <c r="AN16" s="15"/>
      <c r="AO16" s="744" t="s">
        <v>1057</v>
      </c>
      <c r="AP16" s="745"/>
      <c r="AQ16" s="745"/>
      <c r="AR16" s="745"/>
      <c r="AS16" s="745"/>
      <c r="AT16" s="74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39"/>
      <c r="C17" s="639"/>
      <c r="D17" s="640"/>
      <c r="E17" s="743"/>
      <c r="F17" s="729"/>
      <c r="G17" s="729"/>
      <c r="H17" s="729"/>
      <c r="I17" s="729"/>
      <c r="J17" s="266" t="str">
        <f>IF(AND('Mapa final'!$Y$16="Alta",'Mapa final'!$AA$16="Leve"),CONCATENATE("R2C",'Mapa final'!$O$16),"")</f>
        <v/>
      </c>
      <c r="K17" s="267" t="str">
        <f>IF(AND('Mapa final'!$Y$17="Alta",'Mapa final'!$AA$17="Leve"),CONCATENATE("R2C",'Mapa final'!$O$17),"")</f>
        <v/>
      </c>
      <c r="L17" s="267" t="str">
        <f>IF(AND('Mapa final'!$Y$18="Alta",'Mapa final'!$AA$18="Leve"),CONCATENATE("R2C",'Mapa final'!$O$18),"")</f>
        <v/>
      </c>
      <c r="M17" s="267" t="str">
        <f>IF(AND('Mapa final'!$Y$19="Alta",'Mapa final'!$AA$19="Leve"),CONCATENATE("R2C",'Mapa final'!$O$19),"")</f>
        <v/>
      </c>
      <c r="N17" s="267" t="str">
        <f>IF(AND('Mapa final'!$Y$20="Alta",'Mapa final'!$AA$20="Leve"),CONCATENATE("R2C",'Mapa final'!$O$20),"")</f>
        <v/>
      </c>
      <c r="O17" s="268" t="str">
        <f>IF(AND('Mapa final'!$Y$21="Alta",'Mapa final'!$AA$21="Leve"),CONCATENATE("R2C",'Mapa final'!$O$21),"")</f>
        <v/>
      </c>
      <c r="P17" s="266" t="str">
        <f>IF(AND('Mapa final'!$Y$16="Alta",'Mapa final'!$AA$16="Menor"),CONCATENATE("R2C",'Mapa final'!$O$16),"")</f>
        <v/>
      </c>
      <c r="Q17" s="267" t="str">
        <f>IF(AND('Mapa final'!$Y$17="Alta",'Mapa final'!$AA$17="Menor"),CONCATENATE("R2C",'Mapa final'!$O$17),"")</f>
        <v/>
      </c>
      <c r="R17" s="267" t="str">
        <f>IF(AND('Mapa final'!$Y$18="Alta",'Mapa final'!$AA$18="Menor"),CONCATENATE("R2C",'Mapa final'!$O$18),"")</f>
        <v/>
      </c>
      <c r="S17" s="267" t="str">
        <f>IF(AND('Mapa final'!$Y$19="Alta",'Mapa final'!$AA$19="Menor"),CONCATENATE("R2C",'Mapa final'!$O$19),"")</f>
        <v/>
      </c>
      <c r="T17" s="267" t="str">
        <f>IF(AND('Mapa final'!$Y$20="Alta",'Mapa final'!$AA$20="Menor"),CONCATENATE("R2C",'Mapa final'!$O$20),"")</f>
        <v/>
      </c>
      <c r="U17" s="268" t="str">
        <f>IF(AND('Mapa final'!$Y$21="Alta",'Mapa final'!$AA$21="Menor"),CONCATENATE("R2C",'Mapa final'!$O$21),"")</f>
        <v/>
      </c>
      <c r="V17" s="251" t="str">
        <f>IF(AND('Mapa final'!$Y$16="Alta",'Mapa final'!$AA$16="Moderado"),CONCATENATE("R2C",'Mapa final'!$O$16),"")</f>
        <v/>
      </c>
      <c r="W17" s="252" t="str">
        <f>IF(AND('Mapa final'!$Y$17="Alta",'Mapa final'!$AA$17="Moderado"),CONCATENATE("R2C",'Mapa final'!$O$17),"")</f>
        <v/>
      </c>
      <c r="X17" s="252" t="str">
        <f>IF(AND('Mapa final'!$Y$18="Alta",'Mapa final'!$AA$18="Moderado"),CONCATENATE("R2C",'Mapa final'!$O$18),"")</f>
        <v/>
      </c>
      <c r="Y17" s="252" t="str">
        <f>IF(AND('Mapa final'!$Y$19="Alta",'Mapa final'!$AA$19="Moderado"),CONCATENATE("R2C",'Mapa final'!$O$19),"")</f>
        <v/>
      </c>
      <c r="Z17" s="252" t="str">
        <f>IF(AND('Mapa final'!$Y$20="Alta",'Mapa final'!$AA$20="Moderado"),CONCATENATE("R2C",'Mapa final'!$O$20),"")</f>
        <v/>
      </c>
      <c r="AA17" s="253" t="str">
        <f>IF(AND('Mapa final'!$Y$21="Alta",'Mapa final'!$AA$21="Moderado"),CONCATENATE("R2C",'Mapa final'!$O$21),"")</f>
        <v/>
      </c>
      <c r="AB17" s="251" t="str">
        <f>IF(AND('Mapa final'!$Y$16="Alta",'Mapa final'!$AA$16="Mayor"),CONCATENATE("R2C",'Mapa final'!$O$16),"")</f>
        <v/>
      </c>
      <c r="AC17" s="252" t="str">
        <f>IF(AND('Mapa final'!$Y$17="Alta",'Mapa final'!$AA$17="Mayor"),CONCATENATE("R2C",'Mapa final'!$O$17),"")</f>
        <v/>
      </c>
      <c r="AD17" s="252" t="str">
        <f>IF(AND('Mapa final'!$Y$18="Alta",'Mapa final'!$AA$18="Mayor"),CONCATENATE("R2C",'Mapa final'!$O$18),"")</f>
        <v/>
      </c>
      <c r="AE17" s="252" t="str">
        <f>IF(AND('Mapa final'!$Y$19="Alta",'Mapa final'!$AA$19="Mayor"),CONCATENATE("R2C",'Mapa final'!$O$19),"")</f>
        <v/>
      </c>
      <c r="AF17" s="252" t="str">
        <f>IF(AND('Mapa final'!$Y$20="Alta",'Mapa final'!$AA$20="Mayor"),CONCATENATE("R2C",'Mapa final'!$O$20),"")</f>
        <v/>
      </c>
      <c r="AG17" s="253" t="str">
        <f>IF(AND('Mapa final'!$Y$21="Alta",'Mapa final'!$AA$21="Mayor"),CONCATENATE("R2C",'Mapa final'!$O$21),"")</f>
        <v/>
      </c>
      <c r="AH17" s="254" t="str">
        <f>IF(AND('Mapa final'!$Y$16="Alta",'Mapa final'!$AA$16="Catastrófico"),CONCATENATE("R2C",'Mapa final'!$O$16),"")</f>
        <v/>
      </c>
      <c r="AI17" s="255" t="str">
        <f>IF(AND('Mapa final'!$Y$17="Alta",'Mapa final'!$AA$17="Catastrófico"),CONCATENATE("R2C",'Mapa final'!$O$17),"")</f>
        <v/>
      </c>
      <c r="AJ17" s="255" t="str">
        <f>IF(AND('Mapa final'!$Y$18="Alta",'Mapa final'!$AA$18="Catastrófico"),CONCATENATE("R2C",'Mapa final'!$O$18),"")</f>
        <v/>
      </c>
      <c r="AK17" s="255" t="str">
        <f>IF(AND('Mapa final'!$Y$19="Alta",'Mapa final'!$AA$19="Catastrófico"),CONCATENATE("R2C",'Mapa final'!$O$19),"")</f>
        <v/>
      </c>
      <c r="AL17" s="255" t="str">
        <f>IF(AND('Mapa final'!$Y$20="Alta",'Mapa final'!$AA$20="Catastrófico"),CONCATENATE("R2C",'Mapa final'!$O$20),"")</f>
        <v/>
      </c>
      <c r="AM17" s="256" t="str">
        <f>IF(AND('Mapa final'!$Y$21="Alta",'Mapa final'!$AA$21="Catastrófico"),CONCATENATE("R2C",'Mapa final'!$O$21),"")</f>
        <v/>
      </c>
      <c r="AN17" s="15"/>
      <c r="AO17" s="747"/>
      <c r="AP17" s="748"/>
      <c r="AQ17" s="748"/>
      <c r="AR17" s="748"/>
      <c r="AS17" s="748"/>
      <c r="AT17" s="74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39"/>
      <c r="C18" s="639"/>
      <c r="D18" s="640"/>
      <c r="E18" s="728"/>
      <c r="F18" s="729"/>
      <c r="G18" s="729"/>
      <c r="H18" s="729"/>
      <c r="I18" s="729"/>
      <c r="J18" s="266" t="str">
        <f>IF(AND('Mapa final'!$Y$22="Alta",'Mapa final'!$AA$22="Leve"),CONCATENATE("R3C",'Mapa final'!$O$22),"")</f>
        <v/>
      </c>
      <c r="K18" s="267" t="str">
        <f>IF(AND('Mapa final'!$Y$23="Alta",'Mapa final'!$AA$23="Leve"),CONCATENATE("R3C",'Mapa final'!$O$23),"")</f>
        <v/>
      </c>
      <c r="L18" s="267" t="str">
        <f>IF(AND('Mapa final'!$Y$24="Alta",'Mapa final'!$AA$24="Leve"),CONCATENATE("R3C",'Mapa final'!$O$24),"")</f>
        <v/>
      </c>
      <c r="M18" s="267" t="str">
        <f>IF(AND('Mapa final'!$Y$25="Alta",'Mapa final'!$AA$25="Leve"),CONCATENATE("R3C",'Mapa final'!$O$25),"")</f>
        <v/>
      </c>
      <c r="N18" s="267" t="str">
        <f>IF(AND('Mapa final'!$Y$26="Alta",'Mapa final'!$AA$26="Leve"),CONCATENATE("R3C",'Mapa final'!$O$26),"")</f>
        <v/>
      </c>
      <c r="O18" s="268" t="str">
        <f>IF(AND('Mapa final'!$Y$27="Alta",'Mapa final'!$AA$27="Leve"),CONCATENATE("R3C",'Mapa final'!$O$27),"")</f>
        <v/>
      </c>
      <c r="P18" s="266" t="str">
        <f>IF(AND('Mapa final'!$Y$22="Alta",'Mapa final'!$AA$22="Menor"),CONCATENATE("R3C",'Mapa final'!$O$22),"")</f>
        <v/>
      </c>
      <c r="Q18" s="267" t="str">
        <f>IF(AND('Mapa final'!$Y$23="Alta",'Mapa final'!$AA$23="Menor"),CONCATENATE("R3C",'Mapa final'!$O$23),"")</f>
        <v/>
      </c>
      <c r="R18" s="267" t="str">
        <f>IF(AND('Mapa final'!$Y$24="Alta",'Mapa final'!$AA$24="Menor"),CONCATENATE("R3C",'Mapa final'!$O$24),"")</f>
        <v/>
      </c>
      <c r="S18" s="267" t="str">
        <f>IF(AND('Mapa final'!$Y$25="Alta",'Mapa final'!$AA$25="Menor"),CONCATENATE("R3C",'Mapa final'!$O$25),"")</f>
        <v/>
      </c>
      <c r="T18" s="267" t="str">
        <f>IF(AND('Mapa final'!$Y$26="Alta",'Mapa final'!$AA$26="Menor"),CONCATENATE("R3C",'Mapa final'!$O$26),"")</f>
        <v/>
      </c>
      <c r="U18" s="268" t="str">
        <f>IF(AND('Mapa final'!$Y$27="Alta",'Mapa final'!$AA$27="Menor"),CONCATENATE("R3C",'Mapa final'!$O$27),"")</f>
        <v/>
      </c>
      <c r="V18" s="251" t="str">
        <f>IF(AND('Mapa final'!$Y$22="Alta",'Mapa final'!$AA$22="Moderado"),CONCATENATE("R3C",'Mapa final'!$O$22),"")</f>
        <v/>
      </c>
      <c r="W18" s="252" t="str">
        <f>IF(AND('Mapa final'!$Y$23="Alta",'Mapa final'!$AA$23="Moderado"),CONCATENATE("R3C",'Mapa final'!$O$23),"")</f>
        <v/>
      </c>
      <c r="X18" s="252" t="str">
        <f>IF(AND('Mapa final'!$Y$24="Alta",'Mapa final'!$AA$24="Moderado"),CONCATENATE("R3C",'Mapa final'!$O$24),"")</f>
        <v/>
      </c>
      <c r="Y18" s="252" t="str">
        <f>IF(AND('Mapa final'!$Y$25="Alta",'Mapa final'!$AA$25="Moderado"),CONCATENATE("R3C",'Mapa final'!$O$25),"")</f>
        <v/>
      </c>
      <c r="Z18" s="252" t="str">
        <f>IF(AND('Mapa final'!$Y$26="Alta",'Mapa final'!$AA$26="Moderado"),CONCATENATE("R3C",'Mapa final'!$O$26),"")</f>
        <v/>
      </c>
      <c r="AA18" s="253" t="str">
        <f>IF(AND('Mapa final'!$Y$27="Alta",'Mapa final'!$AA$27="Moderado"),CONCATENATE("R3C",'Mapa final'!$O$27),"")</f>
        <v/>
      </c>
      <c r="AB18" s="251" t="str">
        <f>IF(AND('Mapa final'!$Y$22="Alta",'Mapa final'!$AA$22="Mayor"),CONCATENATE("R3C",'Mapa final'!$O$22),"")</f>
        <v/>
      </c>
      <c r="AC18" s="252" t="str">
        <f>IF(AND('Mapa final'!$Y$23="Alta",'Mapa final'!$AA$23="Mayor"),CONCATENATE("R3C",'Mapa final'!$O$23),"")</f>
        <v/>
      </c>
      <c r="AD18" s="252" t="str">
        <f>IF(AND('Mapa final'!$Y$24="Alta",'Mapa final'!$AA$24="Mayor"),CONCATENATE("R3C",'Mapa final'!$O$24),"")</f>
        <v/>
      </c>
      <c r="AE18" s="252" t="str">
        <f>IF(AND('Mapa final'!$Y$25="Alta",'Mapa final'!$AA$25="Mayor"),CONCATENATE("R3C",'Mapa final'!$O$25),"")</f>
        <v/>
      </c>
      <c r="AF18" s="252" t="str">
        <f>IF(AND('Mapa final'!$Y$26="Alta",'Mapa final'!$AA$26="Mayor"),CONCATENATE("R3C",'Mapa final'!$O$26),"")</f>
        <v/>
      </c>
      <c r="AG18" s="253" t="str">
        <f>IF(AND('Mapa final'!$Y$27="Alta",'Mapa final'!$AA$27="Mayor"),CONCATENATE("R3C",'Mapa final'!$O$27),"")</f>
        <v/>
      </c>
      <c r="AH18" s="254" t="str">
        <f>IF(AND('Mapa final'!$Y$22="Alta",'Mapa final'!$AA$22="Catastrófico"),CONCATENATE("R3C",'Mapa final'!$O$22),"")</f>
        <v/>
      </c>
      <c r="AI18" s="255" t="str">
        <f>IF(AND('Mapa final'!$Y$23="Alta",'Mapa final'!$AA$23="Catastrófico"),CONCATENATE("R3C",'Mapa final'!$O$23),"")</f>
        <v/>
      </c>
      <c r="AJ18" s="255" t="str">
        <f>IF(AND('Mapa final'!$Y$24="Alta",'Mapa final'!$AA$24="Catastrófico"),CONCATENATE("R3C",'Mapa final'!$O$24),"")</f>
        <v/>
      </c>
      <c r="AK18" s="255" t="str">
        <f>IF(AND('Mapa final'!$Y$25="Alta",'Mapa final'!$AA$25="Catastrófico"),CONCATENATE("R3C",'Mapa final'!$O$25),"")</f>
        <v/>
      </c>
      <c r="AL18" s="255" t="str">
        <f>IF(AND('Mapa final'!$Y$26="Alta",'Mapa final'!$AA$26="Catastrófico"),CONCATENATE("R3C",'Mapa final'!$O$26),"")</f>
        <v/>
      </c>
      <c r="AM18" s="256" t="str">
        <f>IF(AND('Mapa final'!$Y$27="Alta",'Mapa final'!$AA$27="Catastrófico"),CONCATENATE("R3C",'Mapa final'!$O$27),"")</f>
        <v/>
      </c>
      <c r="AN18" s="15"/>
      <c r="AO18" s="747"/>
      <c r="AP18" s="748"/>
      <c r="AQ18" s="748"/>
      <c r="AR18" s="748"/>
      <c r="AS18" s="748"/>
      <c r="AT18" s="74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39"/>
      <c r="C19" s="639"/>
      <c r="D19" s="640"/>
      <c r="E19" s="728"/>
      <c r="F19" s="729"/>
      <c r="G19" s="729"/>
      <c r="H19" s="729"/>
      <c r="I19" s="729"/>
      <c r="J19" s="266" t="str">
        <f>IF(AND('Mapa final'!$Y$28="Alta",'Mapa final'!$AA$28="Leve"),CONCATENATE("R4C",'Mapa final'!$O$28),"")</f>
        <v/>
      </c>
      <c r="K19" s="267" t="str">
        <f>IF(AND('Mapa final'!$Y$29="Alta",'Mapa final'!$AA$29="Leve"),CONCATENATE("R4C",'Mapa final'!$O$29),"")</f>
        <v/>
      </c>
      <c r="L19" s="267" t="str">
        <f>IF(AND('Mapa final'!$Y$30="Alta",'Mapa final'!$AA$30="Leve"),CONCATENATE("R4C",'Mapa final'!$O$30),"")</f>
        <v/>
      </c>
      <c r="M19" s="267" t="str">
        <f>IF(AND('Mapa final'!$Y$31="Alta",'Mapa final'!$AA$31="Leve"),CONCATENATE("R4C",'Mapa final'!$O$31),"")</f>
        <v/>
      </c>
      <c r="N19" s="267" t="str">
        <f>IF(AND('Mapa final'!$Y$32="Alta",'Mapa final'!$AA$32="Leve"),CONCATENATE("R4C",'Mapa final'!$O$32),"")</f>
        <v/>
      </c>
      <c r="O19" s="268" t="str">
        <f>IF(AND('Mapa final'!$Y$33="Alta",'Mapa final'!$AA$33="Leve"),CONCATENATE("R4C",'Mapa final'!$O$33),"")</f>
        <v/>
      </c>
      <c r="P19" s="266" t="str">
        <f>IF(AND('Mapa final'!$Y$28="Alta",'Mapa final'!$AA$28="Menor"),CONCATENATE("R4C",'Mapa final'!$O$28),"")</f>
        <v/>
      </c>
      <c r="Q19" s="267" t="str">
        <f>IF(AND('Mapa final'!$Y$29="Alta",'Mapa final'!$AA$29="Menor"),CONCATENATE("R4C",'Mapa final'!$O$29),"")</f>
        <v/>
      </c>
      <c r="R19" s="267" t="str">
        <f>IF(AND('Mapa final'!$Y$30="Alta",'Mapa final'!$AA$30="Menor"),CONCATENATE("R4C",'Mapa final'!$O$30),"")</f>
        <v/>
      </c>
      <c r="S19" s="267" t="str">
        <f>IF(AND('Mapa final'!$Y$31="Alta",'Mapa final'!$AA$31="Menor"),CONCATENATE("R4C",'Mapa final'!$O$31),"")</f>
        <v/>
      </c>
      <c r="T19" s="267" t="str">
        <f>IF(AND('Mapa final'!$Y$32="Alta",'Mapa final'!$AA$32="Menor"),CONCATENATE("R4C",'Mapa final'!$O$32),"")</f>
        <v/>
      </c>
      <c r="U19" s="268" t="str">
        <f>IF(AND('Mapa final'!$Y$33="Alta",'Mapa final'!$AA$33="Menor"),CONCATENATE("R4C",'Mapa final'!$O$33),"")</f>
        <v/>
      </c>
      <c r="V19" s="251" t="str">
        <f>IF(AND('Mapa final'!$Y$28="Alta",'Mapa final'!$AA$28="Moderado"),CONCATENATE("R4C",'Mapa final'!$O$28),"")</f>
        <v/>
      </c>
      <c r="W19" s="252" t="str">
        <f>IF(AND('Mapa final'!$Y$29="Alta",'Mapa final'!$AA$29="Moderado"),CONCATENATE("R4C",'Mapa final'!$O$29),"")</f>
        <v/>
      </c>
      <c r="X19" s="252" t="str">
        <f>IF(AND('Mapa final'!$Y$30="Alta",'Mapa final'!$AA$30="Moderado"),CONCATENATE("R4C",'Mapa final'!$O$30),"")</f>
        <v/>
      </c>
      <c r="Y19" s="252" t="str">
        <f>IF(AND('Mapa final'!$Y$31="Alta",'Mapa final'!$AA$31="Moderado"),CONCATENATE("R4C",'Mapa final'!$O$31),"")</f>
        <v/>
      </c>
      <c r="Z19" s="252" t="str">
        <f>IF(AND('Mapa final'!$Y$32="Alta",'Mapa final'!$AA$32="Moderado"),CONCATENATE("R4C",'Mapa final'!$O$32),"")</f>
        <v/>
      </c>
      <c r="AA19" s="253" t="str">
        <f>IF(AND('Mapa final'!$Y$33="Alta",'Mapa final'!$AA$33="Moderado"),CONCATENATE("R4C",'Mapa final'!$O$33),"")</f>
        <v/>
      </c>
      <c r="AB19" s="251" t="str">
        <f>IF(AND('Mapa final'!$Y$28="Alta",'Mapa final'!$AA$28="Mayor"),CONCATENATE("R4C",'Mapa final'!$O$28),"")</f>
        <v/>
      </c>
      <c r="AC19" s="252" t="str">
        <f>IF(AND('Mapa final'!$Y$29="Alta",'Mapa final'!$AA$29="Mayor"),CONCATENATE("R4C",'Mapa final'!$O$29),"")</f>
        <v/>
      </c>
      <c r="AD19" s="252" t="str">
        <f>IF(AND('Mapa final'!$Y$30="Alta",'Mapa final'!$AA$30="Mayor"),CONCATENATE("R4C",'Mapa final'!$O$30),"")</f>
        <v/>
      </c>
      <c r="AE19" s="252" t="str">
        <f>IF(AND('Mapa final'!$Y$31="Alta",'Mapa final'!$AA$31="Mayor"),CONCATENATE("R4C",'Mapa final'!$O$31),"")</f>
        <v/>
      </c>
      <c r="AF19" s="252" t="str">
        <f>IF(AND('Mapa final'!$Y$32="Alta",'Mapa final'!$AA$32="Mayor"),CONCATENATE("R4C",'Mapa final'!$O$32),"")</f>
        <v/>
      </c>
      <c r="AG19" s="253" t="str">
        <f>IF(AND('Mapa final'!$Y$33="Alta",'Mapa final'!$AA$33="Mayor"),CONCATENATE("R4C",'Mapa final'!$O$33),"")</f>
        <v/>
      </c>
      <c r="AH19" s="254" t="str">
        <f>IF(AND('Mapa final'!$Y$28="Alta",'Mapa final'!$AA$28="Catastrófico"),CONCATENATE("R4C",'Mapa final'!$O$28),"")</f>
        <v/>
      </c>
      <c r="AI19" s="255" t="str">
        <f>IF(AND('Mapa final'!$Y$29="Alta",'Mapa final'!$AA$29="Catastrófico"),CONCATENATE("R4C",'Mapa final'!$O$29),"")</f>
        <v/>
      </c>
      <c r="AJ19" s="255" t="str">
        <f>IF(AND('Mapa final'!$Y$30="Alta",'Mapa final'!$AA$30="Catastrófico"),CONCATENATE("R4C",'Mapa final'!$O$30),"")</f>
        <v/>
      </c>
      <c r="AK19" s="255" t="str">
        <f>IF(AND('Mapa final'!$Y$31="Alta",'Mapa final'!$AA$31="Catastrófico"),CONCATENATE("R4C",'Mapa final'!$O$31),"")</f>
        <v/>
      </c>
      <c r="AL19" s="255" t="str">
        <f>IF(AND('Mapa final'!$Y$32="Alta",'Mapa final'!$AA$32="Catastrófico"),CONCATENATE("R4C",'Mapa final'!$O$32),"")</f>
        <v/>
      </c>
      <c r="AM19" s="256" t="str">
        <f>IF(AND('Mapa final'!$Y$33="Alta",'Mapa final'!$AA$33="Catastrófico"),CONCATENATE("R4C",'Mapa final'!$O$33),"")</f>
        <v/>
      </c>
      <c r="AN19" s="15"/>
      <c r="AO19" s="747"/>
      <c r="AP19" s="748"/>
      <c r="AQ19" s="748"/>
      <c r="AR19" s="748"/>
      <c r="AS19" s="748"/>
      <c r="AT19" s="74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39"/>
      <c r="C20" s="639"/>
      <c r="D20" s="640"/>
      <c r="E20" s="728"/>
      <c r="F20" s="729"/>
      <c r="G20" s="729"/>
      <c r="H20" s="729"/>
      <c r="I20" s="729"/>
      <c r="J20" s="266" t="str">
        <f>IF(AND('Mapa final'!$Y$34="Alta",'Mapa final'!$AA$34="Leve"),CONCATENATE("R5C",'Mapa final'!$O$34),"")</f>
        <v/>
      </c>
      <c r="K20" s="267" t="str">
        <f>IF(AND('Mapa final'!$Y$35="Alta",'Mapa final'!$AA$35="Leve"),CONCATENATE("R5C",'Mapa final'!$O$35),"")</f>
        <v/>
      </c>
      <c r="L20" s="267" t="str">
        <f>IF(AND('Mapa final'!$Y$36="Alta",'Mapa final'!$AA$36="Leve"),CONCATENATE("R5C",'Mapa final'!$O$36),"")</f>
        <v/>
      </c>
      <c r="M20" s="267" t="str">
        <f>IF(AND('Mapa final'!$Y$37="Alta",'Mapa final'!$AA$37="Leve"),CONCATENATE("R5C",'Mapa final'!$O$37),"")</f>
        <v/>
      </c>
      <c r="N20" s="267" t="str">
        <f>IF(AND('Mapa final'!$Y$38="Alta",'Mapa final'!$AA$38="Leve"),CONCATENATE("R5C",'Mapa final'!$O$38),"")</f>
        <v/>
      </c>
      <c r="O20" s="268" t="str">
        <f>IF(AND('Mapa final'!$Y$39="Alta",'Mapa final'!$AA$39="Leve"),CONCATENATE("R5C",'Mapa final'!$O$39),"")</f>
        <v/>
      </c>
      <c r="P20" s="266" t="str">
        <f>IF(AND('Mapa final'!$Y$34="Alta",'Mapa final'!$AA$34="Menor"),CONCATENATE("R5C",'Mapa final'!$O$34),"")</f>
        <v/>
      </c>
      <c r="Q20" s="267" t="str">
        <f>IF(AND('Mapa final'!$Y$35="Alta",'Mapa final'!$AA$35="Menor"),CONCATENATE("R5C",'Mapa final'!$O$35),"")</f>
        <v/>
      </c>
      <c r="R20" s="267" t="str">
        <f>IF(AND('Mapa final'!$Y$36="Alta",'Mapa final'!$AA$36="Menor"),CONCATENATE("R5C",'Mapa final'!$O$36),"")</f>
        <v/>
      </c>
      <c r="S20" s="267" t="str">
        <f>IF(AND('Mapa final'!$Y$37="Alta",'Mapa final'!$AA$37="Menor"),CONCATENATE("R5C",'Mapa final'!$O$37),"")</f>
        <v/>
      </c>
      <c r="T20" s="267" t="str">
        <f>IF(AND('Mapa final'!$Y$38="Alta",'Mapa final'!$AA$38="Menor"),CONCATENATE("R5C",'Mapa final'!$O$38),"")</f>
        <v/>
      </c>
      <c r="U20" s="268" t="str">
        <f>IF(AND('Mapa final'!$Y$39="Alta",'Mapa final'!$AA$39="Menor"),CONCATENATE("R5C",'Mapa final'!$O$39),"")</f>
        <v/>
      </c>
      <c r="V20" s="251" t="str">
        <f>IF(AND('Mapa final'!$Y$34="Alta",'Mapa final'!$AA$34="Moderado"),CONCATENATE("R5C",'Mapa final'!$O$34),"")</f>
        <v/>
      </c>
      <c r="W20" s="252" t="str">
        <f>IF(AND('Mapa final'!$Y$35="Alta",'Mapa final'!$AA$35="Moderado"),CONCATENATE("R5C",'Mapa final'!$O$35),"")</f>
        <v/>
      </c>
      <c r="X20" s="252" t="str">
        <f>IF(AND('Mapa final'!$Y$36="Alta",'Mapa final'!$AA$36="Moderado"),CONCATENATE("R5C",'Mapa final'!$O$36),"")</f>
        <v/>
      </c>
      <c r="Y20" s="252" t="str">
        <f>IF(AND('Mapa final'!$Y$37="Alta",'Mapa final'!$AA$37="Moderado"),CONCATENATE("R5C",'Mapa final'!$O$37),"")</f>
        <v/>
      </c>
      <c r="Z20" s="252" t="str">
        <f>IF(AND('Mapa final'!$Y$38="Alta",'Mapa final'!$AA$38="Moderado"),CONCATENATE("R5C",'Mapa final'!$O$38),"")</f>
        <v/>
      </c>
      <c r="AA20" s="253" t="str">
        <f>IF(AND('Mapa final'!$Y$39="Alta",'Mapa final'!$AA$39="Moderado"),CONCATENATE("R5C",'Mapa final'!$O$39),"")</f>
        <v/>
      </c>
      <c r="AB20" s="251" t="str">
        <f>IF(AND('Mapa final'!$Y$34="Alta",'Mapa final'!$AA$34="Mayor"),CONCATENATE("R5C",'Mapa final'!$O$34),"")</f>
        <v/>
      </c>
      <c r="AC20" s="252" t="str">
        <f>IF(AND('Mapa final'!$Y$35="Alta",'Mapa final'!$AA$35="Mayor"),CONCATENATE("R5C",'Mapa final'!$O$35),"")</f>
        <v/>
      </c>
      <c r="AD20" s="252" t="str">
        <f>IF(AND('Mapa final'!$Y$36="Alta",'Mapa final'!$AA$36="Mayor"),CONCATENATE("R5C",'Mapa final'!$O$36),"")</f>
        <v/>
      </c>
      <c r="AE20" s="252" t="str">
        <f>IF(AND('Mapa final'!$Y$37="Alta",'Mapa final'!$AA$37="Mayor"),CONCATENATE("R5C",'Mapa final'!$O$37),"")</f>
        <v/>
      </c>
      <c r="AF20" s="252" t="str">
        <f>IF(AND('Mapa final'!$Y$38="Alta",'Mapa final'!$AA$38="Mayor"),CONCATENATE("R5C",'Mapa final'!$O$38),"")</f>
        <v/>
      </c>
      <c r="AG20" s="253" t="str">
        <f>IF(AND('Mapa final'!$Y$39="Alta",'Mapa final'!$AA$39="Mayor"),CONCATENATE("R5C",'Mapa final'!$O$39),"")</f>
        <v/>
      </c>
      <c r="AH20" s="254" t="str">
        <f>IF(AND('Mapa final'!$Y$34="Alta",'Mapa final'!$AA$34="Catastrófico"),CONCATENATE("R5C",'Mapa final'!$O$34),"")</f>
        <v/>
      </c>
      <c r="AI20" s="255" t="str">
        <f>IF(AND('Mapa final'!$Y$35="Alta",'Mapa final'!$AA$35="Catastrófico"),CONCATENATE("R5C",'Mapa final'!$O$35),"")</f>
        <v/>
      </c>
      <c r="AJ20" s="255" t="str">
        <f>IF(AND('Mapa final'!$Y$36="Alta",'Mapa final'!$AA$36="Catastrófico"),CONCATENATE("R5C",'Mapa final'!$O$36),"")</f>
        <v/>
      </c>
      <c r="AK20" s="255" t="str">
        <f>IF(AND('Mapa final'!$Y$37="Alta",'Mapa final'!$AA$37="Catastrófico"),CONCATENATE("R5C",'Mapa final'!$O$37),"")</f>
        <v/>
      </c>
      <c r="AL20" s="255" t="str">
        <f>IF(AND('Mapa final'!$Y$38="Alta",'Mapa final'!$AA$38="Catastrófico"),CONCATENATE("R5C",'Mapa final'!$O$38),"")</f>
        <v/>
      </c>
      <c r="AM20" s="256" t="str">
        <f>IF(AND('Mapa final'!$Y$39="Alta",'Mapa final'!$AA$39="Catastrófico"),CONCATENATE("R5C",'Mapa final'!$O$39),"")</f>
        <v/>
      </c>
      <c r="AN20" s="15"/>
      <c r="AO20" s="747"/>
      <c r="AP20" s="748"/>
      <c r="AQ20" s="748"/>
      <c r="AR20" s="748"/>
      <c r="AS20" s="748"/>
      <c r="AT20" s="74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39"/>
      <c r="C21" s="639"/>
      <c r="D21" s="640"/>
      <c r="E21" s="728"/>
      <c r="F21" s="729"/>
      <c r="G21" s="729"/>
      <c r="H21" s="729"/>
      <c r="I21" s="729"/>
      <c r="J21" s="266" t="str">
        <f>IF(AND('Mapa final'!$Y$40="Alta",'Mapa final'!$AA$40="Leve"),CONCATENATE("R6C",'Mapa final'!$O$40),"")</f>
        <v/>
      </c>
      <c r="K21" s="267" t="str">
        <f>IF(AND('Mapa final'!$Y$41="Alta",'Mapa final'!$AA$41="Leve"),CONCATENATE("R6C",'Mapa final'!$O$41),"")</f>
        <v/>
      </c>
      <c r="L21" s="267" t="str">
        <f>IF(AND('Mapa final'!$Y$42="Alta",'Mapa final'!$AA$42="Leve"),CONCATENATE("R6C",'Mapa final'!$O$42),"")</f>
        <v/>
      </c>
      <c r="M21" s="267" t="str">
        <f>IF(AND('Mapa final'!$Y$43="Alta",'Mapa final'!$AA$43="Leve"),CONCATENATE("R6C",'Mapa final'!$O$43),"")</f>
        <v/>
      </c>
      <c r="N21" s="267" t="str">
        <f>IF(AND('Mapa final'!$Y$44="Alta",'Mapa final'!$AA$44="Leve"),CONCATENATE("R6C",'Mapa final'!$O$44),"")</f>
        <v/>
      </c>
      <c r="O21" s="268" t="str">
        <f>IF(AND('Mapa final'!$Y$45="Alta",'Mapa final'!$AA$45="Leve"),CONCATENATE("R6C",'Mapa final'!$O$45),"")</f>
        <v/>
      </c>
      <c r="P21" s="266" t="str">
        <f>IF(AND('Mapa final'!$Y$40="Alta",'Mapa final'!$AA$40="Menor"),CONCATENATE("R6C",'Mapa final'!$O$40),"")</f>
        <v/>
      </c>
      <c r="Q21" s="267" t="str">
        <f>IF(AND('Mapa final'!$Y$41="Alta",'Mapa final'!$AA$41="Menor"),CONCATENATE("R6C",'Mapa final'!$O$41),"")</f>
        <v/>
      </c>
      <c r="R21" s="267" t="str">
        <f>IF(AND('Mapa final'!$Y$42="Alta",'Mapa final'!$AA$42="Menor"),CONCATENATE("R6C",'Mapa final'!$O$42),"")</f>
        <v/>
      </c>
      <c r="S21" s="267" t="str">
        <f>IF(AND('Mapa final'!$Y$43="Alta",'Mapa final'!$AA$43="Menor"),CONCATENATE("R6C",'Mapa final'!$O$43),"")</f>
        <v/>
      </c>
      <c r="T21" s="267" t="str">
        <f>IF(AND('Mapa final'!$Y$44="Alta",'Mapa final'!$AA$44="Menor"),CONCATENATE("R6C",'Mapa final'!$O$44),"")</f>
        <v/>
      </c>
      <c r="U21" s="268" t="str">
        <f>IF(AND('Mapa final'!$Y$45="Alta",'Mapa final'!$AA$45="Menor"),CONCATENATE("R6C",'Mapa final'!$O$45),"")</f>
        <v/>
      </c>
      <c r="V21" s="251" t="str">
        <f>IF(AND('Mapa final'!$Y$40="Alta",'Mapa final'!$AA$40="Moderado"),CONCATENATE("R6C",'Mapa final'!$O$40),"")</f>
        <v/>
      </c>
      <c r="W21" s="252" t="str">
        <f>IF(AND('Mapa final'!$Y$41="Alta",'Mapa final'!$AA$41="Moderado"),CONCATENATE("R6C",'Mapa final'!$O$41),"")</f>
        <v/>
      </c>
      <c r="X21" s="252" t="str">
        <f>IF(AND('Mapa final'!$Y$42="Alta",'Mapa final'!$AA$42="Moderado"),CONCATENATE("R6C",'Mapa final'!$O$42),"")</f>
        <v/>
      </c>
      <c r="Y21" s="252" t="str">
        <f>IF(AND('Mapa final'!$Y$43="Alta",'Mapa final'!$AA$43="Moderado"),CONCATENATE("R6C",'Mapa final'!$O$43),"")</f>
        <v/>
      </c>
      <c r="Z21" s="252" t="str">
        <f>IF(AND('Mapa final'!$Y$44="Alta",'Mapa final'!$AA$44="Moderado"),CONCATENATE("R6C",'Mapa final'!$O$44),"")</f>
        <v/>
      </c>
      <c r="AA21" s="253" t="str">
        <f>IF(AND('Mapa final'!$Y$45="Alta",'Mapa final'!$AA$45="Moderado"),CONCATENATE("R6C",'Mapa final'!$O$45),"")</f>
        <v/>
      </c>
      <c r="AB21" s="251" t="str">
        <f>IF(AND('Mapa final'!$Y$40="Alta",'Mapa final'!$AA$40="Mayor"),CONCATENATE("R6C",'Mapa final'!$O$40),"")</f>
        <v/>
      </c>
      <c r="AC21" s="252" t="str">
        <f>IF(AND('Mapa final'!$Y$41="Alta",'Mapa final'!$AA$41="Mayor"),CONCATENATE("R6C",'Mapa final'!$O$41),"")</f>
        <v/>
      </c>
      <c r="AD21" s="252" t="str">
        <f>IF(AND('Mapa final'!$Y$42="Alta",'Mapa final'!$AA$42="Mayor"),CONCATENATE("R6C",'Mapa final'!$O$42),"")</f>
        <v/>
      </c>
      <c r="AE21" s="252" t="str">
        <f>IF(AND('Mapa final'!$Y$43="Alta",'Mapa final'!$AA$43="Mayor"),CONCATENATE("R6C",'Mapa final'!$O$43),"")</f>
        <v/>
      </c>
      <c r="AF21" s="252" t="str">
        <f>IF(AND('Mapa final'!$Y$44="Alta",'Mapa final'!$AA$44="Mayor"),CONCATENATE("R6C",'Mapa final'!$O$44),"")</f>
        <v/>
      </c>
      <c r="AG21" s="253" t="str">
        <f>IF(AND('Mapa final'!$Y$45="Alta",'Mapa final'!$AA$45="Mayor"),CONCATENATE("R6C",'Mapa final'!$O$45),"")</f>
        <v/>
      </c>
      <c r="AH21" s="254" t="str">
        <f>IF(AND('Mapa final'!$Y$40="Alta",'Mapa final'!$AA$40="Catastrófico"),CONCATENATE("R6C",'Mapa final'!$O$40),"")</f>
        <v/>
      </c>
      <c r="AI21" s="255" t="str">
        <f>IF(AND('Mapa final'!$Y$41="Alta",'Mapa final'!$AA$41="Catastrófico"),CONCATENATE("R6C",'Mapa final'!$O$41),"")</f>
        <v/>
      </c>
      <c r="AJ21" s="255" t="str">
        <f>IF(AND('Mapa final'!$Y$42="Alta",'Mapa final'!$AA$42="Catastrófico"),CONCATENATE("R6C",'Mapa final'!$O$42),"")</f>
        <v/>
      </c>
      <c r="AK21" s="255" t="str">
        <f>IF(AND('Mapa final'!$Y$43="Alta",'Mapa final'!$AA$43="Catastrófico"),CONCATENATE("R6C",'Mapa final'!$O$43),"")</f>
        <v/>
      </c>
      <c r="AL21" s="255" t="str">
        <f>IF(AND('Mapa final'!$Y$44="Alta",'Mapa final'!$AA$44="Catastrófico"),CONCATENATE("R6C",'Mapa final'!$O$44),"")</f>
        <v/>
      </c>
      <c r="AM21" s="256" t="str">
        <f>IF(AND('Mapa final'!$Y$45="Alta",'Mapa final'!$AA$45="Catastrófico"),CONCATENATE("R6C",'Mapa final'!$O$45),"")</f>
        <v/>
      </c>
      <c r="AN21" s="15"/>
      <c r="AO21" s="747"/>
      <c r="AP21" s="748"/>
      <c r="AQ21" s="748"/>
      <c r="AR21" s="748"/>
      <c r="AS21" s="748"/>
      <c r="AT21" s="74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39"/>
      <c r="C22" s="639"/>
      <c r="D22" s="640"/>
      <c r="E22" s="728"/>
      <c r="F22" s="729"/>
      <c r="G22" s="729"/>
      <c r="H22" s="729"/>
      <c r="I22" s="729"/>
      <c r="J22" s="266" t="str">
        <f>IF(AND('Mapa final'!$Y$46="Alta",'Mapa final'!$AA$46="Leve"),CONCATENATE("R7C",'Mapa final'!$O$46),"")</f>
        <v/>
      </c>
      <c r="K22" s="267" t="str">
        <f>IF(AND('Mapa final'!$Y$47="Alta",'Mapa final'!$AA$47="Leve"),CONCATENATE("R7C",'Mapa final'!$O$47),"")</f>
        <v/>
      </c>
      <c r="L22" s="267" t="str">
        <f>IF(AND('Mapa final'!$Y$48="Alta",'Mapa final'!$AA$48="Leve"),CONCATENATE("R7C",'Mapa final'!$O$48),"")</f>
        <v/>
      </c>
      <c r="M22" s="267" t="str">
        <f>IF(AND('Mapa final'!$Y$49="Alta",'Mapa final'!$AA$49="Leve"),CONCATENATE("R7C",'Mapa final'!$O$49),"")</f>
        <v/>
      </c>
      <c r="N22" s="267" t="str">
        <f>IF(AND('Mapa final'!$Y$50="Alta",'Mapa final'!$AA$50="Leve"),CONCATENATE("R7C",'Mapa final'!$O$50),"")</f>
        <v/>
      </c>
      <c r="O22" s="268" t="str">
        <f>IF(AND('Mapa final'!$Y$51="Alta",'Mapa final'!$AA$51="Leve"),CONCATENATE("R7C",'Mapa final'!$O$51),"")</f>
        <v/>
      </c>
      <c r="P22" s="266" t="str">
        <f>IF(AND('Mapa final'!$Y$46="Alta",'Mapa final'!$AA$46="Menor"),CONCATENATE("R7C",'Mapa final'!$O$46),"")</f>
        <v/>
      </c>
      <c r="Q22" s="267" t="str">
        <f>IF(AND('Mapa final'!$Y$47="Alta",'Mapa final'!$AA$47="Menor"),CONCATENATE("R7C",'Mapa final'!$O$47),"")</f>
        <v/>
      </c>
      <c r="R22" s="267" t="str">
        <f>IF(AND('Mapa final'!$Y$48="Alta",'Mapa final'!$AA$48="Menor"),CONCATENATE("R7C",'Mapa final'!$O$48),"")</f>
        <v/>
      </c>
      <c r="S22" s="267" t="str">
        <f>IF(AND('Mapa final'!$Y$49="Alta",'Mapa final'!$AA$49="Menor"),CONCATENATE("R7C",'Mapa final'!$O$49),"")</f>
        <v/>
      </c>
      <c r="T22" s="267" t="str">
        <f>IF(AND('Mapa final'!$Y$50="Alta",'Mapa final'!$AA$50="Menor"),CONCATENATE("R7C",'Mapa final'!$O$50),"")</f>
        <v/>
      </c>
      <c r="U22" s="268" t="str">
        <f>IF(AND('Mapa final'!$Y$51="Alta",'Mapa final'!$AA$51="Menor"),CONCATENATE("R7C",'Mapa final'!$O$51),"")</f>
        <v/>
      </c>
      <c r="V22" s="251" t="str">
        <f>IF(AND('Mapa final'!$Y$46="Alta",'Mapa final'!$AA$46="Moderado"),CONCATENATE("R7C",'Mapa final'!$O$46),"")</f>
        <v/>
      </c>
      <c r="W22" s="252" t="str">
        <f>IF(AND('Mapa final'!$Y$47="Alta",'Mapa final'!$AA$47="Moderado"),CONCATENATE("R7C",'Mapa final'!$O$47),"")</f>
        <v/>
      </c>
      <c r="X22" s="252" t="str">
        <f>IF(AND('Mapa final'!$Y$48="Alta",'Mapa final'!$AA$48="Moderado"),CONCATENATE("R7C",'Mapa final'!$O$48),"")</f>
        <v/>
      </c>
      <c r="Y22" s="252" t="str">
        <f>IF(AND('Mapa final'!$Y$49="Alta",'Mapa final'!$AA$49="Moderado"),CONCATENATE("R7C",'Mapa final'!$O$49),"")</f>
        <v/>
      </c>
      <c r="Z22" s="252" t="str">
        <f>IF(AND('Mapa final'!$Y$50="Alta",'Mapa final'!$AA$50="Moderado"),CONCATENATE("R7C",'Mapa final'!$O$50),"")</f>
        <v/>
      </c>
      <c r="AA22" s="253" t="str">
        <f>IF(AND('Mapa final'!$Y$51="Alta",'Mapa final'!$AA$51="Moderado"),CONCATENATE("R7C",'Mapa final'!$O$51),"")</f>
        <v/>
      </c>
      <c r="AB22" s="251" t="str">
        <f>IF(AND('Mapa final'!$Y$46="Alta",'Mapa final'!$AA$46="Mayor"),CONCATENATE("R7C",'Mapa final'!$O$46),"")</f>
        <v/>
      </c>
      <c r="AC22" s="252" t="str">
        <f>IF(AND('Mapa final'!$Y$47="Alta",'Mapa final'!$AA$47="Mayor"),CONCATENATE("R7C",'Mapa final'!$O$47),"")</f>
        <v/>
      </c>
      <c r="AD22" s="252" t="str">
        <f>IF(AND('Mapa final'!$Y$48="Alta",'Mapa final'!$AA$48="Mayor"),CONCATENATE("R7C",'Mapa final'!$O$48),"")</f>
        <v/>
      </c>
      <c r="AE22" s="252" t="str">
        <f>IF(AND('Mapa final'!$Y$49="Alta",'Mapa final'!$AA$49="Mayor"),CONCATENATE("R7C",'Mapa final'!$O$49),"")</f>
        <v/>
      </c>
      <c r="AF22" s="252" t="str">
        <f>IF(AND('Mapa final'!$Y$50="Alta",'Mapa final'!$AA$50="Mayor"),CONCATENATE("R7C",'Mapa final'!$O$50),"")</f>
        <v/>
      </c>
      <c r="AG22" s="253" t="str">
        <f>IF(AND('Mapa final'!$Y$51="Alta",'Mapa final'!$AA$51="Mayor"),CONCATENATE("R7C",'Mapa final'!$O$51),"")</f>
        <v/>
      </c>
      <c r="AH22" s="254" t="str">
        <f>IF(AND('Mapa final'!$Y$46="Alta",'Mapa final'!$AA$46="Catastrófico"),CONCATENATE("R7C",'Mapa final'!$O$46),"")</f>
        <v/>
      </c>
      <c r="AI22" s="255" t="str">
        <f>IF(AND('Mapa final'!$Y$47="Alta",'Mapa final'!$AA$47="Catastrófico"),CONCATENATE("R7C",'Mapa final'!$O$47),"")</f>
        <v/>
      </c>
      <c r="AJ22" s="255" t="str">
        <f>IF(AND('Mapa final'!$Y$48="Alta",'Mapa final'!$AA$48="Catastrófico"),CONCATENATE("R7C",'Mapa final'!$O$48),"")</f>
        <v/>
      </c>
      <c r="AK22" s="255" t="str">
        <f>IF(AND('Mapa final'!$Y$49="Alta",'Mapa final'!$AA$49="Catastrófico"),CONCATENATE("R7C",'Mapa final'!$O$49),"")</f>
        <v/>
      </c>
      <c r="AL22" s="255" t="str">
        <f>IF(AND('Mapa final'!$Y$50="Alta",'Mapa final'!$AA$50="Catastrófico"),CONCATENATE("R7C",'Mapa final'!$O$50),"")</f>
        <v/>
      </c>
      <c r="AM22" s="256" t="str">
        <f>IF(AND('Mapa final'!$Y$51="Alta",'Mapa final'!$AA$51="Catastrófico"),CONCATENATE("R7C",'Mapa final'!$O$51),"")</f>
        <v/>
      </c>
      <c r="AN22" s="15"/>
      <c r="AO22" s="747"/>
      <c r="AP22" s="748"/>
      <c r="AQ22" s="748"/>
      <c r="AR22" s="748"/>
      <c r="AS22" s="748"/>
      <c r="AT22" s="74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39"/>
      <c r="C23" s="639"/>
      <c r="D23" s="640"/>
      <c r="E23" s="728"/>
      <c r="F23" s="729"/>
      <c r="G23" s="729"/>
      <c r="H23" s="729"/>
      <c r="I23" s="729"/>
      <c r="J23" s="266" t="str">
        <f>IF(AND('Mapa final'!$Y$52="Alta",'Mapa final'!$AA$52="Leve"),CONCATENATE("R8C",'Mapa final'!$O$52),"")</f>
        <v/>
      </c>
      <c r="K23" s="267" t="str">
        <f>IF(AND('Mapa final'!$Y$53="Alta",'Mapa final'!$AA$53="Leve"),CONCATENATE("R8C",'Mapa final'!$O$53),"")</f>
        <v/>
      </c>
      <c r="L23" s="267" t="str">
        <f>IF(AND('Mapa final'!$Y$54="Alta",'Mapa final'!$AA$54="Leve"),CONCATENATE("R8C",'Mapa final'!$O$54),"")</f>
        <v/>
      </c>
      <c r="M23" s="267" t="str">
        <f>IF(AND('Mapa final'!$Y$55="Alta",'Mapa final'!$AA$55="Leve"),CONCATENATE("R8C",'Mapa final'!$O$55),"")</f>
        <v/>
      </c>
      <c r="N23" s="267" t="str">
        <f>IF(AND('Mapa final'!$Y$56="Alta",'Mapa final'!$AA$56="Leve"),CONCATENATE("R8C",'Mapa final'!$O$56),"")</f>
        <v/>
      </c>
      <c r="O23" s="268" t="str">
        <f>IF(AND('Mapa final'!$Y$57="Alta",'Mapa final'!$AA$57="Leve"),CONCATENATE("R8C",'Mapa final'!$O$57),"")</f>
        <v/>
      </c>
      <c r="P23" s="266" t="str">
        <f>IF(AND('Mapa final'!$Y$52="Alta",'Mapa final'!$AA$52="Menor"),CONCATENATE("R8C",'Mapa final'!$O$52),"")</f>
        <v/>
      </c>
      <c r="Q23" s="267" t="str">
        <f>IF(AND('Mapa final'!$Y$53="Alta",'Mapa final'!$AA$53="Menor"),CONCATENATE("R8C",'Mapa final'!$O$53),"")</f>
        <v/>
      </c>
      <c r="R23" s="267" t="str">
        <f>IF(AND('Mapa final'!$Y$54="Alta",'Mapa final'!$AA$54="Menor"),CONCATENATE("R8C",'Mapa final'!$O$54),"")</f>
        <v/>
      </c>
      <c r="S23" s="267" t="str">
        <f>IF(AND('Mapa final'!$Y$55="Alta",'Mapa final'!$AA$55="Menor"),CONCATENATE("R8C",'Mapa final'!$O$55),"")</f>
        <v/>
      </c>
      <c r="T23" s="267" t="str">
        <f>IF(AND('Mapa final'!$Y$56="Alta",'Mapa final'!$AA$56="Menor"),CONCATENATE("R8C",'Mapa final'!$O$56),"")</f>
        <v/>
      </c>
      <c r="U23" s="268" t="str">
        <f>IF(AND('Mapa final'!$Y$57="Alta",'Mapa final'!$AA$57="Menor"),CONCATENATE("R8C",'Mapa final'!$O$57),"")</f>
        <v/>
      </c>
      <c r="V23" s="251" t="str">
        <f>IF(AND('Mapa final'!$Y$52="Alta",'Mapa final'!$AA$52="Moderado"),CONCATENATE("R8C",'Mapa final'!$O$52),"")</f>
        <v/>
      </c>
      <c r="W23" s="252" t="str">
        <f>IF(AND('Mapa final'!$Y$53="Alta",'Mapa final'!$AA$53="Moderado"),CONCATENATE("R8C",'Mapa final'!$O$53),"")</f>
        <v/>
      </c>
      <c r="X23" s="252" t="str">
        <f>IF(AND('Mapa final'!$Y$54="Alta",'Mapa final'!$AA$54="Moderado"),CONCATENATE("R8C",'Mapa final'!$O$54),"")</f>
        <v/>
      </c>
      <c r="Y23" s="252" t="str">
        <f>IF(AND('Mapa final'!$Y$55="Alta",'Mapa final'!$AA$55="Moderado"),CONCATENATE("R8C",'Mapa final'!$O$55),"")</f>
        <v/>
      </c>
      <c r="Z23" s="252" t="str">
        <f>IF(AND('Mapa final'!$Y$56="Alta",'Mapa final'!$AA$56="Moderado"),CONCATENATE("R8C",'Mapa final'!$O$56),"")</f>
        <v/>
      </c>
      <c r="AA23" s="253" t="str">
        <f>IF(AND('Mapa final'!$Y$57="Alta",'Mapa final'!$AA$57="Moderado"),CONCATENATE("R8C",'Mapa final'!$O$57),"")</f>
        <v/>
      </c>
      <c r="AB23" s="251" t="str">
        <f>IF(AND('Mapa final'!$Y$52="Alta",'Mapa final'!$AA$52="Mayor"),CONCATENATE("R8C",'Mapa final'!$O$52),"")</f>
        <v/>
      </c>
      <c r="AC23" s="252" t="str">
        <f>IF(AND('Mapa final'!$Y$53="Alta",'Mapa final'!$AA$53="Mayor"),CONCATENATE("R8C",'Mapa final'!$O$53),"")</f>
        <v/>
      </c>
      <c r="AD23" s="252" t="str">
        <f>IF(AND('Mapa final'!$Y$54="Alta",'Mapa final'!$AA$54="Mayor"),CONCATENATE("R8C",'Mapa final'!$O$54),"")</f>
        <v/>
      </c>
      <c r="AE23" s="252" t="str">
        <f>IF(AND('Mapa final'!$Y$55="Alta",'Mapa final'!$AA$55="Mayor"),CONCATENATE("R8C",'Mapa final'!$O$55),"")</f>
        <v/>
      </c>
      <c r="AF23" s="252" t="str">
        <f>IF(AND('Mapa final'!$Y$56="Alta",'Mapa final'!$AA$56="Mayor"),CONCATENATE("R8C",'Mapa final'!$O$56),"")</f>
        <v/>
      </c>
      <c r="AG23" s="253" t="str">
        <f>IF(AND('Mapa final'!$Y$57="Alta",'Mapa final'!$AA$57="Mayor"),CONCATENATE("R8C",'Mapa final'!$O$57),"")</f>
        <v/>
      </c>
      <c r="AH23" s="254" t="str">
        <f>IF(AND('Mapa final'!$Y$52="Alta",'Mapa final'!$AA$52="Catastrófico"),CONCATENATE("R8C",'Mapa final'!$O$52),"")</f>
        <v/>
      </c>
      <c r="AI23" s="255" t="str">
        <f>IF(AND('Mapa final'!$Y$53="Alta",'Mapa final'!$AA$53="Catastrófico"),CONCATENATE("R8C",'Mapa final'!$O$53),"")</f>
        <v/>
      </c>
      <c r="AJ23" s="255" t="str">
        <f>IF(AND('Mapa final'!$Y$54="Alta",'Mapa final'!$AA$54="Catastrófico"),CONCATENATE("R8C",'Mapa final'!$O$54),"")</f>
        <v/>
      </c>
      <c r="AK23" s="255" t="str">
        <f>IF(AND('Mapa final'!$Y$55="Alta",'Mapa final'!$AA$55="Catastrófico"),CONCATENATE("R8C",'Mapa final'!$O$55),"")</f>
        <v/>
      </c>
      <c r="AL23" s="255" t="str">
        <f>IF(AND('Mapa final'!$Y$56="Alta",'Mapa final'!$AA$56="Catastrófico"),CONCATENATE("R8C",'Mapa final'!$O$56),"")</f>
        <v/>
      </c>
      <c r="AM23" s="256" t="str">
        <f>IF(AND('Mapa final'!$Y$57="Alta",'Mapa final'!$AA$57="Catastrófico"),CONCATENATE("R8C",'Mapa final'!$O$57),"")</f>
        <v/>
      </c>
      <c r="AN23" s="15"/>
      <c r="AO23" s="747"/>
      <c r="AP23" s="748"/>
      <c r="AQ23" s="748"/>
      <c r="AR23" s="748"/>
      <c r="AS23" s="748"/>
      <c r="AT23" s="749"/>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39"/>
      <c r="C24" s="639"/>
      <c r="D24" s="640"/>
      <c r="E24" s="728"/>
      <c r="F24" s="729"/>
      <c r="G24" s="729"/>
      <c r="H24" s="729"/>
      <c r="I24" s="729"/>
      <c r="J24" s="266" t="str">
        <f>IF(AND('Mapa final'!$Y$58="Alta",'Mapa final'!$AA$58="Leve"),CONCATENATE("R9C",'Mapa final'!$O$58),"")</f>
        <v/>
      </c>
      <c r="K24" s="267" t="str">
        <f>IF(AND('Mapa final'!$Y$59="Alta",'Mapa final'!$AA$59="Leve"),CONCATENATE("R9C",'Mapa final'!$O$59),"")</f>
        <v/>
      </c>
      <c r="L24" s="267" t="str">
        <f>IF(AND('Mapa final'!$Y$60="Alta",'Mapa final'!$AA$60="Leve"),CONCATENATE("R9C",'Mapa final'!$O$60),"")</f>
        <v/>
      </c>
      <c r="M24" s="267" t="str">
        <f>IF(AND('Mapa final'!$Y$61="Alta",'Mapa final'!$AA$61="Leve"),CONCATENATE("R9C",'Mapa final'!$O$61),"")</f>
        <v/>
      </c>
      <c r="N24" s="267" t="str">
        <f>IF(AND('Mapa final'!$Y$62="Alta",'Mapa final'!$AA$62="Leve"),CONCATENATE("R9C",'Mapa final'!$O$62),"")</f>
        <v/>
      </c>
      <c r="O24" s="268" t="str">
        <f>IF(AND('Mapa final'!$Y$63="Alta",'Mapa final'!$AA$63="Leve"),CONCATENATE("R9C",'Mapa final'!$O$63),"")</f>
        <v/>
      </c>
      <c r="P24" s="266" t="str">
        <f>IF(AND('Mapa final'!$Y$58="Alta",'Mapa final'!$AA$58="Menor"),CONCATENATE("R9C",'Mapa final'!$O$58),"")</f>
        <v/>
      </c>
      <c r="Q24" s="267" t="str">
        <f>IF(AND('Mapa final'!$Y$59="Alta",'Mapa final'!$AA$59="Menor"),CONCATENATE("R9C",'Mapa final'!$O$59),"")</f>
        <v/>
      </c>
      <c r="R24" s="267" t="str">
        <f>IF(AND('Mapa final'!$Y$60="Alta",'Mapa final'!$AA$60="Menor"),CONCATENATE("R9C",'Mapa final'!$O$60),"")</f>
        <v/>
      </c>
      <c r="S24" s="267" t="str">
        <f>IF(AND('Mapa final'!$Y$61="Alta",'Mapa final'!$AA$61="Menor"),CONCATENATE("R9C",'Mapa final'!$O$61),"")</f>
        <v/>
      </c>
      <c r="T24" s="267" t="str">
        <f>IF(AND('Mapa final'!$Y$62="Alta",'Mapa final'!$AA$62="Menor"),CONCATENATE("R9C",'Mapa final'!$O$62),"")</f>
        <v/>
      </c>
      <c r="U24" s="268" t="str">
        <f>IF(AND('Mapa final'!$Y$63="Alta",'Mapa final'!$AA$63="Menor"),CONCATENATE("R9C",'Mapa final'!$O$63),"")</f>
        <v/>
      </c>
      <c r="V24" s="251" t="str">
        <f>IF(AND('Mapa final'!$Y$58="Alta",'Mapa final'!$AA$58="Moderado"),CONCATENATE("R9C",'Mapa final'!$O$58),"")</f>
        <v/>
      </c>
      <c r="W24" s="252" t="str">
        <f>IF(AND('Mapa final'!$Y$59="Alta",'Mapa final'!$AA$59="Moderado"),CONCATENATE("R9C",'Mapa final'!$O$59),"")</f>
        <v/>
      </c>
      <c r="X24" s="252" t="str">
        <f>IF(AND('Mapa final'!$Y$60="Alta",'Mapa final'!$AA$60="Moderado"),CONCATENATE("R9C",'Mapa final'!$O$60),"")</f>
        <v/>
      </c>
      <c r="Y24" s="252" t="str">
        <f>IF(AND('Mapa final'!$Y$61="Alta",'Mapa final'!$AA$61="Moderado"),CONCATENATE("R9C",'Mapa final'!$O$61),"")</f>
        <v/>
      </c>
      <c r="Z24" s="252" t="str">
        <f>IF(AND('Mapa final'!$Y$62="Alta",'Mapa final'!$AA$62="Moderado"),CONCATENATE("R9C",'Mapa final'!$O$62),"")</f>
        <v/>
      </c>
      <c r="AA24" s="253" t="str">
        <f>IF(AND('Mapa final'!$Y$63="Alta",'Mapa final'!$AA$63="Moderado"),CONCATENATE("R9C",'Mapa final'!$O$63),"")</f>
        <v/>
      </c>
      <c r="AB24" s="251" t="str">
        <f>IF(AND('Mapa final'!$Y$58="Alta",'Mapa final'!$AA$58="Mayor"),CONCATENATE("R9C",'Mapa final'!$O$58),"")</f>
        <v/>
      </c>
      <c r="AC24" s="252" t="str">
        <f>IF(AND('Mapa final'!$Y$59="Alta",'Mapa final'!$AA$59="Mayor"),CONCATENATE("R9C",'Mapa final'!$O$59),"")</f>
        <v/>
      </c>
      <c r="AD24" s="252" t="str">
        <f>IF(AND('Mapa final'!$Y$60="Alta",'Mapa final'!$AA$60="Mayor"),CONCATENATE("R9C",'Mapa final'!$O$60),"")</f>
        <v/>
      </c>
      <c r="AE24" s="252" t="str">
        <f>IF(AND('Mapa final'!$Y$61="Alta",'Mapa final'!$AA$61="Mayor"),CONCATENATE("R9C",'Mapa final'!$O$61),"")</f>
        <v/>
      </c>
      <c r="AF24" s="252" t="str">
        <f>IF(AND('Mapa final'!$Y$62="Alta",'Mapa final'!$AA$62="Mayor"),CONCATENATE("R9C",'Mapa final'!$O$62),"")</f>
        <v/>
      </c>
      <c r="AG24" s="253" t="str">
        <f>IF(AND('Mapa final'!$Y$63="Alta",'Mapa final'!$AA$63="Mayor"),CONCATENATE("R9C",'Mapa final'!$O$63),"")</f>
        <v/>
      </c>
      <c r="AH24" s="254" t="str">
        <f>IF(AND('Mapa final'!$Y$58="Alta",'Mapa final'!$AA$58="Catastrófico"),CONCATENATE("R9C",'Mapa final'!$O$58),"")</f>
        <v/>
      </c>
      <c r="AI24" s="255" t="str">
        <f>IF(AND('Mapa final'!$Y$59="Alta",'Mapa final'!$AA$59="Catastrófico"),CONCATENATE("R9C",'Mapa final'!$O$59),"")</f>
        <v/>
      </c>
      <c r="AJ24" s="255" t="str">
        <f>IF(AND('Mapa final'!$Y$60="Alta",'Mapa final'!$AA$60="Catastrófico"),CONCATENATE("R9C",'Mapa final'!$O$60),"")</f>
        <v/>
      </c>
      <c r="AK24" s="255" t="str">
        <f>IF(AND('Mapa final'!$Y$61="Alta",'Mapa final'!$AA$61="Catastrófico"),CONCATENATE("R9C",'Mapa final'!$O$61),"")</f>
        <v/>
      </c>
      <c r="AL24" s="255" t="str">
        <f>IF(AND('Mapa final'!$Y$62="Alta",'Mapa final'!$AA$62="Catastrófico"),CONCATENATE("R9C",'Mapa final'!$O$62),"")</f>
        <v/>
      </c>
      <c r="AM24" s="256" t="str">
        <f>IF(AND('Mapa final'!$Y$63="Alta",'Mapa final'!$AA$63="Catastrófico"),CONCATENATE("R9C",'Mapa final'!$O$63),"")</f>
        <v/>
      </c>
      <c r="AN24" s="15"/>
      <c r="AO24" s="747"/>
      <c r="AP24" s="748"/>
      <c r="AQ24" s="748"/>
      <c r="AR24" s="748"/>
      <c r="AS24" s="748"/>
      <c r="AT24" s="749"/>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39"/>
      <c r="C25" s="639"/>
      <c r="D25" s="640"/>
      <c r="E25" s="731"/>
      <c r="F25" s="732"/>
      <c r="G25" s="732"/>
      <c r="H25" s="732"/>
      <c r="I25" s="732"/>
      <c r="J25" s="269" t="str">
        <f>IF(AND('Mapa final'!$Y$64="Alta",'Mapa final'!$AA$64="Leve"),CONCATENATE("R10C",'Mapa final'!$O$64),"")</f>
        <v/>
      </c>
      <c r="K25" s="270" t="str">
        <f>IF(AND('Mapa final'!$Y$65="Alta",'Mapa final'!$AA$65="Leve"),CONCATENATE("R10C",'Mapa final'!$O$65),"")</f>
        <v/>
      </c>
      <c r="L25" s="270" t="str">
        <f>IF(AND('Mapa final'!$Y$66="Alta",'Mapa final'!$AA$66="Leve"),CONCATENATE("R10C",'Mapa final'!$O$66),"")</f>
        <v/>
      </c>
      <c r="M25" s="270" t="str">
        <f>IF(AND('Mapa final'!$Y$67="Alta",'Mapa final'!$AA$67="Leve"),CONCATENATE("R10C",'Mapa final'!$O$67),"")</f>
        <v/>
      </c>
      <c r="N25" s="270" t="str">
        <f>IF(AND('Mapa final'!$Y$68="Alta",'Mapa final'!$AA$68="Leve"),CONCATENATE("R10C",'Mapa final'!$O$68),"")</f>
        <v/>
      </c>
      <c r="O25" s="271" t="str">
        <f>IF(AND('Mapa final'!$Y$69="Alta",'Mapa final'!$AA$69="Leve"),CONCATENATE("R10C",'Mapa final'!$O$69),"")</f>
        <v/>
      </c>
      <c r="P25" s="269" t="str">
        <f>IF(AND('Mapa final'!$Y$64="Alta",'Mapa final'!$AA$64="Menor"),CONCATENATE("R10C",'Mapa final'!$O$64),"")</f>
        <v/>
      </c>
      <c r="Q25" s="270" t="str">
        <f>IF(AND('Mapa final'!$Y$65="Alta",'Mapa final'!$AA$65="Menor"),CONCATENATE("R10C",'Mapa final'!$O$65),"")</f>
        <v/>
      </c>
      <c r="R25" s="270" t="str">
        <f>IF(AND('Mapa final'!$Y$66="Alta",'Mapa final'!$AA$66="Menor"),CONCATENATE("R10C",'Mapa final'!$O$66),"")</f>
        <v/>
      </c>
      <c r="S25" s="270" t="str">
        <f>IF(AND('Mapa final'!$Y$67="Alta",'Mapa final'!$AA$67="Menor"),CONCATENATE("R10C",'Mapa final'!$O$67),"")</f>
        <v/>
      </c>
      <c r="T25" s="270" t="str">
        <f>IF(AND('Mapa final'!$Y$68="Alta",'Mapa final'!$AA$68="Menor"),CONCATENATE("R10C",'Mapa final'!$O$68),"")</f>
        <v/>
      </c>
      <c r="U25" s="271" t="str">
        <f>IF(AND('Mapa final'!$Y$69="Alta",'Mapa final'!$AA$69="Menor"),CONCATENATE("R10C",'Mapa final'!$O$69),"")</f>
        <v/>
      </c>
      <c r="V25" s="257" t="str">
        <f>IF(AND('Mapa final'!$Y$64="Alta",'Mapa final'!$AA$64="Moderado"),CONCATENATE("R10C",'Mapa final'!$O$64),"")</f>
        <v/>
      </c>
      <c r="W25" s="258" t="str">
        <f>IF(AND('Mapa final'!$Y$65="Alta",'Mapa final'!$AA$65="Moderado"),CONCATENATE("R10C",'Mapa final'!$O$65),"")</f>
        <v/>
      </c>
      <c r="X25" s="258" t="str">
        <f>IF(AND('Mapa final'!$Y$66="Alta",'Mapa final'!$AA$66="Moderado"),CONCATENATE("R10C",'Mapa final'!$O$66),"")</f>
        <v/>
      </c>
      <c r="Y25" s="258" t="str">
        <f>IF(AND('Mapa final'!$Y$67="Alta",'Mapa final'!$AA$67="Moderado"),CONCATENATE("R10C",'Mapa final'!$O$67),"")</f>
        <v/>
      </c>
      <c r="Z25" s="258" t="str">
        <f>IF(AND('Mapa final'!$Y$68="Alta",'Mapa final'!$AA$68="Moderado"),CONCATENATE("R10C",'Mapa final'!$O$68),"")</f>
        <v/>
      </c>
      <c r="AA25" s="259" t="str">
        <f>IF(AND('Mapa final'!$Y$69="Alta",'Mapa final'!$AA$69="Moderado"),CONCATENATE("R10C",'Mapa final'!$O$69),"")</f>
        <v/>
      </c>
      <c r="AB25" s="257" t="str">
        <f>IF(AND('Mapa final'!$Y$64="Alta",'Mapa final'!$AA$64="Mayor"),CONCATENATE("R10C",'Mapa final'!$O$64),"")</f>
        <v/>
      </c>
      <c r="AC25" s="258" t="str">
        <f>IF(AND('Mapa final'!$Y$65="Alta",'Mapa final'!$AA$65="Mayor"),CONCATENATE("R10C",'Mapa final'!$O$65),"")</f>
        <v/>
      </c>
      <c r="AD25" s="258" t="str">
        <f>IF(AND('Mapa final'!$Y$66="Alta",'Mapa final'!$AA$66="Mayor"),CONCATENATE("R10C",'Mapa final'!$O$66),"")</f>
        <v/>
      </c>
      <c r="AE25" s="258" t="str">
        <f>IF(AND('Mapa final'!$Y$67="Alta",'Mapa final'!$AA$67="Mayor"),CONCATENATE("R10C",'Mapa final'!$O$67),"")</f>
        <v/>
      </c>
      <c r="AF25" s="258" t="str">
        <f>IF(AND('Mapa final'!$Y$68="Alta",'Mapa final'!$AA$68="Mayor"),CONCATENATE("R10C",'Mapa final'!$O$68),"")</f>
        <v/>
      </c>
      <c r="AG25" s="259" t="str">
        <f>IF(AND('Mapa final'!$Y$69="Alta",'Mapa final'!$AA$69="Mayor"),CONCATENATE("R10C",'Mapa final'!$O$69),"")</f>
        <v/>
      </c>
      <c r="AH25" s="260" t="str">
        <f>IF(AND('Mapa final'!$Y$64="Alta",'Mapa final'!$AA$64="Catastrófico"),CONCATENATE("R10C",'Mapa final'!$O$64),"")</f>
        <v/>
      </c>
      <c r="AI25" s="261" t="str">
        <f>IF(AND('Mapa final'!$Y$65="Alta",'Mapa final'!$AA$65="Catastrófico"),CONCATENATE("R10C",'Mapa final'!$O$65),"")</f>
        <v/>
      </c>
      <c r="AJ25" s="261" t="str">
        <f>IF(AND('Mapa final'!$Y$66="Alta",'Mapa final'!$AA$66="Catastrófico"),CONCATENATE("R10C",'Mapa final'!$O$66),"")</f>
        <v/>
      </c>
      <c r="AK25" s="261" t="str">
        <f>IF(AND('Mapa final'!$Y$67="Alta",'Mapa final'!$AA$67="Catastrófico"),CONCATENATE("R10C",'Mapa final'!$O$67),"")</f>
        <v/>
      </c>
      <c r="AL25" s="261" t="str">
        <f>IF(AND('Mapa final'!$Y$68="Alta",'Mapa final'!$AA$68="Catastrófico"),CONCATENATE("R10C",'Mapa final'!$O$68),"")</f>
        <v/>
      </c>
      <c r="AM25" s="262" t="str">
        <f>IF(AND('Mapa final'!$Y$69="Alta",'Mapa final'!$AA$69="Catastrófico"),CONCATENATE("R10C",'Mapa final'!$O$69),"")</f>
        <v/>
      </c>
      <c r="AN25" s="15"/>
      <c r="AO25" s="750"/>
      <c r="AP25" s="751"/>
      <c r="AQ25" s="751"/>
      <c r="AR25" s="751"/>
      <c r="AS25" s="751"/>
      <c r="AT25" s="75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39"/>
      <c r="C26" s="639"/>
      <c r="D26" s="640"/>
      <c r="E26" s="725" t="s">
        <v>1058</v>
      </c>
      <c r="F26" s="726"/>
      <c r="G26" s="726"/>
      <c r="H26" s="726"/>
      <c r="I26" s="727"/>
      <c r="J26" s="263" t="str">
        <f>IF(AND('Mapa final'!$Y$10="Media",'Mapa final'!$AA$10="Leve"),CONCATENATE("R1C",'Mapa final'!$O$10),"")</f>
        <v>R1C1</v>
      </c>
      <c r="K26" s="264" t="str">
        <f>IF(AND('Mapa final'!$Y$11="Media",'Mapa final'!$AA$11="Leve"),CONCATENATE("R1C",'Mapa final'!$O$11),"")</f>
        <v>R1C2</v>
      </c>
      <c r="L26" s="264" t="str">
        <f>IF(AND('Mapa final'!$Y$12="Media",'Mapa final'!$AA$12="Leve"),CONCATENATE("R1C",'Mapa final'!$O$12),"")</f>
        <v/>
      </c>
      <c r="M26" s="264" t="str">
        <f>IF(AND('Mapa final'!$Y$13="Media",'Mapa final'!$AA$13="Leve"),CONCATENATE("R1C",'Mapa final'!$O$13),"")</f>
        <v/>
      </c>
      <c r="N26" s="264" t="str">
        <f>IF(AND('Mapa final'!$Y$14="Media",'Mapa final'!$AA$14="Leve"),CONCATENATE("R1C",'Mapa final'!$O$14),"")</f>
        <v/>
      </c>
      <c r="O26" s="265" t="str">
        <f>IF(AND('Mapa final'!$Y$15="Media",'Mapa final'!$AA$15="Leve"),CONCATENATE("R1C",'Mapa final'!$O$15),"")</f>
        <v/>
      </c>
      <c r="P26" s="263" t="str">
        <f>IF(AND('Mapa final'!$Y$10="Media",'Mapa final'!$AA$10="Menor"),CONCATENATE("R1C",'Mapa final'!$O$10),"")</f>
        <v/>
      </c>
      <c r="Q26" s="264" t="str">
        <f>IF(AND('Mapa final'!$Y$11="Media",'Mapa final'!$AA$11="Menor"),CONCATENATE("R1C",'Mapa final'!$O$11),"")</f>
        <v/>
      </c>
      <c r="R26" s="264" t="str">
        <f>IF(AND('Mapa final'!$Y$12="Media",'Mapa final'!$AA$12="Menor"),CONCATENATE("R1C",'Mapa final'!$O$12),"")</f>
        <v/>
      </c>
      <c r="S26" s="264" t="str">
        <f>IF(AND('Mapa final'!$Y$13="Media",'Mapa final'!$AA$13="Menor"),CONCATENATE("R1C",'Mapa final'!$O$13),"")</f>
        <v/>
      </c>
      <c r="T26" s="264" t="str">
        <f>IF(AND('Mapa final'!$Y$14="Media",'Mapa final'!$AA$14="Menor"),CONCATENATE("R1C",'Mapa final'!$O$14),"")</f>
        <v/>
      </c>
      <c r="U26" s="265" t="str">
        <f>IF(AND('Mapa final'!$Y$15="Media",'Mapa final'!$AA$15="Menor"),CONCATENATE("R1C",'Mapa final'!$O$15),"")</f>
        <v/>
      </c>
      <c r="V26" s="263" t="str">
        <f>IF(AND('Mapa final'!$Y$10="Media",'Mapa final'!$AA$10="Moderado"),CONCATENATE("R1C",'Mapa final'!$O$10),"")</f>
        <v/>
      </c>
      <c r="W26" s="264" t="str">
        <f>IF(AND('Mapa final'!$Y$11="Media",'Mapa final'!$AA$11="Moderado"),CONCATENATE("R1C",'Mapa final'!$O$11),"")</f>
        <v/>
      </c>
      <c r="X26" s="264" t="str">
        <f>IF(AND('Mapa final'!$Y$12="Media",'Mapa final'!$AA$12="Moderado"),CONCATENATE("R1C",'Mapa final'!$O$12),"")</f>
        <v/>
      </c>
      <c r="Y26" s="264" t="str">
        <f>IF(AND('Mapa final'!$Y$13="Media",'Mapa final'!$AA$13="Moderado"),CONCATENATE("R1C",'Mapa final'!$O$13),"")</f>
        <v/>
      </c>
      <c r="Z26" s="264" t="str">
        <f>IF(AND('Mapa final'!$Y$14="Media",'Mapa final'!$AA$14="Moderado"),CONCATENATE("R1C",'Mapa final'!$O$14),"")</f>
        <v/>
      </c>
      <c r="AA26" s="265" t="str">
        <f>IF(AND('Mapa final'!$Y$15="Media",'Mapa final'!$AA$15="Moderado"),CONCATENATE("R1C",'Mapa final'!$O$15),"")</f>
        <v/>
      </c>
      <c r="AB26" s="245" t="str">
        <f>IF(AND('Mapa final'!$Y$10="Media",'Mapa final'!$AA$10="Mayor"),CONCATENATE("R1C",'Mapa final'!$O$10),"")</f>
        <v/>
      </c>
      <c r="AC26" s="246" t="str">
        <f>IF(AND('Mapa final'!$Y$11="Media",'Mapa final'!$AA$11="Mayor"),CONCATENATE("R1C",'Mapa final'!$O$11),"")</f>
        <v/>
      </c>
      <c r="AD26" s="246" t="str">
        <f>IF(AND('Mapa final'!$Y$12="Media",'Mapa final'!$AA$12="Mayor"),CONCATENATE("R1C",'Mapa final'!$O$12),"")</f>
        <v/>
      </c>
      <c r="AE26" s="246" t="str">
        <f>IF(AND('Mapa final'!$Y$13="Media",'Mapa final'!$AA$13="Mayor"),CONCATENATE("R1C",'Mapa final'!$O$13),"")</f>
        <v/>
      </c>
      <c r="AF26" s="246" t="str">
        <f>IF(AND('Mapa final'!$Y$14="Media",'Mapa final'!$AA$14="Mayor"),CONCATENATE("R1C",'Mapa final'!$O$14),"")</f>
        <v/>
      </c>
      <c r="AG26" s="247" t="str">
        <f>IF(AND('Mapa final'!$Y$15="Media",'Mapa final'!$AA$15="Mayor"),CONCATENATE("R1C",'Mapa final'!$O$15),"")</f>
        <v/>
      </c>
      <c r="AH26" s="248" t="str">
        <f>IF(AND('Mapa final'!$Y$10="Media",'Mapa final'!$AA$10="Catastrófico"),CONCATENATE("R1C",'Mapa final'!$O$10),"")</f>
        <v/>
      </c>
      <c r="AI26" s="249" t="str">
        <f>IF(AND('Mapa final'!$Y$11="Media",'Mapa final'!$AA$11="Catastrófico"),CONCATENATE("R1C",'Mapa final'!$O$11),"")</f>
        <v/>
      </c>
      <c r="AJ26" s="249" t="str">
        <f>IF(AND('Mapa final'!$Y$12="Media",'Mapa final'!$AA$12="Catastrófico"),CONCATENATE("R1C",'Mapa final'!$O$12),"")</f>
        <v/>
      </c>
      <c r="AK26" s="249" t="str">
        <f>IF(AND('Mapa final'!$Y$13="Media",'Mapa final'!$AA$13="Catastrófico"),CONCATENATE("R1C",'Mapa final'!$O$13),"")</f>
        <v/>
      </c>
      <c r="AL26" s="249" t="str">
        <f>IF(AND('Mapa final'!$Y$14="Media",'Mapa final'!$AA$14="Catastrófico"),CONCATENATE("R1C",'Mapa final'!$O$14),"")</f>
        <v/>
      </c>
      <c r="AM26" s="250" t="str">
        <f>IF(AND('Mapa final'!$Y$15="Media",'Mapa final'!$AA$15="Catastrófico"),CONCATENATE("R1C",'Mapa final'!$O$15),"")</f>
        <v/>
      </c>
      <c r="AN26" s="15"/>
      <c r="AO26" s="753" t="s">
        <v>9</v>
      </c>
      <c r="AP26" s="754"/>
      <c r="AQ26" s="754"/>
      <c r="AR26" s="754"/>
      <c r="AS26" s="754"/>
      <c r="AT26" s="75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39"/>
      <c r="C27" s="639"/>
      <c r="D27" s="640"/>
      <c r="E27" s="743"/>
      <c r="F27" s="729"/>
      <c r="G27" s="729"/>
      <c r="H27" s="729"/>
      <c r="I27" s="730"/>
      <c r="J27" s="266" t="str">
        <f>IF(AND('Mapa final'!$Y$16="Media",'Mapa final'!$AA$16="Leve"),CONCATENATE("R2C",'Mapa final'!$O$16),"")</f>
        <v>R2C1</v>
      </c>
      <c r="K27" s="267" t="str">
        <f>IF(AND('Mapa final'!$Y$17="Media",'Mapa final'!$AA$17="Leve"),CONCATENATE("R2C",'Mapa final'!$O$17),"")</f>
        <v/>
      </c>
      <c r="L27" s="267" t="str">
        <f>IF(AND('Mapa final'!$Y$18="Media",'Mapa final'!$AA$18="Leve"),CONCATENATE("R2C",'Mapa final'!$O$18),"")</f>
        <v/>
      </c>
      <c r="M27" s="267" t="str">
        <f>IF(AND('Mapa final'!$Y$19="Media",'Mapa final'!$AA$19="Leve"),CONCATENATE("R2C",'Mapa final'!$O$19),"")</f>
        <v/>
      </c>
      <c r="N27" s="267" t="str">
        <f>IF(AND('Mapa final'!$Y$20="Media",'Mapa final'!$AA$20="Leve"),CONCATENATE("R2C",'Mapa final'!$O$20),"")</f>
        <v/>
      </c>
      <c r="O27" s="268" t="str">
        <f>IF(AND('Mapa final'!$Y$21="Media",'Mapa final'!$AA$21="Leve"),CONCATENATE("R2C",'Mapa final'!$O$21),"")</f>
        <v/>
      </c>
      <c r="P27" s="266" t="str">
        <f>IF(AND('Mapa final'!$Y$16="Media",'Mapa final'!$AA$16="Menor"),CONCATENATE("R2C",'Mapa final'!$O$16),"")</f>
        <v/>
      </c>
      <c r="Q27" s="267" t="str">
        <f>IF(AND('Mapa final'!$Y$17="Media",'Mapa final'!$AA$17="Menor"),CONCATENATE("R2C",'Mapa final'!$O$17),"")</f>
        <v/>
      </c>
      <c r="R27" s="267" t="str">
        <f>IF(AND('Mapa final'!$Y$18="Media",'Mapa final'!$AA$18="Menor"),CONCATENATE("R2C",'Mapa final'!$O$18),"")</f>
        <v/>
      </c>
      <c r="S27" s="267" t="str">
        <f>IF(AND('Mapa final'!$Y$19="Media",'Mapa final'!$AA$19="Menor"),CONCATENATE("R2C",'Mapa final'!$O$19),"")</f>
        <v/>
      </c>
      <c r="T27" s="267" t="str">
        <f>IF(AND('Mapa final'!$Y$20="Media",'Mapa final'!$AA$20="Menor"),CONCATENATE("R2C",'Mapa final'!$O$20),"")</f>
        <v/>
      </c>
      <c r="U27" s="268" t="str">
        <f>IF(AND('Mapa final'!$Y$21="Media",'Mapa final'!$AA$21="Menor"),CONCATENATE("R2C",'Mapa final'!$O$21),"")</f>
        <v/>
      </c>
      <c r="V27" s="266" t="str">
        <f>IF(AND('Mapa final'!$Y$16="Media",'Mapa final'!$AA$16="Moderado"),CONCATENATE("R2C",'Mapa final'!$O$16),"")</f>
        <v/>
      </c>
      <c r="W27" s="267" t="str">
        <f>IF(AND('Mapa final'!$Y$17="Media",'Mapa final'!$AA$17="Moderado"),CONCATENATE("R2C",'Mapa final'!$O$17),"")</f>
        <v/>
      </c>
      <c r="X27" s="267" t="str">
        <f>IF(AND('Mapa final'!$Y$18="Media",'Mapa final'!$AA$18="Moderado"),CONCATENATE("R2C",'Mapa final'!$O$18),"")</f>
        <v/>
      </c>
      <c r="Y27" s="267" t="str">
        <f>IF(AND('Mapa final'!$Y$19="Media",'Mapa final'!$AA$19="Moderado"),CONCATENATE("R2C",'Mapa final'!$O$19),"")</f>
        <v/>
      </c>
      <c r="Z27" s="267" t="str">
        <f>IF(AND('Mapa final'!$Y$20="Media",'Mapa final'!$AA$20="Moderado"),CONCATENATE("R2C",'Mapa final'!$O$20),"")</f>
        <v/>
      </c>
      <c r="AA27" s="268" t="str">
        <f>IF(AND('Mapa final'!$Y$21="Media",'Mapa final'!$AA$21="Moderado"),CONCATENATE("R2C",'Mapa final'!$O$21),"")</f>
        <v/>
      </c>
      <c r="AB27" s="251" t="str">
        <f>IF(AND('Mapa final'!$Y$16="Media",'Mapa final'!$AA$16="Mayor"),CONCATENATE("R2C",'Mapa final'!$O$16),"")</f>
        <v/>
      </c>
      <c r="AC27" s="252" t="str">
        <f>IF(AND('Mapa final'!$Y$17="Media",'Mapa final'!$AA$17="Mayor"),CONCATENATE("R2C",'Mapa final'!$O$17),"")</f>
        <v/>
      </c>
      <c r="AD27" s="252" t="str">
        <f>IF(AND('Mapa final'!$Y$18="Media",'Mapa final'!$AA$18="Mayor"),CONCATENATE("R2C",'Mapa final'!$O$18),"")</f>
        <v/>
      </c>
      <c r="AE27" s="252" t="str">
        <f>IF(AND('Mapa final'!$Y$19="Media",'Mapa final'!$AA$19="Mayor"),CONCATENATE("R2C",'Mapa final'!$O$19),"")</f>
        <v/>
      </c>
      <c r="AF27" s="252" t="str">
        <f>IF(AND('Mapa final'!$Y$20="Media",'Mapa final'!$AA$20="Mayor"),CONCATENATE("R2C",'Mapa final'!$O$20),"")</f>
        <v/>
      </c>
      <c r="AG27" s="253" t="str">
        <f>IF(AND('Mapa final'!$Y$21="Media",'Mapa final'!$AA$21="Mayor"),CONCATENATE("R2C",'Mapa final'!$O$21),"")</f>
        <v/>
      </c>
      <c r="AH27" s="254" t="str">
        <f>IF(AND('Mapa final'!$Y$16="Media",'Mapa final'!$AA$16="Catastrófico"),CONCATENATE("R2C",'Mapa final'!$O$16),"")</f>
        <v/>
      </c>
      <c r="AI27" s="255" t="str">
        <f>IF(AND('Mapa final'!$Y$17="Media",'Mapa final'!$AA$17="Catastrófico"),CONCATENATE("R2C",'Mapa final'!$O$17),"")</f>
        <v/>
      </c>
      <c r="AJ27" s="255" t="str">
        <f>IF(AND('Mapa final'!$Y$18="Media",'Mapa final'!$AA$18="Catastrófico"),CONCATENATE("R2C",'Mapa final'!$O$18),"")</f>
        <v/>
      </c>
      <c r="AK27" s="255" t="str">
        <f>IF(AND('Mapa final'!$Y$19="Media",'Mapa final'!$AA$19="Catastrófico"),CONCATENATE("R2C",'Mapa final'!$O$19),"")</f>
        <v/>
      </c>
      <c r="AL27" s="255" t="str">
        <f>IF(AND('Mapa final'!$Y$20="Media",'Mapa final'!$AA$20="Catastrófico"),CONCATENATE("R2C",'Mapa final'!$O$20),"")</f>
        <v/>
      </c>
      <c r="AM27" s="256" t="str">
        <f>IF(AND('Mapa final'!$Y$21="Media",'Mapa final'!$AA$21="Catastrófico"),CONCATENATE("R2C",'Mapa final'!$O$21),"")</f>
        <v/>
      </c>
      <c r="AN27" s="15"/>
      <c r="AO27" s="756"/>
      <c r="AP27" s="757"/>
      <c r="AQ27" s="757"/>
      <c r="AR27" s="757"/>
      <c r="AS27" s="757"/>
      <c r="AT27" s="75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39"/>
      <c r="C28" s="639"/>
      <c r="D28" s="640"/>
      <c r="E28" s="728"/>
      <c r="F28" s="729"/>
      <c r="G28" s="729"/>
      <c r="H28" s="729"/>
      <c r="I28" s="730"/>
      <c r="J28" s="266" t="str">
        <f>IF(AND('Mapa final'!$Y$22="Media",'Mapa final'!$AA$22="Leve"),CONCATENATE("R3C",'Mapa final'!$O$22),"")</f>
        <v/>
      </c>
      <c r="K28" s="267" t="str">
        <f>IF(AND('Mapa final'!$Y$23="Media",'Mapa final'!$AA$23="Leve"),CONCATENATE("R3C",'Mapa final'!$O$23),"")</f>
        <v/>
      </c>
      <c r="L28" s="267" t="str">
        <f>IF(AND('Mapa final'!$Y$24="Media",'Mapa final'!$AA$24="Leve"),CONCATENATE("R3C",'Mapa final'!$O$24),"")</f>
        <v/>
      </c>
      <c r="M28" s="267" t="str">
        <f>IF(AND('Mapa final'!$Y$25="Media",'Mapa final'!$AA$25="Leve"),CONCATENATE("R3C",'Mapa final'!$O$25),"")</f>
        <v/>
      </c>
      <c r="N28" s="267" t="str">
        <f>IF(AND('Mapa final'!$Y$26="Media",'Mapa final'!$AA$26="Leve"),CONCATENATE("R3C",'Mapa final'!$O$26),"")</f>
        <v/>
      </c>
      <c r="O28" s="268" t="str">
        <f>IF(AND('Mapa final'!$Y$27="Media",'Mapa final'!$AA$27="Leve"),CONCATENATE("R3C",'Mapa final'!$O$27),"")</f>
        <v/>
      </c>
      <c r="P28" s="266" t="str">
        <f>IF(AND('Mapa final'!$Y$22="Media",'Mapa final'!$AA$22="Menor"),CONCATENATE("R3C",'Mapa final'!$O$22),"")</f>
        <v/>
      </c>
      <c r="Q28" s="267" t="str">
        <f>IF(AND('Mapa final'!$Y$23="Media",'Mapa final'!$AA$23="Menor"),CONCATENATE("R3C",'Mapa final'!$O$23),"")</f>
        <v/>
      </c>
      <c r="R28" s="267" t="str">
        <f>IF(AND('Mapa final'!$Y$24="Media",'Mapa final'!$AA$24="Menor"),CONCATENATE("R3C",'Mapa final'!$O$24),"")</f>
        <v/>
      </c>
      <c r="S28" s="267" t="str">
        <f>IF(AND('Mapa final'!$Y$25="Media",'Mapa final'!$AA$25="Menor"),CONCATENATE("R3C",'Mapa final'!$O$25),"")</f>
        <v/>
      </c>
      <c r="T28" s="267" t="str">
        <f>IF(AND('Mapa final'!$Y$26="Media",'Mapa final'!$AA$26="Menor"),CONCATENATE("R3C",'Mapa final'!$O$26),"")</f>
        <v/>
      </c>
      <c r="U28" s="268" t="str">
        <f>IF(AND('Mapa final'!$Y$27="Media",'Mapa final'!$AA$27="Menor"),CONCATENATE("R3C",'Mapa final'!$O$27),"")</f>
        <v/>
      </c>
      <c r="V28" s="266" t="str">
        <f>IF(AND('Mapa final'!$Y$22="Media",'Mapa final'!$AA$22="Moderado"),CONCATENATE("R3C",'Mapa final'!$O$22),"")</f>
        <v/>
      </c>
      <c r="W28" s="267" t="str">
        <f>IF(AND('Mapa final'!$Y$23="Media",'Mapa final'!$AA$23="Moderado"),CONCATENATE("R3C",'Mapa final'!$O$23),"")</f>
        <v/>
      </c>
      <c r="X28" s="267" t="str">
        <f>IF(AND('Mapa final'!$Y$24="Media",'Mapa final'!$AA$24="Moderado"),CONCATENATE("R3C",'Mapa final'!$O$24),"")</f>
        <v/>
      </c>
      <c r="Y28" s="267" t="str">
        <f>IF(AND('Mapa final'!$Y$25="Media",'Mapa final'!$AA$25="Moderado"),CONCATENATE("R3C",'Mapa final'!$O$25),"")</f>
        <v/>
      </c>
      <c r="Z28" s="267" t="str">
        <f>IF(AND('Mapa final'!$Y$26="Media",'Mapa final'!$AA$26="Moderado"),CONCATENATE("R3C",'Mapa final'!$O$26),"")</f>
        <v/>
      </c>
      <c r="AA28" s="268" t="str">
        <f>IF(AND('Mapa final'!$Y$27="Media",'Mapa final'!$AA$27="Moderado"),CONCATENATE("R3C",'Mapa final'!$O$27),"")</f>
        <v/>
      </c>
      <c r="AB28" s="251" t="str">
        <f>IF(AND('Mapa final'!$Y$22="Media",'Mapa final'!$AA$22="Mayor"),CONCATENATE("R3C",'Mapa final'!$O$22),"")</f>
        <v/>
      </c>
      <c r="AC28" s="252" t="str">
        <f>IF(AND('Mapa final'!$Y$23="Media",'Mapa final'!$AA$23="Mayor"),CONCATENATE("R3C",'Mapa final'!$O$23),"")</f>
        <v/>
      </c>
      <c r="AD28" s="252" t="str">
        <f>IF(AND('Mapa final'!$Y$24="Media",'Mapa final'!$AA$24="Mayor"),CONCATENATE("R3C",'Mapa final'!$O$24),"")</f>
        <v/>
      </c>
      <c r="AE28" s="252" t="str">
        <f>IF(AND('Mapa final'!$Y$25="Media",'Mapa final'!$AA$25="Mayor"),CONCATENATE("R3C",'Mapa final'!$O$25),"")</f>
        <v/>
      </c>
      <c r="AF28" s="252" t="str">
        <f>IF(AND('Mapa final'!$Y$26="Media",'Mapa final'!$AA$26="Mayor"),CONCATENATE("R3C",'Mapa final'!$O$26),"")</f>
        <v/>
      </c>
      <c r="AG28" s="253" t="str">
        <f>IF(AND('Mapa final'!$Y$27="Media",'Mapa final'!$AA$27="Mayor"),CONCATENATE("R3C",'Mapa final'!$O$27),"")</f>
        <v/>
      </c>
      <c r="AH28" s="254" t="str">
        <f>IF(AND('Mapa final'!$Y$22="Media",'Mapa final'!$AA$22="Catastrófico"),CONCATENATE("R3C",'Mapa final'!$O$22),"")</f>
        <v/>
      </c>
      <c r="AI28" s="255" t="str">
        <f>IF(AND('Mapa final'!$Y$23="Media",'Mapa final'!$AA$23="Catastrófico"),CONCATENATE("R3C",'Mapa final'!$O$23),"")</f>
        <v/>
      </c>
      <c r="AJ28" s="255" t="str">
        <f>IF(AND('Mapa final'!$Y$24="Media",'Mapa final'!$AA$24="Catastrófico"),CONCATENATE("R3C",'Mapa final'!$O$24),"")</f>
        <v/>
      </c>
      <c r="AK28" s="255" t="str">
        <f>IF(AND('Mapa final'!$Y$25="Media",'Mapa final'!$AA$25="Catastrófico"),CONCATENATE("R3C",'Mapa final'!$O$25),"")</f>
        <v/>
      </c>
      <c r="AL28" s="255" t="str">
        <f>IF(AND('Mapa final'!$Y$26="Media",'Mapa final'!$AA$26="Catastrófico"),CONCATENATE("R3C",'Mapa final'!$O$26),"")</f>
        <v/>
      </c>
      <c r="AM28" s="256" t="str">
        <f>IF(AND('Mapa final'!$Y$27="Media",'Mapa final'!$AA$27="Catastrófico"),CONCATENATE("R3C",'Mapa final'!$O$27),"")</f>
        <v/>
      </c>
      <c r="AN28" s="15"/>
      <c r="AO28" s="756"/>
      <c r="AP28" s="757"/>
      <c r="AQ28" s="757"/>
      <c r="AR28" s="757"/>
      <c r="AS28" s="757"/>
      <c r="AT28" s="75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39"/>
      <c r="C29" s="639"/>
      <c r="D29" s="640"/>
      <c r="E29" s="728"/>
      <c r="F29" s="729"/>
      <c r="G29" s="729"/>
      <c r="H29" s="729"/>
      <c r="I29" s="730"/>
      <c r="J29" s="266" t="str">
        <f>IF(AND('Mapa final'!$Y$28="Media",'Mapa final'!$AA$28="Leve"),CONCATENATE("R4C",'Mapa final'!$O$28),"")</f>
        <v/>
      </c>
      <c r="K29" s="267" t="str">
        <f>IF(AND('Mapa final'!$Y$29="Media",'Mapa final'!$AA$29="Leve"),CONCATENATE("R4C",'Mapa final'!$O$29),"")</f>
        <v/>
      </c>
      <c r="L29" s="267" t="str">
        <f>IF(AND('Mapa final'!$Y$30="Media",'Mapa final'!$AA$30="Leve"),CONCATENATE("R4C",'Mapa final'!$O$30),"")</f>
        <v/>
      </c>
      <c r="M29" s="267" t="str">
        <f>IF(AND('Mapa final'!$Y$31="Media",'Mapa final'!$AA$31="Leve"),CONCATENATE("R4C",'Mapa final'!$O$31),"")</f>
        <v/>
      </c>
      <c r="N29" s="267" t="str">
        <f>IF(AND('Mapa final'!$Y$32="Media",'Mapa final'!$AA$32="Leve"),CONCATENATE("R4C",'Mapa final'!$O$32),"")</f>
        <v/>
      </c>
      <c r="O29" s="268" t="str">
        <f>IF(AND('Mapa final'!$Y$33="Media",'Mapa final'!$AA$33="Leve"),CONCATENATE("R4C",'Mapa final'!$O$33),"")</f>
        <v/>
      </c>
      <c r="P29" s="266" t="str">
        <f>IF(AND('Mapa final'!$Y$28="Media",'Mapa final'!$AA$28="Menor"),CONCATENATE("R4C",'Mapa final'!$O$28),"")</f>
        <v/>
      </c>
      <c r="Q29" s="267" t="str">
        <f>IF(AND('Mapa final'!$Y$29="Media",'Mapa final'!$AA$29="Menor"),CONCATENATE("R4C",'Mapa final'!$O$29),"")</f>
        <v/>
      </c>
      <c r="R29" s="267" t="str">
        <f>IF(AND('Mapa final'!$Y$30="Media",'Mapa final'!$AA$30="Menor"),CONCATENATE("R4C",'Mapa final'!$O$30),"")</f>
        <v/>
      </c>
      <c r="S29" s="267" t="str">
        <f>IF(AND('Mapa final'!$Y$31="Media",'Mapa final'!$AA$31="Menor"),CONCATENATE("R4C",'Mapa final'!$O$31),"")</f>
        <v/>
      </c>
      <c r="T29" s="267" t="str">
        <f>IF(AND('Mapa final'!$Y$32="Media",'Mapa final'!$AA$32="Menor"),CONCATENATE("R4C",'Mapa final'!$O$32),"")</f>
        <v/>
      </c>
      <c r="U29" s="268" t="str">
        <f>IF(AND('Mapa final'!$Y$33="Media",'Mapa final'!$AA$33="Menor"),CONCATENATE("R4C",'Mapa final'!$O$33),"")</f>
        <v/>
      </c>
      <c r="V29" s="266" t="str">
        <f>IF(AND('Mapa final'!$Y$28="Media",'Mapa final'!$AA$28="Moderado"),CONCATENATE("R4C",'Mapa final'!$O$28),"")</f>
        <v/>
      </c>
      <c r="W29" s="267" t="str">
        <f>IF(AND('Mapa final'!$Y$29="Media",'Mapa final'!$AA$29="Moderado"),CONCATENATE("R4C",'Mapa final'!$O$29),"")</f>
        <v/>
      </c>
      <c r="X29" s="267" t="str">
        <f>IF(AND('Mapa final'!$Y$30="Media",'Mapa final'!$AA$30="Moderado"),CONCATENATE("R4C",'Mapa final'!$O$30),"")</f>
        <v/>
      </c>
      <c r="Y29" s="267" t="str">
        <f>IF(AND('Mapa final'!$Y$31="Media",'Mapa final'!$AA$31="Moderado"),CONCATENATE("R4C",'Mapa final'!$O$31),"")</f>
        <v/>
      </c>
      <c r="Z29" s="267" t="str">
        <f>IF(AND('Mapa final'!$Y$32="Media",'Mapa final'!$AA$32="Moderado"),CONCATENATE("R4C",'Mapa final'!$O$32),"")</f>
        <v/>
      </c>
      <c r="AA29" s="268" t="str">
        <f>IF(AND('Mapa final'!$Y$33="Media",'Mapa final'!$AA$33="Moderado"),CONCATENATE("R4C",'Mapa final'!$O$33),"")</f>
        <v/>
      </c>
      <c r="AB29" s="251" t="str">
        <f>IF(AND('Mapa final'!$Y$28="Media",'Mapa final'!$AA$28="Mayor"),CONCATENATE("R4C",'Mapa final'!$O$28),"")</f>
        <v/>
      </c>
      <c r="AC29" s="252" t="str">
        <f>IF(AND('Mapa final'!$Y$29="Media",'Mapa final'!$AA$29="Mayor"),CONCATENATE("R4C",'Mapa final'!$O$29),"")</f>
        <v/>
      </c>
      <c r="AD29" s="252" t="str">
        <f>IF(AND('Mapa final'!$Y$30="Media",'Mapa final'!$AA$30="Mayor"),CONCATENATE("R4C",'Mapa final'!$O$30),"")</f>
        <v/>
      </c>
      <c r="AE29" s="252" t="str">
        <f>IF(AND('Mapa final'!$Y$31="Media",'Mapa final'!$AA$31="Mayor"),CONCATENATE("R4C",'Mapa final'!$O$31),"")</f>
        <v/>
      </c>
      <c r="AF29" s="252" t="str">
        <f>IF(AND('Mapa final'!$Y$32="Media",'Mapa final'!$AA$32="Mayor"),CONCATENATE("R4C",'Mapa final'!$O$32),"")</f>
        <v/>
      </c>
      <c r="AG29" s="253" t="str">
        <f>IF(AND('Mapa final'!$Y$33="Media",'Mapa final'!$AA$33="Mayor"),CONCATENATE("R4C",'Mapa final'!$O$33),"")</f>
        <v/>
      </c>
      <c r="AH29" s="254" t="str">
        <f>IF(AND('Mapa final'!$Y$28="Media",'Mapa final'!$AA$28="Catastrófico"),CONCATENATE("R4C",'Mapa final'!$O$28),"")</f>
        <v/>
      </c>
      <c r="AI29" s="255" t="str">
        <f>IF(AND('Mapa final'!$Y$29="Media",'Mapa final'!$AA$29="Catastrófico"),CONCATENATE("R4C",'Mapa final'!$O$29),"")</f>
        <v/>
      </c>
      <c r="AJ29" s="255" t="str">
        <f>IF(AND('Mapa final'!$Y$30="Media",'Mapa final'!$AA$30="Catastrófico"),CONCATENATE("R4C",'Mapa final'!$O$30),"")</f>
        <v/>
      </c>
      <c r="AK29" s="255" t="str">
        <f>IF(AND('Mapa final'!$Y$31="Media",'Mapa final'!$AA$31="Catastrófico"),CONCATENATE("R4C",'Mapa final'!$O$31),"")</f>
        <v/>
      </c>
      <c r="AL29" s="255" t="str">
        <f>IF(AND('Mapa final'!$Y$32="Media",'Mapa final'!$AA$32="Catastrófico"),CONCATENATE("R4C",'Mapa final'!$O$32),"")</f>
        <v/>
      </c>
      <c r="AM29" s="256" t="str">
        <f>IF(AND('Mapa final'!$Y$33="Media",'Mapa final'!$AA$33="Catastrófico"),CONCATENATE("R4C",'Mapa final'!$O$33),"")</f>
        <v/>
      </c>
      <c r="AN29" s="15"/>
      <c r="AO29" s="756"/>
      <c r="AP29" s="757"/>
      <c r="AQ29" s="757"/>
      <c r="AR29" s="757"/>
      <c r="AS29" s="757"/>
      <c r="AT29" s="75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39"/>
      <c r="C30" s="639"/>
      <c r="D30" s="640"/>
      <c r="E30" s="728"/>
      <c r="F30" s="729"/>
      <c r="G30" s="729"/>
      <c r="H30" s="729"/>
      <c r="I30" s="730"/>
      <c r="J30" s="266" t="str">
        <f>IF(AND('Mapa final'!$Y$34="Media",'Mapa final'!$AA$34="Leve"),CONCATENATE("R5C",'Mapa final'!$O$34),"")</f>
        <v/>
      </c>
      <c r="K30" s="267" t="str">
        <f>IF(AND('Mapa final'!$Y$35="Media",'Mapa final'!$AA$35="Leve"),CONCATENATE("R5C",'Mapa final'!$O$35),"")</f>
        <v/>
      </c>
      <c r="L30" s="267" t="str">
        <f>IF(AND('Mapa final'!$Y$36="Media",'Mapa final'!$AA$36="Leve"),CONCATENATE("R5C",'Mapa final'!$O$36),"")</f>
        <v/>
      </c>
      <c r="M30" s="267" t="str">
        <f>IF(AND('Mapa final'!$Y$37="Media",'Mapa final'!$AA$37="Leve"),CONCATENATE("R5C",'Mapa final'!$O$37),"")</f>
        <v/>
      </c>
      <c r="N30" s="267" t="str">
        <f>IF(AND('Mapa final'!$Y$38="Media",'Mapa final'!$AA$38="Leve"),CONCATENATE("R5C",'Mapa final'!$O$38),"")</f>
        <v/>
      </c>
      <c r="O30" s="268" t="str">
        <f>IF(AND('Mapa final'!$Y$39="Media",'Mapa final'!$AA$39="Leve"),CONCATENATE("R5C",'Mapa final'!$O$39),"")</f>
        <v/>
      </c>
      <c r="P30" s="266" t="str">
        <f>IF(AND('Mapa final'!$Y$34="Media",'Mapa final'!$AA$34="Menor"),CONCATENATE("R5C",'Mapa final'!$O$34),"")</f>
        <v/>
      </c>
      <c r="Q30" s="267" t="str">
        <f>IF(AND('Mapa final'!$Y$35="Media",'Mapa final'!$AA$35="Menor"),CONCATENATE("R5C",'Mapa final'!$O$35),"")</f>
        <v/>
      </c>
      <c r="R30" s="267" t="str">
        <f>IF(AND('Mapa final'!$Y$36="Media",'Mapa final'!$AA$36="Menor"),CONCATENATE("R5C",'Mapa final'!$O$36),"")</f>
        <v/>
      </c>
      <c r="S30" s="267" t="str">
        <f>IF(AND('Mapa final'!$Y$37="Media",'Mapa final'!$AA$37="Menor"),CONCATENATE("R5C",'Mapa final'!$O$37),"")</f>
        <v/>
      </c>
      <c r="T30" s="267" t="str">
        <f>IF(AND('Mapa final'!$Y$38="Media",'Mapa final'!$AA$38="Menor"),CONCATENATE("R5C",'Mapa final'!$O$38),"")</f>
        <v/>
      </c>
      <c r="U30" s="268" t="str">
        <f>IF(AND('Mapa final'!$Y$39="Media",'Mapa final'!$AA$39="Menor"),CONCATENATE("R5C",'Mapa final'!$O$39),"")</f>
        <v/>
      </c>
      <c r="V30" s="266" t="str">
        <f>IF(AND('Mapa final'!$Y$34="Media",'Mapa final'!$AA$34="Moderado"),CONCATENATE("R5C",'Mapa final'!$O$34),"")</f>
        <v/>
      </c>
      <c r="W30" s="267" t="str">
        <f>IF(AND('Mapa final'!$Y$35="Media",'Mapa final'!$AA$35="Moderado"),CONCATENATE("R5C",'Mapa final'!$O$35),"")</f>
        <v/>
      </c>
      <c r="X30" s="267" t="str">
        <f>IF(AND('Mapa final'!$Y$36="Media",'Mapa final'!$AA$36="Moderado"),CONCATENATE("R5C",'Mapa final'!$O$36),"")</f>
        <v/>
      </c>
      <c r="Y30" s="267" t="str">
        <f>IF(AND('Mapa final'!$Y$37="Media",'Mapa final'!$AA$37="Moderado"),CONCATENATE("R5C",'Mapa final'!$O$37),"")</f>
        <v/>
      </c>
      <c r="Z30" s="267" t="str">
        <f>IF(AND('Mapa final'!$Y$38="Media",'Mapa final'!$AA$38="Moderado"),CONCATENATE("R5C",'Mapa final'!$O$38),"")</f>
        <v/>
      </c>
      <c r="AA30" s="268" t="str">
        <f>IF(AND('Mapa final'!$Y$39="Media",'Mapa final'!$AA$39="Moderado"),CONCATENATE("R5C",'Mapa final'!$O$39),"")</f>
        <v/>
      </c>
      <c r="AB30" s="251" t="str">
        <f>IF(AND('Mapa final'!$Y$34="Media",'Mapa final'!$AA$34="Mayor"),CONCATENATE("R5C",'Mapa final'!$O$34),"")</f>
        <v/>
      </c>
      <c r="AC30" s="252" t="str">
        <f>IF(AND('Mapa final'!$Y$35="Media",'Mapa final'!$AA$35="Mayor"),CONCATENATE("R5C",'Mapa final'!$O$35),"")</f>
        <v/>
      </c>
      <c r="AD30" s="252" t="str">
        <f>IF(AND('Mapa final'!$Y$36="Media",'Mapa final'!$AA$36="Mayor"),CONCATENATE("R5C",'Mapa final'!$O$36),"")</f>
        <v/>
      </c>
      <c r="AE30" s="252" t="str">
        <f>IF(AND('Mapa final'!$Y$37="Media",'Mapa final'!$AA$37="Mayor"),CONCATENATE("R5C",'Mapa final'!$O$37),"")</f>
        <v/>
      </c>
      <c r="AF30" s="252" t="str">
        <f>IF(AND('Mapa final'!$Y$38="Media",'Mapa final'!$AA$38="Mayor"),CONCATENATE("R5C",'Mapa final'!$O$38),"")</f>
        <v/>
      </c>
      <c r="AG30" s="253" t="str">
        <f>IF(AND('Mapa final'!$Y$39="Media",'Mapa final'!$AA$39="Mayor"),CONCATENATE("R5C",'Mapa final'!$O$39),"")</f>
        <v/>
      </c>
      <c r="AH30" s="254" t="str">
        <f>IF(AND('Mapa final'!$Y$34="Media",'Mapa final'!$AA$34="Catastrófico"),CONCATENATE("R5C",'Mapa final'!$O$34),"")</f>
        <v/>
      </c>
      <c r="AI30" s="255" t="str">
        <f>IF(AND('Mapa final'!$Y$35="Media",'Mapa final'!$AA$35="Catastrófico"),CONCATENATE("R5C",'Mapa final'!$O$35),"")</f>
        <v/>
      </c>
      <c r="AJ30" s="255" t="str">
        <f>IF(AND('Mapa final'!$Y$36="Media",'Mapa final'!$AA$36="Catastrófico"),CONCATENATE("R5C",'Mapa final'!$O$36),"")</f>
        <v/>
      </c>
      <c r="AK30" s="255" t="str">
        <f>IF(AND('Mapa final'!$Y$37="Media",'Mapa final'!$AA$37="Catastrófico"),CONCATENATE("R5C",'Mapa final'!$O$37),"")</f>
        <v/>
      </c>
      <c r="AL30" s="255" t="str">
        <f>IF(AND('Mapa final'!$Y$38="Media",'Mapa final'!$AA$38="Catastrófico"),CONCATENATE("R5C",'Mapa final'!$O$38),"")</f>
        <v/>
      </c>
      <c r="AM30" s="256" t="str">
        <f>IF(AND('Mapa final'!$Y$39="Media",'Mapa final'!$AA$39="Catastrófico"),CONCATENATE("R5C",'Mapa final'!$O$39),"")</f>
        <v/>
      </c>
      <c r="AN30" s="15"/>
      <c r="AO30" s="756"/>
      <c r="AP30" s="757"/>
      <c r="AQ30" s="757"/>
      <c r="AR30" s="757"/>
      <c r="AS30" s="757"/>
      <c r="AT30" s="75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39"/>
      <c r="C31" s="639"/>
      <c r="D31" s="640"/>
      <c r="E31" s="728"/>
      <c r="F31" s="729"/>
      <c r="G31" s="729"/>
      <c r="H31" s="729"/>
      <c r="I31" s="730"/>
      <c r="J31" s="266" t="str">
        <f>IF(AND('Mapa final'!$Y$40="Media",'Mapa final'!$AA$40="Leve"),CONCATENATE("R6C",'Mapa final'!$O$40),"")</f>
        <v/>
      </c>
      <c r="K31" s="267" t="str">
        <f>IF(AND('Mapa final'!$Y$41="Media",'Mapa final'!$AA$41="Leve"),CONCATENATE("R6C",'Mapa final'!$O$41),"")</f>
        <v/>
      </c>
      <c r="L31" s="267" t="str">
        <f>IF(AND('Mapa final'!$Y$42="Media",'Mapa final'!$AA$42="Leve"),CONCATENATE("R6C",'Mapa final'!$O$42),"")</f>
        <v/>
      </c>
      <c r="M31" s="267" t="str">
        <f>IF(AND('Mapa final'!$Y$43="Media",'Mapa final'!$AA$43="Leve"),CONCATENATE("R6C",'Mapa final'!$O$43),"")</f>
        <v/>
      </c>
      <c r="N31" s="267" t="str">
        <f>IF(AND('Mapa final'!$Y$44="Media",'Mapa final'!$AA$44="Leve"),CONCATENATE("R6C",'Mapa final'!$O$44),"")</f>
        <v/>
      </c>
      <c r="O31" s="268" t="str">
        <f>IF(AND('Mapa final'!$Y$45="Media",'Mapa final'!$AA$45="Leve"),CONCATENATE("R6C",'Mapa final'!$O$45),"")</f>
        <v/>
      </c>
      <c r="P31" s="266" t="str">
        <f>IF(AND('Mapa final'!$Y$40="Media",'Mapa final'!$AA$40="Menor"),CONCATENATE("R6C",'Mapa final'!$O$40),"")</f>
        <v/>
      </c>
      <c r="Q31" s="267" t="str">
        <f>IF(AND('Mapa final'!$Y$41="Media",'Mapa final'!$AA$41="Menor"),CONCATENATE("R6C",'Mapa final'!$O$41),"")</f>
        <v/>
      </c>
      <c r="R31" s="267" t="str">
        <f>IF(AND('Mapa final'!$Y$42="Media",'Mapa final'!$AA$42="Menor"),CONCATENATE("R6C",'Mapa final'!$O$42),"")</f>
        <v/>
      </c>
      <c r="S31" s="267" t="str">
        <f>IF(AND('Mapa final'!$Y$43="Media",'Mapa final'!$AA$43="Menor"),CONCATENATE("R6C",'Mapa final'!$O$43),"")</f>
        <v/>
      </c>
      <c r="T31" s="267" t="str">
        <f>IF(AND('Mapa final'!$Y$44="Media",'Mapa final'!$AA$44="Menor"),CONCATENATE("R6C",'Mapa final'!$O$44),"")</f>
        <v/>
      </c>
      <c r="U31" s="268" t="str">
        <f>IF(AND('Mapa final'!$Y$45="Media",'Mapa final'!$AA$45="Menor"),CONCATENATE("R6C",'Mapa final'!$O$45),"")</f>
        <v/>
      </c>
      <c r="V31" s="266" t="str">
        <f>IF(AND('Mapa final'!$Y$40="Media",'Mapa final'!$AA$40="Moderado"),CONCATENATE("R6C",'Mapa final'!$O$40),"")</f>
        <v/>
      </c>
      <c r="W31" s="267" t="str">
        <f>IF(AND('Mapa final'!$Y$41="Media",'Mapa final'!$AA$41="Moderado"),CONCATENATE("R6C",'Mapa final'!$O$41),"")</f>
        <v/>
      </c>
      <c r="X31" s="267" t="str">
        <f>IF(AND('Mapa final'!$Y$42="Media",'Mapa final'!$AA$42="Moderado"),CONCATENATE("R6C",'Mapa final'!$O$42),"")</f>
        <v/>
      </c>
      <c r="Y31" s="267" t="str">
        <f>IF(AND('Mapa final'!$Y$43="Media",'Mapa final'!$AA$43="Moderado"),CONCATENATE("R6C",'Mapa final'!$O$43),"")</f>
        <v/>
      </c>
      <c r="Z31" s="267" t="str">
        <f>IF(AND('Mapa final'!$Y$44="Media",'Mapa final'!$AA$44="Moderado"),CONCATENATE("R6C",'Mapa final'!$O$44),"")</f>
        <v/>
      </c>
      <c r="AA31" s="268" t="str">
        <f>IF(AND('Mapa final'!$Y$45="Media",'Mapa final'!$AA$45="Moderado"),CONCATENATE("R6C",'Mapa final'!$O$45),"")</f>
        <v/>
      </c>
      <c r="AB31" s="251" t="str">
        <f>IF(AND('Mapa final'!$Y$40="Media",'Mapa final'!$AA$40="Mayor"),CONCATENATE("R6C",'Mapa final'!$O$40),"")</f>
        <v/>
      </c>
      <c r="AC31" s="252" t="str">
        <f>IF(AND('Mapa final'!$Y$41="Media",'Mapa final'!$AA$41="Mayor"),CONCATENATE("R6C",'Mapa final'!$O$41),"")</f>
        <v/>
      </c>
      <c r="AD31" s="252" t="str">
        <f>IF(AND('Mapa final'!$Y$42="Media",'Mapa final'!$AA$42="Mayor"),CONCATENATE("R6C",'Mapa final'!$O$42),"")</f>
        <v/>
      </c>
      <c r="AE31" s="252" t="str">
        <f>IF(AND('Mapa final'!$Y$43="Media",'Mapa final'!$AA$43="Mayor"),CONCATENATE("R6C",'Mapa final'!$O$43),"")</f>
        <v/>
      </c>
      <c r="AF31" s="252" t="str">
        <f>IF(AND('Mapa final'!$Y$44="Media",'Mapa final'!$AA$44="Mayor"),CONCATENATE("R6C",'Mapa final'!$O$44),"")</f>
        <v/>
      </c>
      <c r="AG31" s="253" t="str">
        <f>IF(AND('Mapa final'!$Y$45="Media",'Mapa final'!$AA$45="Mayor"),CONCATENATE("R6C",'Mapa final'!$O$45),"")</f>
        <v/>
      </c>
      <c r="AH31" s="254" t="str">
        <f>IF(AND('Mapa final'!$Y$40="Media",'Mapa final'!$AA$40="Catastrófico"),CONCATENATE("R6C",'Mapa final'!$O$40),"")</f>
        <v/>
      </c>
      <c r="AI31" s="255" t="str">
        <f>IF(AND('Mapa final'!$Y$41="Media",'Mapa final'!$AA$41="Catastrófico"),CONCATENATE("R6C",'Mapa final'!$O$41),"")</f>
        <v/>
      </c>
      <c r="AJ31" s="255" t="str">
        <f>IF(AND('Mapa final'!$Y$42="Media",'Mapa final'!$AA$42="Catastrófico"),CONCATENATE("R6C",'Mapa final'!$O$42),"")</f>
        <v/>
      </c>
      <c r="AK31" s="255" t="str">
        <f>IF(AND('Mapa final'!$Y$43="Media",'Mapa final'!$AA$43="Catastrófico"),CONCATENATE("R6C",'Mapa final'!$O$43),"")</f>
        <v/>
      </c>
      <c r="AL31" s="255" t="str">
        <f>IF(AND('Mapa final'!$Y$44="Media",'Mapa final'!$AA$44="Catastrófico"),CONCATENATE("R6C",'Mapa final'!$O$44),"")</f>
        <v/>
      </c>
      <c r="AM31" s="256" t="str">
        <f>IF(AND('Mapa final'!$Y$45="Media",'Mapa final'!$AA$45="Catastrófico"),CONCATENATE("R6C",'Mapa final'!$O$45),"")</f>
        <v/>
      </c>
      <c r="AN31" s="15"/>
      <c r="AO31" s="756"/>
      <c r="AP31" s="757"/>
      <c r="AQ31" s="757"/>
      <c r="AR31" s="757"/>
      <c r="AS31" s="757"/>
      <c r="AT31" s="75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39"/>
      <c r="C32" s="639"/>
      <c r="D32" s="640"/>
      <c r="E32" s="728"/>
      <c r="F32" s="729"/>
      <c r="G32" s="729"/>
      <c r="H32" s="729"/>
      <c r="I32" s="730"/>
      <c r="J32" s="266" t="str">
        <f>IF(AND('Mapa final'!$Y$46="Media",'Mapa final'!$AA$46="Leve"),CONCATENATE("R7C",'Mapa final'!$O$46),"")</f>
        <v/>
      </c>
      <c r="K32" s="267" t="str">
        <f>IF(AND('Mapa final'!$Y$47="Media",'Mapa final'!$AA$47="Leve"),CONCATENATE("R7C",'Mapa final'!$O$47),"")</f>
        <v/>
      </c>
      <c r="L32" s="267" t="str">
        <f>IF(AND('Mapa final'!$Y$48="Media",'Mapa final'!$AA$48="Leve"),CONCATENATE("R7C",'Mapa final'!$O$48),"")</f>
        <v/>
      </c>
      <c r="M32" s="267" t="str">
        <f>IF(AND('Mapa final'!$Y$49="Media",'Mapa final'!$AA$49="Leve"),CONCATENATE("R7C",'Mapa final'!$O$49),"")</f>
        <v/>
      </c>
      <c r="N32" s="267" t="str">
        <f>IF(AND('Mapa final'!$Y$50="Media",'Mapa final'!$AA$50="Leve"),CONCATENATE("R7C",'Mapa final'!$O$50),"")</f>
        <v/>
      </c>
      <c r="O32" s="268" t="str">
        <f>IF(AND('Mapa final'!$Y$51="Media",'Mapa final'!$AA$51="Leve"),CONCATENATE("R7C",'Mapa final'!$O$51),"")</f>
        <v/>
      </c>
      <c r="P32" s="266" t="str">
        <f>IF(AND('Mapa final'!$Y$46="Media",'Mapa final'!$AA$46="Menor"),CONCATENATE("R7C",'Mapa final'!$O$46),"")</f>
        <v/>
      </c>
      <c r="Q32" s="267" t="str">
        <f>IF(AND('Mapa final'!$Y$47="Media",'Mapa final'!$AA$47="Menor"),CONCATENATE("R7C",'Mapa final'!$O$47),"")</f>
        <v/>
      </c>
      <c r="R32" s="267" t="str">
        <f>IF(AND('Mapa final'!$Y$48="Media",'Mapa final'!$AA$48="Menor"),CONCATENATE("R7C",'Mapa final'!$O$48),"")</f>
        <v/>
      </c>
      <c r="S32" s="267" t="str">
        <f>IF(AND('Mapa final'!$Y$49="Media",'Mapa final'!$AA$49="Menor"),CONCATENATE("R7C",'Mapa final'!$O$49),"")</f>
        <v/>
      </c>
      <c r="T32" s="267" t="str">
        <f>IF(AND('Mapa final'!$Y$50="Media",'Mapa final'!$AA$50="Menor"),CONCATENATE("R7C",'Mapa final'!$O$50),"")</f>
        <v/>
      </c>
      <c r="U32" s="268" t="str">
        <f>IF(AND('Mapa final'!$Y$51="Media",'Mapa final'!$AA$51="Menor"),CONCATENATE("R7C",'Mapa final'!$O$51),"")</f>
        <v/>
      </c>
      <c r="V32" s="266" t="str">
        <f>IF(AND('Mapa final'!$Y$46="Media",'Mapa final'!$AA$46="Moderado"),CONCATENATE("R7C",'Mapa final'!$O$46),"")</f>
        <v/>
      </c>
      <c r="W32" s="267" t="str">
        <f>IF(AND('Mapa final'!$Y$47="Media",'Mapa final'!$AA$47="Moderado"),CONCATENATE("R7C",'Mapa final'!$O$47),"")</f>
        <v/>
      </c>
      <c r="X32" s="267" t="str">
        <f>IF(AND('Mapa final'!$Y$48="Media",'Mapa final'!$AA$48="Moderado"),CONCATENATE("R7C",'Mapa final'!$O$48),"")</f>
        <v/>
      </c>
      <c r="Y32" s="267" t="str">
        <f>IF(AND('Mapa final'!$Y$49="Media",'Mapa final'!$AA$49="Moderado"),CONCATENATE("R7C",'Mapa final'!$O$49),"")</f>
        <v/>
      </c>
      <c r="Z32" s="267" t="str">
        <f>IF(AND('Mapa final'!$Y$50="Media",'Mapa final'!$AA$50="Moderado"),CONCATENATE("R7C",'Mapa final'!$O$50),"")</f>
        <v/>
      </c>
      <c r="AA32" s="268" t="str">
        <f>IF(AND('Mapa final'!$Y$51="Media",'Mapa final'!$AA$51="Moderado"),CONCATENATE("R7C",'Mapa final'!$O$51),"")</f>
        <v/>
      </c>
      <c r="AB32" s="251" t="str">
        <f>IF(AND('Mapa final'!$Y$46="Media",'Mapa final'!$AA$46="Mayor"),CONCATENATE("R7C",'Mapa final'!$O$46),"")</f>
        <v/>
      </c>
      <c r="AC32" s="252" t="str">
        <f>IF(AND('Mapa final'!$Y$47="Media",'Mapa final'!$AA$47="Mayor"),CONCATENATE("R7C",'Mapa final'!$O$47),"")</f>
        <v/>
      </c>
      <c r="AD32" s="252" t="str">
        <f>IF(AND('Mapa final'!$Y$48="Media",'Mapa final'!$AA$48="Mayor"),CONCATENATE("R7C",'Mapa final'!$O$48),"")</f>
        <v/>
      </c>
      <c r="AE32" s="252" t="str">
        <f>IF(AND('Mapa final'!$Y$49="Media",'Mapa final'!$AA$49="Mayor"),CONCATENATE("R7C",'Mapa final'!$O$49),"")</f>
        <v/>
      </c>
      <c r="AF32" s="252" t="str">
        <f>IF(AND('Mapa final'!$Y$50="Media",'Mapa final'!$AA$50="Mayor"),CONCATENATE("R7C",'Mapa final'!$O$50),"")</f>
        <v/>
      </c>
      <c r="AG32" s="253" t="str">
        <f>IF(AND('Mapa final'!$Y$51="Media",'Mapa final'!$AA$51="Mayor"),CONCATENATE("R7C",'Mapa final'!$O$51),"")</f>
        <v/>
      </c>
      <c r="AH32" s="254" t="str">
        <f>IF(AND('Mapa final'!$Y$46="Media",'Mapa final'!$AA$46="Catastrófico"),CONCATENATE("R7C",'Mapa final'!$O$46),"")</f>
        <v/>
      </c>
      <c r="AI32" s="255" t="str">
        <f>IF(AND('Mapa final'!$Y$47="Media",'Mapa final'!$AA$47="Catastrófico"),CONCATENATE("R7C",'Mapa final'!$O$47),"")</f>
        <v/>
      </c>
      <c r="AJ32" s="255" t="str">
        <f>IF(AND('Mapa final'!$Y$48="Media",'Mapa final'!$AA$48="Catastrófico"),CONCATENATE("R7C",'Mapa final'!$O$48),"")</f>
        <v/>
      </c>
      <c r="AK32" s="255" t="str">
        <f>IF(AND('Mapa final'!$Y$49="Media",'Mapa final'!$AA$49="Catastrófico"),CONCATENATE("R7C",'Mapa final'!$O$49),"")</f>
        <v/>
      </c>
      <c r="AL32" s="255" t="str">
        <f>IF(AND('Mapa final'!$Y$50="Media",'Mapa final'!$AA$50="Catastrófico"),CONCATENATE("R7C",'Mapa final'!$O$50),"")</f>
        <v/>
      </c>
      <c r="AM32" s="256" t="str">
        <f>IF(AND('Mapa final'!$Y$51="Media",'Mapa final'!$AA$51="Catastrófico"),CONCATENATE("R7C",'Mapa final'!$O$51),"")</f>
        <v/>
      </c>
      <c r="AN32" s="15"/>
      <c r="AO32" s="756"/>
      <c r="AP32" s="757"/>
      <c r="AQ32" s="757"/>
      <c r="AR32" s="757"/>
      <c r="AS32" s="757"/>
      <c r="AT32" s="75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39"/>
      <c r="C33" s="639"/>
      <c r="D33" s="640"/>
      <c r="E33" s="728"/>
      <c r="F33" s="729"/>
      <c r="G33" s="729"/>
      <c r="H33" s="729"/>
      <c r="I33" s="730"/>
      <c r="J33" s="266" t="str">
        <f>IF(AND('Mapa final'!$Y$52="Media",'Mapa final'!$AA$52="Leve"),CONCATENATE("R8C",'Mapa final'!$O$52),"")</f>
        <v/>
      </c>
      <c r="K33" s="267" t="str">
        <f>IF(AND('Mapa final'!$Y$53="Media",'Mapa final'!$AA$53="Leve"),CONCATENATE("R8C",'Mapa final'!$O$53),"")</f>
        <v/>
      </c>
      <c r="L33" s="267" t="str">
        <f>IF(AND('Mapa final'!$Y$54="Media",'Mapa final'!$AA$54="Leve"),CONCATENATE("R8C",'Mapa final'!$O$54),"")</f>
        <v/>
      </c>
      <c r="M33" s="267" t="str">
        <f>IF(AND('Mapa final'!$Y$55="Media",'Mapa final'!$AA$55="Leve"),CONCATENATE("R8C",'Mapa final'!$O$55),"")</f>
        <v/>
      </c>
      <c r="N33" s="267" t="str">
        <f>IF(AND('Mapa final'!$Y$56="Media",'Mapa final'!$AA$56="Leve"),CONCATENATE("R8C",'Mapa final'!$O$56),"")</f>
        <v/>
      </c>
      <c r="O33" s="268" t="str">
        <f>IF(AND('Mapa final'!$Y$57="Media",'Mapa final'!$AA$57="Leve"),CONCATENATE("R8C",'Mapa final'!$O$57),"")</f>
        <v/>
      </c>
      <c r="P33" s="266" t="str">
        <f>IF(AND('Mapa final'!$Y$52="Media",'Mapa final'!$AA$52="Menor"),CONCATENATE("R8C",'Mapa final'!$O$52),"")</f>
        <v/>
      </c>
      <c r="Q33" s="267" t="str">
        <f>IF(AND('Mapa final'!$Y$53="Media",'Mapa final'!$AA$53="Menor"),CONCATENATE("R8C",'Mapa final'!$O$53),"")</f>
        <v/>
      </c>
      <c r="R33" s="267" t="str">
        <f>IF(AND('Mapa final'!$Y$54="Media",'Mapa final'!$AA$54="Menor"),CONCATENATE("R8C",'Mapa final'!$O$54),"")</f>
        <v/>
      </c>
      <c r="S33" s="267" t="str">
        <f>IF(AND('Mapa final'!$Y$55="Media",'Mapa final'!$AA$55="Menor"),CONCATENATE("R8C",'Mapa final'!$O$55),"")</f>
        <v/>
      </c>
      <c r="T33" s="267" t="str">
        <f>IF(AND('Mapa final'!$Y$56="Media",'Mapa final'!$AA$56="Menor"),CONCATENATE("R8C",'Mapa final'!$O$56),"")</f>
        <v/>
      </c>
      <c r="U33" s="268" t="str">
        <f>IF(AND('Mapa final'!$Y$57="Media",'Mapa final'!$AA$57="Menor"),CONCATENATE("R8C",'Mapa final'!$O$57),"")</f>
        <v/>
      </c>
      <c r="V33" s="266" t="str">
        <f>IF(AND('Mapa final'!$Y$52="Media",'Mapa final'!$AA$52="Moderado"),CONCATENATE("R8C",'Mapa final'!$O$52),"")</f>
        <v/>
      </c>
      <c r="W33" s="267" t="str">
        <f>IF(AND('Mapa final'!$Y$53="Media",'Mapa final'!$AA$53="Moderado"),CONCATENATE("R8C",'Mapa final'!$O$53),"")</f>
        <v/>
      </c>
      <c r="X33" s="267" t="str">
        <f>IF(AND('Mapa final'!$Y$54="Media",'Mapa final'!$AA$54="Moderado"),CONCATENATE("R8C",'Mapa final'!$O$54),"")</f>
        <v/>
      </c>
      <c r="Y33" s="267" t="str">
        <f>IF(AND('Mapa final'!$Y$55="Media",'Mapa final'!$AA$55="Moderado"),CONCATENATE("R8C",'Mapa final'!$O$55),"")</f>
        <v/>
      </c>
      <c r="Z33" s="267" t="str">
        <f>IF(AND('Mapa final'!$Y$56="Media",'Mapa final'!$AA$56="Moderado"),CONCATENATE("R8C",'Mapa final'!$O$56),"")</f>
        <v/>
      </c>
      <c r="AA33" s="268" t="str">
        <f>IF(AND('Mapa final'!$Y$57="Media",'Mapa final'!$AA$57="Moderado"),CONCATENATE("R8C",'Mapa final'!$O$57),"")</f>
        <v/>
      </c>
      <c r="AB33" s="251" t="str">
        <f>IF(AND('Mapa final'!$Y$52="Media",'Mapa final'!$AA$52="Mayor"),CONCATENATE("R8C",'Mapa final'!$O$52),"")</f>
        <v/>
      </c>
      <c r="AC33" s="252" t="str">
        <f>IF(AND('Mapa final'!$Y$53="Media",'Mapa final'!$AA$53="Mayor"),CONCATENATE("R8C",'Mapa final'!$O$53),"")</f>
        <v/>
      </c>
      <c r="AD33" s="252" t="str">
        <f>IF(AND('Mapa final'!$Y$54="Media",'Mapa final'!$AA$54="Mayor"),CONCATENATE("R8C",'Mapa final'!$O$54),"")</f>
        <v/>
      </c>
      <c r="AE33" s="252" t="str">
        <f>IF(AND('Mapa final'!$Y$55="Media",'Mapa final'!$AA$55="Mayor"),CONCATENATE("R8C",'Mapa final'!$O$55),"")</f>
        <v/>
      </c>
      <c r="AF33" s="252" t="str">
        <f>IF(AND('Mapa final'!$Y$56="Media",'Mapa final'!$AA$56="Mayor"),CONCATENATE("R8C",'Mapa final'!$O$56),"")</f>
        <v/>
      </c>
      <c r="AG33" s="253" t="str">
        <f>IF(AND('Mapa final'!$Y$57="Media",'Mapa final'!$AA$57="Mayor"),CONCATENATE("R8C",'Mapa final'!$O$57),"")</f>
        <v/>
      </c>
      <c r="AH33" s="254" t="str">
        <f>IF(AND('Mapa final'!$Y$52="Media",'Mapa final'!$AA$52="Catastrófico"),CONCATENATE("R8C",'Mapa final'!$O$52),"")</f>
        <v/>
      </c>
      <c r="AI33" s="255" t="str">
        <f>IF(AND('Mapa final'!$Y$53="Media",'Mapa final'!$AA$53="Catastrófico"),CONCATENATE("R8C",'Mapa final'!$O$53),"")</f>
        <v/>
      </c>
      <c r="AJ33" s="255" t="str">
        <f>IF(AND('Mapa final'!$Y$54="Media",'Mapa final'!$AA$54="Catastrófico"),CONCATENATE("R8C",'Mapa final'!$O$54),"")</f>
        <v/>
      </c>
      <c r="AK33" s="255" t="str">
        <f>IF(AND('Mapa final'!$Y$55="Media",'Mapa final'!$AA$55="Catastrófico"),CONCATENATE("R8C",'Mapa final'!$O$55),"")</f>
        <v/>
      </c>
      <c r="AL33" s="255" t="str">
        <f>IF(AND('Mapa final'!$Y$56="Media",'Mapa final'!$AA$56="Catastrófico"),CONCATENATE("R8C",'Mapa final'!$O$56),"")</f>
        <v/>
      </c>
      <c r="AM33" s="256" t="str">
        <f>IF(AND('Mapa final'!$Y$57="Media",'Mapa final'!$AA$57="Catastrófico"),CONCATENATE("R8C",'Mapa final'!$O$57),"")</f>
        <v/>
      </c>
      <c r="AN33" s="15"/>
      <c r="AO33" s="756"/>
      <c r="AP33" s="757"/>
      <c r="AQ33" s="757"/>
      <c r="AR33" s="757"/>
      <c r="AS33" s="757"/>
      <c r="AT33" s="75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39"/>
      <c r="C34" s="639"/>
      <c r="D34" s="640"/>
      <c r="E34" s="728"/>
      <c r="F34" s="729"/>
      <c r="G34" s="729"/>
      <c r="H34" s="729"/>
      <c r="I34" s="730"/>
      <c r="J34" s="266" t="str">
        <f>IF(AND('Mapa final'!$Y$58="Media",'Mapa final'!$AA$58="Leve"),CONCATENATE("R9C",'Mapa final'!$O$58),"")</f>
        <v/>
      </c>
      <c r="K34" s="267" t="str">
        <f>IF(AND('Mapa final'!$Y$59="Media",'Mapa final'!$AA$59="Leve"),CONCATENATE("R9C",'Mapa final'!$O$59),"")</f>
        <v/>
      </c>
      <c r="L34" s="267" t="str">
        <f>IF(AND('Mapa final'!$Y$60="Media",'Mapa final'!$AA$60="Leve"),CONCATENATE("R9C",'Mapa final'!$O$60),"")</f>
        <v/>
      </c>
      <c r="M34" s="267" t="str">
        <f>IF(AND('Mapa final'!$Y$61="Media",'Mapa final'!$AA$61="Leve"),CONCATENATE("R9C",'Mapa final'!$O$61),"")</f>
        <v/>
      </c>
      <c r="N34" s="267" t="str">
        <f>IF(AND('Mapa final'!$Y$62="Media",'Mapa final'!$AA$62="Leve"),CONCATENATE("R9C",'Mapa final'!$O$62),"")</f>
        <v/>
      </c>
      <c r="O34" s="268" t="str">
        <f>IF(AND('Mapa final'!$Y$63="Media",'Mapa final'!$AA$63="Leve"),CONCATENATE("R9C",'Mapa final'!$O$63),"")</f>
        <v/>
      </c>
      <c r="P34" s="266" t="str">
        <f>IF(AND('Mapa final'!$Y$58="Media",'Mapa final'!$AA$58="Menor"),CONCATENATE("R9C",'Mapa final'!$O$58),"")</f>
        <v/>
      </c>
      <c r="Q34" s="267" t="str">
        <f>IF(AND('Mapa final'!$Y$59="Media",'Mapa final'!$AA$59="Menor"),CONCATENATE("R9C",'Mapa final'!$O$59),"")</f>
        <v/>
      </c>
      <c r="R34" s="267" t="str">
        <f>IF(AND('Mapa final'!$Y$60="Media",'Mapa final'!$AA$60="Menor"),CONCATENATE("R9C",'Mapa final'!$O$60),"")</f>
        <v/>
      </c>
      <c r="S34" s="267" t="str">
        <f>IF(AND('Mapa final'!$Y$61="Media",'Mapa final'!$AA$61="Menor"),CONCATENATE("R9C",'Mapa final'!$O$61),"")</f>
        <v/>
      </c>
      <c r="T34" s="267" t="str">
        <f>IF(AND('Mapa final'!$Y$62="Media",'Mapa final'!$AA$62="Menor"),CONCATENATE("R9C",'Mapa final'!$O$62),"")</f>
        <v/>
      </c>
      <c r="U34" s="268" t="str">
        <f>IF(AND('Mapa final'!$Y$63="Media",'Mapa final'!$AA$63="Menor"),CONCATENATE("R9C",'Mapa final'!$O$63),"")</f>
        <v/>
      </c>
      <c r="V34" s="266" t="str">
        <f>IF(AND('Mapa final'!$Y$58="Media",'Mapa final'!$AA$58="Moderado"),CONCATENATE("R9C",'Mapa final'!$O$58),"")</f>
        <v/>
      </c>
      <c r="W34" s="267" t="str">
        <f>IF(AND('Mapa final'!$Y$59="Media",'Mapa final'!$AA$59="Moderado"),CONCATENATE("R9C",'Mapa final'!$O$59),"")</f>
        <v/>
      </c>
      <c r="X34" s="267" t="str">
        <f>IF(AND('Mapa final'!$Y$60="Media",'Mapa final'!$AA$60="Moderado"),CONCATENATE("R9C",'Mapa final'!$O$60),"")</f>
        <v/>
      </c>
      <c r="Y34" s="267" t="str">
        <f>IF(AND('Mapa final'!$Y$61="Media",'Mapa final'!$AA$61="Moderado"),CONCATENATE("R9C",'Mapa final'!$O$61),"")</f>
        <v/>
      </c>
      <c r="Z34" s="267" t="str">
        <f>IF(AND('Mapa final'!$Y$62="Media",'Mapa final'!$AA$62="Moderado"),CONCATENATE("R9C",'Mapa final'!$O$62),"")</f>
        <v/>
      </c>
      <c r="AA34" s="268" t="str">
        <f>IF(AND('Mapa final'!$Y$63="Media",'Mapa final'!$AA$63="Moderado"),CONCATENATE("R9C",'Mapa final'!$O$63),"")</f>
        <v/>
      </c>
      <c r="AB34" s="251" t="str">
        <f>IF(AND('Mapa final'!$Y$58="Media",'Mapa final'!$AA$58="Mayor"),CONCATENATE("R9C",'Mapa final'!$O$58),"")</f>
        <v/>
      </c>
      <c r="AC34" s="252" t="str">
        <f>IF(AND('Mapa final'!$Y$59="Media",'Mapa final'!$AA$59="Mayor"),CONCATENATE("R9C",'Mapa final'!$O$59),"")</f>
        <v/>
      </c>
      <c r="AD34" s="252" t="str">
        <f>IF(AND('Mapa final'!$Y$60="Media",'Mapa final'!$AA$60="Mayor"),CONCATENATE("R9C",'Mapa final'!$O$60),"")</f>
        <v/>
      </c>
      <c r="AE34" s="252" t="str">
        <f>IF(AND('Mapa final'!$Y$61="Media",'Mapa final'!$AA$61="Mayor"),CONCATENATE("R9C",'Mapa final'!$O$61),"")</f>
        <v/>
      </c>
      <c r="AF34" s="252" t="str">
        <f>IF(AND('Mapa final'!$Y$62="Media",'Mapa final'!$AA$62="Mayor"),CONCATENATE("R9C",'Mapa final'!$O$62),"")</f>
        <v/>
      </c>
      <c r="AG34" s="253" t="str">
        <f>IF(AND('Mapa final'!$Y$63="Media",'Mapa final'!$AA$63="Mayor"),CONCATENATE("R9C",'Mapa final'!$O$63),"")</f>
        <v/>
      </c>
      <c r="AH34" s="254" t="str">
        <f>IF(AND('Mapa final'!$Y$58="Media",'Mapa final'!$AA$58="Catastrófico"),CONCATENATE("R9C",'Mapa final'!$O$58),"")</f>
        <v/>
      </c>
      <c r="AI34" s="255" t="str">
        <f>IF(AND('Mapa final'!$Y$59="Media",'Mapa final'!$AA$59="Catastrófico"),CONCATENATE("R9C",'Mapa final'!$O$59),"")</f>
        <v/>
      </c>
      <c r="AJ34" s="255" t="str">
        <f>IF(AND('Mapa final'!$Y$60="Media",'Mapa final'!$AA$60="Catastrófico"),CONCATENATE("R9C",'Mapa final'!$O$60),"")</f>
        <v/>
      </c>
      <c r="AK34" s="255" t="str">
        <f>IF(AND('Mapa final'!$Y$61="Media",'Mapa final'!$AA$61="Catastrófico"),CONCATENATE("R9C",'Mapa final'!$O$61),"")</f>
        <v/>
      </c>
      <c r="AL34" s="255" t="str">
        <f>IF(AND('Mapa final'!$Y$62="Media",'Mapa final'!$AA$62="Catastrófico"),CONCATENATE("R9C",'Mapa final'!$O$62),"")</f>
        <v/>
      </c>
      <c r="AM34" s="256" t="str">
        <f>IF(AND('Mapa final'!$Y$63="Media",'Mapa final'!$AA$63="Catastrófico"),CONCATENATE("R9C",'Mapa final'!$O$63),"")</f>
        <v/>
      </c>
      <c r="AN34" s="15"/>
      <c r="AO34" s="756"/>
      <c r="AP34" s="757"/>
      <c r="AQ34" s="757"/>
      <c r="AR34" s="757"/>
      <c r="AS34" s="757"/>
      <c r="AT34" s="75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39"/>
      <c r="C35" s="639"/>
      <c r="D35" s="640"/>
      <c r="E35" s="731"/>
      <c r="F35" s="732"/>
      <c r="G35" s="732"/>
      <c r="H35" s="732"/>
      <c r="I35" s="733"/>
      <c r="J35" s="266" t="str">
        <f>IF(AND('Mapa final'!$Y$64="Media",'Mapa final'!$AA$64="Leve"),CONCATENATE("R10C",'Mapa final'!$O$64),"")</f>
        <v/>
      </c>
      <c r="K35" s="267" t="str">
        <f>IF(AND('Mapa final'!$Y$65="Media",'Mapa final'!$AA$65="Leve"),CONCATENATE("R10C",'Mapa final'!$O$65),"")</f>
        <v/>
      </c>
      <c r="L35" s="267" t="str">
        <f>IF(AND('Mapa final'!$Y$66="Media",'Mapa final'!$AA$66="Leve"),CONCATENATE("R10C",'Mapa final'!$O$66),"")</f>
        <v/>
      </c>
      <c r="M35" s="267" t="str">
        <f>IF(AND('Mapa final'!$Y$67="Media",'Mapa final'!$AA$67="Leve"),CONCATENATE("R10C",'Mapa final'!$O$67),"")</f>
        <v/>
      </c>
      <c r="N35" s="267" t="str">
        <f>IF(AND('Mapa final'!$Y$68="Media",'Mapa final'!$AA$68="Leve"),CONCATENATE("R10C",'Mapa final'!$O$68),"")</f>
        <v/>
      </c>
      <c r="O35" s="268" t="str">
        <f>IF(AND('Mapa final'!$Y$69="Media",'Mapa final'!$AA$69="Leve"),CONCATENATE("R10C",'Mapa final'!$O$69),"")</f>
        <v/>
      </c>
      <c r="P35" s="266" t="str">
        <f>IF(AND('Mapa final'!$Y$64="Media",'Mapa final'!$AA$64="Menor"),CONCATENATE("R10C",'Mapa final'!$O$64),"")</f>
        <v/>
      </c>
      <c r="Q35" s="267" t="str">
        <f>IF(AND('Mapa final'!$Y$65="Media",'Mapa final'!$AA$65="Menor"),CONCATENATE("R10C",'Mapa final'!$O$65),"")</f>
        <v/>
      </c>
      <c r="R35" s="267" t="str">
        <f>IF(AND('Mapa final'!$Y$66="Media",'Mapa final'!$AA$66="Menor"),CONCATENATE("R10C",'Mapa final'!$O$66),"")</f>
        <v/>
      </c>
      <c r="S35" s="267" t="str">
        <f>IF(AND('Mapa final'!$Y$67="Media",'Mapa final'!$AA$67="Menor"),CONCATENATE("R10C",'Mapa final'!$O$67),"")</f>
        <v/>
      </c>
      <c r="T35" s="267" t="str">
        <f>IF(AND('Mapa final'!$Y$68="Media",'Mapa final'!$AA$68="Menor"),CONCATENATE("R10C",'Mapa final'!$O$68),"")</f>
        <v/>
      </c>
      <c r="U35" s="268" t="str">
        <f>IF(AND('Mapa final'!$Y$69="Media",'Mapa final'!$AA$69="Menor"),CONCATENATE("R10C",'Mapa final'!$O$69),"")</f>
        <v/>
      </c>
      <c r="V35" s="266" t="str">
        <f>IF(AND('Mapa final'!$Y$64="Media",'Mapa final'!$AA$64="Moderado"),CONCATENATE("R10C",'Mapa final'!$O$64),"")</f>
        <v/>
      </c>
      <c r="W35" s="267" t="str">
        <f>IF(AND('Mapa final'!$Y$65="Media",'Mapa final'!$AA$65="Moderado"),CONCATENATE("R10C",'Mapa final'!$O$65),"")</f>
        <v/>
      </c>
      <c r="X35" s="267" t="str">
        <f>IF(AND('Mapa final'!$Y$66="Media",'Mapa final'!$AA$66="Moderado"),CONCATENATE("R10C",'Mapa final'!$O$66),"")</f>
        <v/>
      </c>
      <c r="Y35" s="267" t="str">
        <f>IF(AND('Mapa final'!$Y$67="Media",'Mapa final'!$AA$67="Moderado"),CONCATENATE("R10C",'Mapa final'!$O$67),"")</f>
        <v/>
      </c>
      <c r="Z35" s="267" t="str">
        <f>IF(AND('Mapa final'!$Y$68="Media",'Mapa final'!$AA$68="Moderado"),CONCATENATE("R10C",'Mapa final'!$O$68),"")</f>
        <v/>
      </c>
      <c r="AA35" s="268" t="str">
        <f>IF(AND('Mapa final'!$Y$69="Media",'Mapa final'!$AA$69="Moderado"),CONCATENATE("R10C",'Mapa final'!$O$69),"")</f>
        <v/>
      </c>
      <c r="AB35" s="257" t="str">
        <f>IF(AND('Mapa final'!$Y$64="Media",'Mapa final'!$AA$64="Mayor"),CONCATENATE("R10C",'Mapa final'!$O$64),"")</f>
        <v/>
      </c>
      <c r="AC35" s="258" t="str">
        <f>IF(AND('Mapa final'!$Y$65="Media",'Mapa final'!$AA$65="Mayor"),CONCATENATE("R10C",'Mapa final'!$O$65),"")</f>
        <v/>
      </c>
      <c r="AD35" s="258" t="str">
        <f>IF(AND('Mapa final'!$Y$66="Media",'Mapa final'!$AA$66="Mayor"),CONCATENATE("R10C",'Mapa final'!$O$66),"")</f>
        <v/>
      </c>
      <c r="AE35" s="258" t="str">
        <f>IF(AND('Mapa final'!$Y$67="Media",'Mapa final'!$AA$67="Mayor"),CONCATENATE("R10C",'Mapa final'!$O$67),"")</f>
        <v/>
      </c>
      <c r="AF35" s="258" t="str">
        <f>IF(AND('Mapa final'!$Y$68="Media",'Mapa final'!$AA$68="Mayor"),CONCATENATE("R10C",'Mapa final'!$O$68),"")</f>
        <v/>
      </c>
      <c r="AG35" s="259" t="str">
        <f>IF(AND('Mapa final'!$Y$69="Media",'Mapa final'!$AA$69="Mayor"),CONCATENATE("R10C",'Mapa final'!$O$69),"")</f>
        <v/>
      </c>
      <c r="AH35" s="260" t="str">
        <f>IF(AND('Mapa final'!$Y$64="Media",'Mapa final'!$AA$64="Catastrófico"),CONCATENATE("R10C",'Mapa final'!$O$64),"")</f>
        <v/>
      </c>
      <c r="AI35" s="261" t="str">
        <f>IF(AND('Mapa final'!$Y$65="Media",'Mapa final'!$AA$65="Catastrófico"),CONCATENATE("R10C",'Mapa final'!$O$65),"")</f>
        <v/>
      </c>
      <c r="AJ35" s="261" t="str">
        <f>IF(AND('Mapa final'!$Y$66="Media",'Mapa final'!$AA$66="Catastrófico"),CONCATENATE("R10C",'Mapa final'!$O$66),"")</f>
        <v/>
      </c>
      <c r="AK35" s="261" t="str">
        <f>IF(AND('Mapa final'!$Y$67="Media",'Mapa final'!$AA$67="Catastrófico"),CONCATENATE("R10C",'Mapa final'!$O$67),"")</f>
        <v/>
      </c>
      <c r="AL35" s="261" t="str">
        <f>IF(AND('Mapa final'!$Y$68="Media",'Mapa final'!$AA$68="Catastrófico"),CONCATENATE("R10C",'Mapa final'!$O$68),"")</f>
        <v/>
      </c>
      <c r="AM35" s="262" t="str">
        <f>IF(AND('Mapa final'!$Y$69="Media",'Mapa final'!$AA$69="Catastrófico"),CONCATENATE("R10C",'Mapa final'!$O$69),"")</f>
        <v/>
      </c>
      <c r="AN35" s="15"/>
      <c r="AO35" s="759"/>
      <c r="AP35" s="760"/>
      <c r="AQ35" s="760"/>
      <c r="AR35" s="760"/>
      <c r="AS35" s="760"/>
      <c r="AT35" s="76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39"/>
      <c r="C36" s="639"/>
      <c r="D36" s="640"/>
      <c r="E36" s="725" t="s">
        <v>1059</v>
      </c>
      <c r="F36" s="726"/>
      <c r="G36" s="726"/>
      <c r="H36" s="726"/>
      <c r="I36" s="726"/>
      <c r="J36" s="272" t="str">
        <f>IF(AND('Mapa final'!$Y$10="Baja",'Mapa final'!$AA$10="Leve"),CONCATENATE("R1C",'Mapa final'!$O$10),"")</f>
        <v/>
      </c>
      <c r="K36" s="273" t="str">
        <f>IF(AND('Mapa final'!$Y$11="Baja",'Mapa final'!$AA$11="Leve"),CONCATENATE("R1C",'Mapa final'!$O$11),"")</f>
        <v/>
      </c>
      <c r="L36" s="273" t="str">
        <f>IF(AND('Mapa final'!$Y$12="Baja",'Mapa final'!$AA$12="Leve"),CONCATENATE("R1C",'Mapa final'!$O$12),"")</f>
        <v>R1C3</v>
      </c>
      <c r="M36" s="273" t="str">
        <f>IF(AND('Mapa final'!$Y$13="Baja",'Mapa final'!$AA$13="Leve"),CONCATENATE("R1C",'Mapa final'!$O$13),"")</f>
        <v/>
      </c>
      <c r="N36" s="273" t="str">
        <f>IF(AND('Mapa final'!$Y$14="Baja",'Mapa final'!$AA$14="Leve"),CONCATENATE("R1C",'Mapa final'!$O$14),"")</f>
        <v/>
      </c>
      <c r="O36" s="274" t="str">
        <f>IF(AND('Mapa final'!$Y$15="Baja",'Mapa final'!$AA$15="Leve"),CONCATENATE("R1C",'Mapa final'!$O$15),"")</f>
        <v/>
      </c>
      <c r="P36" s="263" t="str">
        <f>IF(AND('Mapa final'!$Y$10="Baja",'Mapa final'!$AA$10="Menor"),CONCATENATE("R1C",'Mapa final'!$O$10),"")</f>
        <v/>
      </c>
      <c r="Q36" s="264" t="str">
        <f>IF(AND('Mapa final'!$Y$11="Baja",'Mapa final'!$AA$11="Menor"),CONCATENATE("R1C",'Mapa final'!$O$11),"")</f>
        <v/>
      </c>
      <c r="R36" s="264" t="str">
        <f>IF(AND('Mapa final'!$Y$12="Baja",'Mapa final'!$AA$12="Menor"),CONCATENATE("R1C",'Mapa final'!$O$12),"")</f>
        <v/>
      </c>
      <c r="S36" s="264" t="str">
        <f>IF(AND('Mapa final'!$Y$13="Baja",'Mapa final'!$AA$13="Menor"),CONCATENATE("R1C",'Mapa final'!$O$13),"")</f>
        <v/>
      </c>
      <c r="T36" s="264" t="str">
        <f>IF(AND('Mapa final'!$Y$14="Baja",'Mapa final'!$AA$14="Menor"),CONCATENATE("R1C",'Mapa final'!$O$14),"")</f>
        <v/>
      </c>
      <c r="U36" s="265" t="str">
        <f>IF(AND('Mapa final'!$Y$15="Baja",'Mapa final'!$AA$15="Menor"),CONCATENATE("R1C",'Mapa final'!$O$15),"")</f>
        <v/>
      </c>
      <c r="V36" s="263" t="str">
        <f>IF(AND('Mapa final'!$Y$10="Baja",'Mapa final'!$AA$10="Moderado"),CONCATENATE("R1C",'Mapa final'!$O$10),"")</f>
        <v/>
      </c>
      <c r="W36" s="264" t="str">
        <f>IF(AND('Mapa final'!$Y$11="Baja",'Mapa final'!$AA$11="Moderado"),CONCATENATE("R1C",'Mapa final'!$O$11),"")</f>
        <v/>
      </c>
      <c r="X36" s="264" t="str">
        <f>IF(AND('Mapa final'!$Y$12="Baja",'Mapa final'!$AA$12="Moderado"),CONCATENATE("R1C",'Mapa final'!$O$12),"")</f>
        <v/>
      </c>
      <c r="Y36" s="264" t="str">
        <f>IF(AND('Mapa final'!$Y$13="Baja",'Mapa final'!$AA$13="Moderado"),CONCATENATE("R1C",'Mapa final'!$O$13),"")</f>
        <v/>
      </c>
      <c r="Z36" s="264" t="str">
        <f>IF(AND('Mapa final'!$Y$14="Baja",'Mapa final'!$AA$14="Moderado"),CONCATENATE("R1C",'Mapa final'!$O$14),"")</f>
        <v/>
      </c>
      <c r="AA36" s="265" t="str">
        <f>IF(AND('Mapa final'!$Y$15="Baja",'Mapa final'!$AA$15="Moderado"),CONCATENATE("R1C",'Mapa final'!$O$15),"")</f>
        <v/>
      </c>
      <c r="AB36" s="245" t="str">
        <f>IF(AND('Mapa final'!$Y$10="Baja",'Mapa final'!$AA$10="Mayor"),CONCATENATE("R1C",'Mapa final'!$O$10),"")</f>
        <v/>
      </c>
      <c r="AC36" s="246" t="str">
        <f>IF(AND('Mapa final'!$Y$11="Baja",'Mapa final'!$AA$11="Mayor"),CONCATENATE("R1C",'Mapa final'!$O$11),"")</f>
        <v/>
      </c>
      <c r="AD36" s="246" t="str">
        <f>IF(AND('Mapa final'!$Y$12="Baja",'Mapa final'!$AA$12="Mayor"),CONCATENATE("R1C",'Mapa final'!$O$12),"")</f>
        <v/>
      </c>
      <c r="AE36" s="246" t="str">
        <f>IF(AND('Mapa final'!$Y$13="Baja",'Mapa final'!$AA$13="Mayor"),CONCATENATE("R1C",'Mapa final'!$O$13),"")</f>
        <v/>
      </c>
      <c r="AF36" s="246" t="str">
        <f>IF(AND('Mapa final'!$Y$14="Baja",'Mapa final'!$AA$14="Mayor"),CONCATENATE("R1C",'Mapa final'!$O$14),"")</f>
        <v/>
      </c>
      <c r="AG36" s="247" t="str">
        <f>IF(AND('Mapa final'!$Y$15="Baja",'Mapa final'!$AA$15="Mayor"),CONCATENATE("R1C",'Mapa final'!$O$15),"")</f>
        <v/>
      </c>
      <c r="AH36" s="248" t="str">
        <f>IF(AND('Mapa final'!$Y$10="Baja",'Mapa final'!$AA$10="Catastrófico"),CONCATENATE("R1C",'Mapa final'!$O$10),"")</f>
        <v/>
      </c>
      <c r="AI36" s="249" t="str">
        <f>IF(AND('Mapa final'!$Y$11="Baja",'Mapa final'!$AA$11="Catastrófico"),CONCATENATE("R1C",'Mapa final'!$O$11),"")</f>
        <v/>
      </c>
      <c r="AJ36" s="249" t="str">
        <f>IF(AND('Mapa final'!$Y$12="Baja",'Mapa final'!$AA$12="Catastrófico"),CONCATENATE("R1C",'Mapa final'!$O$12),"")</f>
        <v/>
      </c>
      <c r="AK36" s="249" t="str">
        <f>IF(AND('Mapa final'!$Y$13="Baja",'Mapa final'!$AA$13="Catastrófico"),CONCATENATE("R1C",'Mapa final'!$O$13),"")</f>
        <v/>
      </c>
      <c r="AL36" s="249" t="str">
        <f>IF(AND('Mapa final'!$Y$14="Baja",'Mapa final'!$AA$14="Catastrófico"),CONCATENATE("R1C",'Mapa final'!$O$14),"")</f>
        <v/>
      </c>
      <c r="AM36" s="250" t="str">
        <f>IF(AND('Mapa final'!$Y$15="Baja",'Mapa final'!$AA$15="Catastrófico"),CONCATENATE("R1C",'Mapa final'!$O$15),"")</f>
        <v/>
      </c>
      <c r="AN36" s="15"/>
      <c r="AO36" s="762" t="s">
        <v>1060</v>
      </c>
      <c r="AP36" s="763"/>
      <c r="AQ36" s="763"/>
      <c r="AR36" s="763"/>
      <c r="AS36" s="763"/>
      <c r="AT36" s="76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39"/>
      <c r="C37" s="639"/>
      <c r="D37" s="640"/>
      <c r="E37" s="743"/>
      <c r="F37" s="729"/>
      <c r="G37" s="729"/>
      <c r="H37" s="729"/>
      <c r="I37" s="729"/>
      <c r="J37" s="275" t="str">
        <f>IF(AND('Mapa final'!$Y$16="Baja",'Mapa final'!$AA$16="Leve"),CONCATENATE("R2C",'Mapa final'!$O$16),"")</f>
        <v/>
      </c>
      <c r="K37" s="276" t="str">
        <f>IF(AND('Mapa final'!$Y$17="Baja",'Mapa final'!$AA$17="Leve"),CONCATENATE("R2C",'Mapa final'!$O$17),"")</f>
        <v/>
      </c>
      <c r="L37" s="276" t="str">
        <f>IF(AND('Mapa final'!$Y$18="Baja",'Mapa final'!$AA$18="Leve"),CONCATENATE("R2C",'Mapa final'!$O$18),"")</f>
        <v/>
      </c>
      <c r="M37" s="276" t="str">
        <f>IF(AND('Mapa final'!$Y$19="Baja",'Mapa final'!$AA$19="Leve"),CONCATENATE("R2C",'Mapa final'!$O$19),"")</f>
        <v/>
      </c>
      <c r="N37" s="276" t="str">
        <f>IF(AND('Mapa final'!$Y$20="Baja",'Mapa final'!$AA$20="Leve"),CONCATENATE("R2C",'Mapa final'!$O$20),"")</f>
        <v/>
      </c>
      <c r="O37" s="277" t="str">
        <f>IF(AND('Mapa final'!$Y$21="Baja",'Mapa final'!$AA$21="Leve"),CONCATENATE("R2C",'Mapa final'!$O$21),"")</f>
        <v/>
      </c>
      <c r="P37" s="266" t="str">
        <f>IF(AND('Mapa final'!$Y$16="Baja",'Mapa final'!$AA$16="Menor"),CONCATENATE("R2C",'Mapa final'!$O$16),"")</f>
        <v/>
      </c>
      <c r="Q37" s="267" t="str">
        <f>IF(AND('Mapa final'!$Y$17="Baja",'Mapa final'!$AA$17="Menor"),CONCATENATE("R2C",'Mapa final'!$O$17),"")</f>
        <v/>
      </c>
      <c r="R37" s="267" t="str">
        <f>IF(AND('Mapa final'!$Y$18="Baja",'Mapa final'!$AA$18="Menor"),CONCATENATE("R2C",'Mapa final'!$O$18),"")</f>
        <v/>
      </c>
      <c r="S37" s="267" t="str">
        <f>IF(AND('Mapa final'!$Y$19="Baja",'Mapa final'!$AA$19="Menor"),CONCATENATE("R2C",'Mapa final'!$O$19),"")</f>
        <v/>
      </c>
      <c r="T37" s="267" t="str">
        <f>IF(AND('Mapa final'!$Y$20="Baja",'Mapa final'!$AA$20="Menor"),CONCATENATE("R2C",'Mapa final'!$O$20),"")</f>
        <v/>
      </c>
      <c r="U37" s="268" t="str">
        <f>IF(AND('Mapa final'!$Y$21="Baja",'Mapa final'!$AA$21="Menor"),CONCATENATE("R2C",'Mapa final'!$O$21),"")</f>
        <v/>
      </c>
      <c r="V37" s="266" t="str">
        <f>IF(AND('Mapa final'!$Y$16="Baja",'Mapa final'!$AA$16="Moderado"),CONCATENATE("R2C",'Mapa final'!$O$16),"")</f>
        <v/>
      </c>
      <c r="W37" s="267" t="str">
        <f>IF(AND('Mapa final'!$Y$17="Baja",'Mapa final'!$AA$17="Moderado"),CONCATENATE("R2C",'Mapa final'!$O$17),"")</f>
        <v/>
      </c>
      <c r="X37" s="267" t="str">
        <f>IF(AND('Mapa final'!$Y$18="Baja",'Mapa final'!$AA$18="Moderado"),CONCATENATE("R2C",'Mapa final'!$O$18),"")</f>
        <v/>
      </c>
      <c r="Y37" s="267" t="str">
        <f>IF(AND('Mapa final'!$Y$19="Baja",'Mapa final'!$AA$19="Moderado"),CONCATENATE("R2C",'Mapa final'!$O$19),"")</f>
        <v/>
      </c>
      <c r="Z37" s="267" t="str">
        <f>IF(AND('Mapa final'!$Y$20="Baja",'Mapa final'!$AA$20="Moderado"),CONCATENATE("R2C",'Mapa final'!$O$20),"")</f>
        <v/>
      </c>
      <c r="AA37" s="268" t="str">
        <f>IF(AND('Mapa final'!$Y$21="Baja",'Mapa final'!$AA$21="Moderado"),CONCATENATE("R2C",'Mapa final'!$O$21),"")</f>
        <v/>
      </c>
      <c r="AB37" s="251" t="str">
        <f>IF(AND('Mapa final'!$Y$16="Baja",'Mapa final'!$AA$16="Mayor"),CONCATENATE("R2C",'Mapa final'!$O$16),"")</f>
        <v/>
      </c>
      <c r="AC37" s="252" t="str">
        <f>IF(AND('Mapa final'!$Y$17="Baja",'Mapa final'!$AA$17="Mayor"),CONCATENATE("R2C",'Mapa final'!$O$17),"")</f>
        <v/>
      </c>
      <c r="AD37" s="252" t="str">
        <f>IF(AND('Mapa final'!$Y$18="Baja",'Mapa final'!$AA$18="Mayor"),CONCATENATE("R2C",'Mapa final'!$O$18),"")</f>
        <v/>
      </c>
      <c r="AE37" s="252" t="str">
        <f>IF(AND('Mapa final'!$Y$19="Baja",'Mapa final'!$AA$19="Mayor"),CONCATENATE("R2C",'Mapa final'!$O$19),"")</f>
        <v/>
      </c>
      <c r="AF37" s="252" t="str">
        <f>IF(AND('Mapa final'!$Y$20="Baja",'Mapa final'!$AA$20="Mayor"),CONCATENATE("R2C",'Mapa final'!$O$20),"")</f>
        <v/>
      </c>
      <c r="AG37" s="253" t="str">
        <f>IF(AND('Mapa final'!$Y$21="Baja",'Mapa final'!$AA$21="Mayor"),CONCATENATE("R2C",'Mapa final'!$O$21),"")</f>
        <v/>
      </c>
      <c r="AH37" s="254" t="str">
        <f>IF(AND('Mapa final'!$Y$16="Baja",'Mapa final'!$AA$16="Catastrófico"),CONCATENATE("R2C",'Mapa final'!$O$16),"")</f>
        <v/>
      </c>
      <c r="AI37" s="255" t="str">
        <f>IF(AND('Mapa final'!$Y$17="Baja",'Mapa final'!$AA$17="Catastrófico"),CONCATENATE("R2C",'Mapa final'!$O$17),"")</f>
        <v/>
      </c>
      <c r="AJ37" s="255" t="str">
        <f>IF(AND('Mapa final'!$Y$18="Baja",'Mapa final'!$AA$18="Catastrófico"),CONCATENATE("R2C",'Mapa final'!$O$18),"")</f>
        <v/>
      </c>
      <c r="AK37" s="255" t="str">
        <f>IF(AND('Mapa final'!$Y$19="Baja",'Mapa final'!$AA$19="Catastrófico"),CONCATENATE("R2C",'Mapa final'!$O$19),"")</f>
        <v/>
      </c>
      <c r="AL37" s="255" t="str">
        <f>IF(AND('Mapa final'!$Y$20="Baja",'Mapa final'!$AA$20="Catastrófico"),CONCATENATE("R2C",'Mapa final'!$O$20),"")</f>
        <v/>
      </c>
      <c r="AM37" s="256" t="str">
        <f>IF(AND('Mapa final'!$Y$21="Baja",'Mapa final'!$AA$21="Catastrófico"),CONCATENATE("R2C",'Mapa final'!$O$21),"")</f>
        <v/>
      </c>
      <c r="AN37" s="15"/>
      <c r="AO37" s="765"/>
      <c r="AP37" s="766"/>
      <c r="AQ37" s="766"/>
      <c r="AR37" s="766"/>
      <c r="AS37" s="766"/>
      <c r="AT37" s="76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39"/>
      <c r="C38" s="639"/>
      <c r="D38" s="640"/>
      <c r="E38" s="728"/>
      <c r="F38" s="729"/>
      <c r="G38" s="729"/>
      <c r="H38" s="729"/>
      <c r="I38" s="729"/>
      <c r="J38" s="275" t="str">
        <f>IF(AND('Mapa final'!$Y$22="Baja",'Mapa final'!$AA$22="Leve"),CONCATENATE("R3C",'Mapa final'!$O$22),"")</f>
        <v/>
      </c>
      <c r="K38" s="276" t="str">
        <f>IF(AND('Mapa final'!$Y$23="Baja",'Mapa final'!$AA$23="Leve"),CONCATENATE("R3C",'Mapa final'!$O$23),"")</f>
        <v/>
      </c>
      <c r="L38" s="276" t="str">
        <f>IF(AND('Mapa final'!$Y$24="Baja",'Mapa final'!$AA$24="Leve"),CONCATENATE("R3C",'Mapa final'!$O$24),"")</f>
        <v/>
      </c>
      <c r="M38" s="276" t="str">
        <f>IF(AND('Mapa final'!$Y$25="Baja",'Mapa final'!$AA$25="Leve"),CONCATENATE("R3C",'Mapa final'!$O$25),"")</f>
        <v/>
      </c>
      <c r="N38" s="276" t="str">
        <f>IF(AND('Mapa final'!$Y$26="Baja",'Mapa final'!$AA$26="Leve"),CONCATENATE("R3C",'Mapa final'!$O$26),"")</f>
        <v/>
      </c>
      <c r="O38" s="277" t="str">
        <f>IF(AND('Mapa final'!$Y$27="Baja",'Mapa final'!$AA$27="Leve"),CONCATENATE("R3C",'Mapa final'!$O$27),"")</f>
        <v/>
      </c>
      <c r="P38" s="266" t="str">
        <f>IF(AND('Mapa final'!$Y$22="Baja",'Mapa final'!$AA$22="Menor"),CONCATENATE("R3C",'Mapa final'!$O$22),"")</f>
        <v/>
      </c>
      <c r="Q38" s="267" t="str">
        <f>IF(AND('Mapa final'!$Y$23="Baja",'Mapa final'!$AA$23="Menor"),CONCATENATE("R3C",'Mapa final'!$O$23),"")</f>
        <v/>
      </c>
      <c r="R38" s="267" t="str">
        <f>IF(AND('Mapa final'!$Y$24="Baja",'Mapa final'!$AA$24="Menor"),CONCATENATE("R3C",'Mapa final'!$O$24),"")</f>
        <v/>
      </c>
      <c r="S38" s="267" t="str">
        <f>IF(AND('Mapa final'!$Y$25="Baja",'Mapa final'!$AA$25="Menor"),CONCATENATE("R3C",'Mapa final'!$O$25),"")</f>
        <v/>
      </c>
      <c r="T38" s="267" t="str">
        <f>IF(AND('Mapa final'!$Y$26="Baja",'Mapa final'!$AA$26="Menor"),CONCATENATE("R3C",'Mapa final'!$O$26),"")</f>
        <v/>
      </c>
      <c r="U38" s="268" t="str">
        <f>IF(AND('Mapa final'!$Y$27="Baja",'Mapa final'!$AA$27="Menor"),CONCATENATE("R3C",'Mapa final'!$O$27),"")</f>
        <v/>
      </c>
      <c r="V38" s="266" t="str">
        <f>IF(AND('Mapa final'!$Y$22="Baja",'Mapa final'!$AA$22="Moderado"),CONCATENATE("R3C",'Mapa final'!$O$22),"")</f>
        <v/>
      </c>
      <c r="W38" s="267" t="str">
        <f>IF(AND('Mapa final'!$Y$23="Baja",'Mapa final'!$AA$23="Moderado"),CONCATENATE("R3C",'Mapa final'!$O$23),"")</f>
        <v/>
      </c>
      <c r="X38" s="267" t="str">
        <f>IF(AND('Mapa final'!$Y$24="Baja",'Mapa final'!$AA$24="Moderado"),CONCATENATE("R3C",'Mapa final'!$O$24),"")</f>
        <v/>
      </c>
      <c r="Y38" s="267" t="str">
        <f>IF(AND('Mapa final'!$Y$25="Baja",'Mapa final'!$AA$25="Moderado"),CONCATENATE("R3C",'Mapa final'!$O$25),"")</f>
        <v/>
      </c>
      <c r="Z38" s="267" t="str">
        <f>IF(AND('Mapa final'!$Y$26="Baja",'Mapa final'!$AA$26="Moderado"),CONCATENATE("R3C",'Mapa final'!$O$26),"")</f>
        <v/>
      </c>
      <c r="AA38" s="268" t="str">
        <f>IF(AND('Mapa final'!$Y$27="Baja",'Mapa final'!$AA$27="Moderado"),CONCATENATE("R3C",'Mapa final'!$O$27),"")</f>
        <v/>
      </c>
      <c r="AB38" s="251" t="str">
        <f>IF(AND('Mapa final'!$Y$22="Baja",'Mapa final'!$AA$22="Mayor"),CONCATENATE("R3C",'Mapa final'!$O$22),"")</f>
        <v/>
      </c>
      <c r="AC38" s="252" t="str">
        <f>IF(AND('Mapa final'!$Y$23="Baja",'Mapa final'!$AA$23="Mayor"),CONCATENATE("R3C",'Mapa final'!$O$23),"")</f>
        <v/>
      </c>
      <c r="AD38" s="252" t="str">
        <f>IF(AND('Mapa final'!$Y$24="Baja",'Mapa final'!$AA$24="Mayor"),CONCATENATE("R3C",'Mapa final'!$O$24),"")</f>
        <v/>
      </c>
      <c r="AE38" s="252" t="str">
        <f>IF(AND('Mapa final'!$Y$25="Baja",'Mapa final'!$AA$25="Mayor"),CONCATENATE("R3C",'Mapa final'!$O$25),"")</f>
        <v/>
      </c>
      <c r="AF38" s="252" t="str">
        <f>IF(AND('Mapa final'!$Y$26="Baja",'Mapa final'!$AA$26="Mayor"),CONCATENATE("R3C",'Mapa final'!$O$26),"")</f>
        <v/>
      </c>
      <c r="AG38" s="253" t="str">
        <f>IF(AND('Mapa final'!$Y$27="Baja",'Mapa final'!$AA$27="Mayor"),CONCATENATE("R3C",'Mapa final'!$O$27),"")</f>
        <v/>
      </c>
      <c r="AH38" s="254" t="str">
        <f>IF(AND('Mapa final'!$Y$22="Baja",'Mapa final'!$AA$22="Catastrófico"),CONCATENATE("R3C",'Mapa final'!$O$22),"")</f>
        <v/>
      </c>
      <c r="AI38" s="255" t="str">
        <f>IF(AND('Mapa final'!$Y$23="Baja",'Mapa final'!$AA$23="Catastrófico"),CONCATENATE("R3C",'Mapa final'!$O$23),"")</f>
        <v/>
      </c>
      <c r="AJ38" s="255" t="str">
        <f>IF(AND('Mapa final'!$Y$24="Baja",'Mapa final'!$AA$24="Catastrófico"),CONCATENATE("R3C",'Mapa final'!$O$24),"")</f>
        <v/>
      </c>
      <c r="AK38" s="255" t="str">
        <f>IF(AND('Mapa final'!$Y$25="Baja",'Mapa final'!$AA$25="Catastrófico"),CONCATENATE("R3C",'Mapa final'!$O$25),"")</f>
        <v/>
      </c>
      <c r="AL38" s="255" t="str">
        <f>IF(AND('Mapa final'!$Y$26="Baja",'Mapa final'!$AA$26="Catastrófico"),CONCATENATE("R3C",'Mapa final'!$O$26),"")</f>
        <v/>
      </c>
      <c r="AM38" s="256" t="str">
        <f>IF(AND('Mapa final'!$Y$27="Baja",'Mapa final'!$AA$27="Catastrófico"),CONCATENATE("R3C",'Mapa final'!$O$27),"")</f>
        <v/>
      </c>
      <c r="AN38" s="15"/>
      <c r="AO38" s="765"/>
      <c r="AP38" s="766"/>
      <c r="AQ38" s="766"/>
      <c r="AR38" s="766"/>
      <c r="AS38" s="766"/>
      <c r="AT38" s="767"/>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39"/>
      <c r="C39" s="639"/>
      <c r="D39" s="640"/>
      <c r="E39" s="728"/>
      <c r="F39" s="729"/>
      <c r="G39" s="729"/>
      <c r="H39" s="729"/>
      <c r="I39" s="729"/>
      <c r="J39" s="275" t="str">
        <f>IF(AND('Mapa final'!$Y$28="Baja",'Mapa final'!$AA$28="Leve"),CONCATENATE("R4C",'Mapa final'!$O$28),"")</f>
        <v/>
      </c>
      <c r="K39" s="276" t="str">
        <f>IF(AND('Mapa final'!$Y$29="Baja",'Mapa final'!$AA$29="Leve"),CONCATENATE("R4C",'Mapa final'!$O$29),"")</f>
        <v/>
      </c>
      <c r="L39" s="276" t="str">
        <f>IF(AND('Mapa final'!$Y$30="Baja",'Mapa final'!$AA$30="Leve"),CONCATENATE("R4C",'Mapa final'!$O$30),"")</f>
        <v/>
      </c>
      <c r="M39" s="276" t="str">
        <f>IF(AND('Mapa final'!$Y$31="Baja",'Mapa final'!$AA$31="Leve"),CONCATENATE("R4C",'Mapa final'!$O$31),"")</f>
        <v/>
      </c>
      <c r="N39" s="276" t="str">
        <f>IF(AND('Mapa final'!$Y$32="Baja",'Mapa final'!$AA$32="Leve"),CONCATENATE("R4C",'Mapa final'!$O$32),"")</f>
        <v/>
      </c>
      <c r="O39" s="277" t="str">
        <f>IF(AND('Mapa final'!$Y$33="Baja",'Mapa final'!$AA$33="Leve"),CONCATENATE("R4C",'Mapa final'!$O$33),"")</f>
        <v/>
      </c>
      <c r="P39" s="266" t="str">
        <f>IF(AND('Mapa final'!$Y$28="Baja",'Mapa final'!$AA$28="Menor"),CONCATENATE("R4C",'Mapa final'!$O$28),"")</f>
        <v/>
      </c>
      <c r="Q39" s="267" t="str">
        <f>IF(AND('Mapa final'!$Y$29="Baja",'Mapa final'!$AA$29="Menor"),CONCATENATE("R4C",'Mapa final'!$O$29),"")</f>
        <v/>
      </c>
      <c r="R39" s="267" t="str">
        <f>IF(AND('Mapa final'!$Y$30="Baja",'Mapa final'!$AA$30="Menor"),CONCATENATE("R4C",'Mapa final'!$O$30),"")</f>
        <v/>
      </c>
      <c r="S39" s="267" t="str">
        <f>IF(AND('Mapa final'!$Y$31="Baja",'Mapa final'!$AA$31="Menor"),CONCATENATE("R4C",'Mapa final'!$O$31),"")</f>
        <v/>
      </c>
      <c r="T39" s="267" t="str">
        <f>IF(AND('Mapa final'!$Y$32="Baja",'Mapa final'!$AA$32="Menor"),CONCATENATE("R4C",'Mapa final'!$O$32),"")</f>
        <v/>
      </c>
      <c r="U39" s="268" t="str">
        <f>IF(AND('Mapa final'!$Y$33="Baja",'Mapa final'!$AA$33="Menor"),CONCATENATE("R4C",'Mapa final'!$O$33),"")</f>
        <v/>
      </c>
      <c r="V39" s="266" t="str">
        <f>IF(AND('Mapa final'!$Y$28="Baja",'Mapa final'!$AA$28="Moderado"),CONCATENATE("R4C",'Mapa final'!$O$28),"")</f>
        <v/>
      </c>
      <c r="W39" s="267" t="str">
        <f>IF(AND('Mapa final'!$Y$29="Baja",'Mapa final'!$AA$29="Moderado"),CONCATENATE("R4C",'Mapa final'!$O$29),"")</f>
        <v/>
      </c>
      <c r="X39" s="267" t="str">
        <f>IF(AND('Mapa final'!$Y$30="Baja",'Mapa final'!$AA$30="Moderado"),CONCATENATE("R4C",'Mapa final'!$O$30),"")</f>
        <v/>
      </c>
      <c r="Y39" s="267" t="str">
        <f>IF(AND('Mapa final'!$Y$31="Baja",'Mapa final'!$AA$31="Moderado"),CONCATENATE("R4C",'Mapa final'!$O$31),"")</f>
        <v/>
      </c>
      <c r="Z39" s="267" t="str">
        <f>IF(AND('Mapa final'!$Y$32="Baja",'Mapa final'!$AA$32="Moderado"),CONCATENATE("R4C",'Mapa final'!$O$32),"")</f>
        <v/>
      </c>
      <c r="AA39" s="268" t="str">
        <f>IF(AND('Mapa final'!$Y$33="Baja",'Mapa final'!$AA$33="Moderado"),CONCATENATE("R4C",'Mapa final'!$O$33),"")</f>
        <v/>
      </c>
      <c r="AB39" s="251" t="str">
        <f>IF(AND('Mapa final'!$Y$28="Baja",'Mapa final'!$AA$28="Mayor"),CONCATENATE("R4C",'Mapa final'!$O$28),"")</f>
        <v/>
      </c>
      <c r="AC39" s="252" t="str">
        <f>IF(AND('Mapa final'!$Y$29="Baja",'Mapa final'!$AA$29="Mayor"),CONCATENATE("R4C",'Mapa final'!$O$29),"")</f>
        <v/>
      </c>
      <c r="AD39" s="252" t="str">
        <f>IF(AND('Mapa final'!$Y$30="Baja",'Mapa final'!$AA$30="Mayor"),CONCATENATE("R4C",'Mapa final'!$O$30),"")</f>
        <v/>
      </c>
      <c r="AE39" s="252" t="str">
        <f>IF(AND('Mapa final'!$Y$31="Baja",'Mapa final'!$AA$31="Mayor"),CONCATENATE("R4C",'Mapa final'!$O$31),"")</f>
        <v/>
      </c>
      <c r="AF39" s="252" t="str">
        <f>IF(AND('Mapa final'!$Y$32="Baja",'Mapa final'!$AA$32="Mayor"),CONCATENATE("R4C",'Mapa final'!$O$32),"")</f>
        <v/>
      </c>
      <c r="AG39" s="253" t="str">
        <f>IF(AND('Mapa final'!$Y$33="Baja",'Mapa final'!$AA$33="Mayor"),CONCATENATE("R4C",'Mapa final'!$O$33),"")</f>
        <v/>
      </c>
      <c r="AH39" s="254" t="str">
        <f>IF(AND('Mapa final'!$Y$28="Baja",'Mapa final'!$AA$28="Catastrófico"),CONCATENATE("R4C",'Mapa final'!$O$28),"")</f>
        <v/>
      </c>
      <c r="AI39" s="255" t="str">
        <f>IF(AND('Mapa final'!$Y$29="Baja",'Mapa final'!$AA$29="Catastrófico"),CONCATENATE("R4C",'Mapa final'!$O$29),"")</f>
        <v/>
      </c>
      <c r="AJ39" s="255" t="str">
        <f>IF(AND('Mapa final'!$Y$30="Baja",'Mapa final'!$AA$30="Catastrófico"),CONCATENATE("R4C",'Mapa final'!$O$30),"")</f>
        <v/>
      </c>
      <c r="AK39" s="255" t="str">
        <f>IF(AND('Mapa final'!$Y$31="Baja",'Mapa final'!$AA$31="Catastrófico"),CONCATENATE("R4C",'Mapa final'!$O$31),"")</f>
        <v/>
      </c>
      <c r="AL39" s="255" t="str">
        <f>IF(AND('Mapa final'!$Y$32="Baja",'Mapa final'!$AA$32="Catastrófico"),CONCATENATE("R4C",'Mapa final'!$O$32),"")</f>
        <v/>
      </c>
      <c r="AM39" s="256" t="str">
        <f>IF(AND('Mapa final'!$Y$33="Baja",'Mapa final'!$AA$33="Catastrófico"),CONCATENATE("R4C",'Mapa final'!$O$33),"")</f>
        <v/>
      </c>
      <c r="AN39" s="15"/>
      <c r="AO39" s="765"/>
      <c r="AP39" s="766"/>
      <c r="AQ39" s="766"/>
      <c r="AR39" s="766"/>
      <c r="AS39" s="766"/>
      <c r="AT39" s="767"/>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39"/>
      <c r="C40" s="639"/>
      <c r="D40" s="640"/>
      <c r="E40" s="728"/>
      <c r="F40" s="729"/>
      <c r="G40" s="729"/>
      <c r="H40" s="729"/>
      <c r="I40" s="729"/>
      <c r="J40" s="275" t="str">
        <f>IF(AND('Mapa final'!$Y$34="Baja",'Mapa final'!$AA$34="Leve"),CONCATENATE("R5C",'Mapa final'!$O$34),"")</f>
        <v/>
      </c>
      <c r="K40" s="276" t="str">
        <f>IF(AND('Mapa final'!$Y$35="Baja",'Mapa final'!$AA$35="Leve"),CONCATENATE("R5C",'Mapa final'!$O$35),"")</f>
        <v/>
      </c>
      <c r="L40" s="276" t="str">
        <f>IF(AND('Mapa final'!$Y$36="Baja",'Mapa final'!$AA$36="Leve"),CONCATENATE("R5C",'Mapa final'!$O$36),"")</f>
        <v/>
      </c>
      <c r="M40" s="276" t="str">
        <f>IF(AND('Mapa final'!$Y$37="Baja",'Mapa final'!$AA$37="Leve"),CONCATENATE("R5C",'Mapa final'!$O$37),"")</f>
        <v/>
      </c>
      <c r="N40" s="276" t="str">
        <f>IF(AND('Mapa final'!$Y$38="Baja",'Mapa final'!$AA$38="Leve"),CONCATENATE("R5C",'Mapa final'!$O$38),"")</f>
        <v/>
      </c>
      <c r="O40" s="277" t="str">
        <f>IF(AND('Mapa final'!$Y$39="Baja",'Mapa final'!$AA$39="Leve"),CONCATENATE("R5C",'Mapa final'!$O$39),"")</f>
        <v/>
      </c>
      <c r="P40" s="266" t="str">
        <f>IF(AND('Mapa final'!$Y$34="Baja",'Mapa final'!$AA$34="Menor"),CONCATENATE("R5C",'Mapa final'!$O$34),"")</f>
        <v/>
      </c>
      <c r="Q40" s="267" t="str">
        <f>IF(AND('Mapa final'!$Y$35="Baja",'Mapa final'!$AA$35="Menor"),CONCATENATE("R5C",'Mapa final'!$O$35),"")</f>
        <v/>
      </c>
      <c r="R40" s="267" t="str">
        <f>IF(AND('Mapa final'!$Y$36="Baja",'Mapa final'!$AA$36="Menor"),CONCATENATE("R5C",'Mapa final'!$O$36),"")</f>
        <v/>
      </c>
      <c r="S40" s="267" t="str">
        <f>IF(AND('Mapa final'!$Y$37="Baja",'Mapa final'!$AA$37="Menor"),CONCATENATE("R5C",'Mapa final'!$O$37),"")</f>
        <v/>
      </c>
      <c r="T40" s="267" t="str">
        <f>IF(AND('Mapa final'!$Y$38="Baja",'Mapa final'!$AA$38="Menor"),CONCATENATE("R5C",'Mapa final'!$O$38),"")</f>
        <v/>
      </c>
      <c r="U40" s="268" t="str">
        <f>IF(AND('Mapa final'!$Y$39="Baja",'Mapa final'!$AA$39="Menor"),CONCATENATE("R5C",'Mapa final'!$O$39),"")</f>
        <v/>
      </c>
      <c r="V40" s="266" t="str">
        <f>IF(AND('Mapa final'!$Y$34="Baja",'Mapa final'!$AA$34="Moderado"),CONCATENATE("R5C",'Mapa final'!$O$34),"")</f>
        <v/>
      </c>
      <c r="W40" s="267" t="str">
        <f>IF(AND('Mapa final'!$Y$35="Baja",'Mapa final'!$AA$35="Moderado"),CONCATENATE("R5C",'Mapa final'!$O$35),"")</f>
        <v/>
      </c>
      <c r="X40" s="267" t="str">
        <f>IF(AND('Mapa final'!$Y$36="Baja",'Mapa final'!$AA$36="Moderado"),CONCATENATE("R5C",'Mapa final'!$O$36),"")</f>
        <v/>
      </c>
      <c r="Y40" s="267" t="str">
        <f>IF(AND('Mapa final'!$Y$37="Baja",'Mapa final'!$AA$37="Moderado"),CONCATENATE("R5C",'Mapa final'!$O$37),"")</f>
        <v/>
      </c>
      <c r="Z40" s="267" t="str">
        <f>IF(AND('Mapa final'!$Y$38="Baja",'Mapa final'!$AA$38="Moderado"),CONCATENATE("R5C",'Mapa final'!$O$38),"")</f>
        <v/>
      </c>
      <c r="AA40" s="268" t="str">
        <f>IF(AND('Mapa final'!$Y$39="Baja",'Mapa final'!$AA$39="Moderado"),CONCATENATE("R5C",'Mapa final'!$O$39),"")</f>
        <v/>
      </c>
      <c r="AB40" s="251" t="str">
        <f>IF(AND('Mapa final'!$Y$34="Baja",'Mapa final'!$AA$34="Mayor"),CONCATENATE("R5C",'Mapa final'!$O$34),"")</f>
        <v/>
      </c>
      <c r="AC40" s="252" t="str">
        <f>IF(AND('Mapa final'!$Y$35="Baja",'Mapa final'!$AA$35="Mayor"),CONCATENATE("R5C",'Mapa final'!$O$35),"")</f>
        <v/>
      </c>
      <c r="AD40" s="252" t="str">
        <f>IF(AND('Mapa final'!$Y$36="Baja",'Mapa final'!$AA$36="Mayor"),CONCATENATE("R5C",'Mapa final'!$O$36),"")</f>
        <v/>
      </c>
      <c r="AE40" s="252" t="str">
        <f>IF(AND('Mapa final'!$Y$37="Baja",'Mapa final'!$AA$37="Mayor"),CONCATENATE("R5C",'Mapa final'!$O$37),"")</f>
        <v/>
      </c>
      <c r="AF40" s="252" t="str">
        <f>IF(AND('Mapa final'!$Y$38="Baja",'Mapa final'!$AA$38="Mayor"),CONCATENATE("R5C",'Mapa final'!$O$38),"")</f>
        <v/>
      </c>
      <c r="AG40" s="253" t="str">
        <f>IF(AND('Mapa final'!$Y$39="Baja",'Mapa final'!$AA$39="Mayor"),CONCATENATE("R5C",'Mapa final'!$O$39),"")</f>
        <v/>
      </c>
      <c r="AH40" s="254" t="str">
        <f>IF(AND('Mapa final'!$Y$34="Baja",'Mapa final'!$AA$34="Catastrófico"),CONCATENATE("R5C",'Mapa final'!$O$34),"")</f>
        <v/>
      </c>
      <c r="AI40" s="255" t="str">
        <f>IF(AND('Mapa final'!$Y$35="Baja",'Mapa final'!$AA$35="Catastrófico"),CONCATENATE("R5C",'Mapa final'!$O$35),"")</f>
        <v/>
      </c>
      <c r="AJ40" s="255" t="str">
        <f>IF(AND('Mapa final'!$Y$36="Baja",'Mapa final'!$AA$36="Catastrófico"),CONCATENATE("R5C",'Mapa final'!$O$36),"")</f>
        <v/>
      </c>
      <c r="AK40" s="255" t="str">
        <f>IF(AND('Mapa final'!$Y$37="Baja",'Mapa final'!$AA$37="Catastrófico"),CONCATENATE("R5C",'Mapa final'!$O$37),"")</f>
        <v/>
      </c>
      <c r="AL40" s="255" t="str">
        <f>IF(AND('Mapa final'!$Y$38="Baja",'Mapa final'!$AA$38="Catastrófico"),CONCATENATE("R5C",'Mapa final'!$O$38),"")</f>
        <v/>
      </c>
      <c r="AM40" s="256" t="str">
        <f>IF(AND('Mapa final'!$Y$39="Baja",'Mapa final'!$AA$39="Catastrófico"),CONCATENATE("R5C",'Mapa final'!$O$39),"")</f>
        <v/>
      </c>
      <c r="AN40" s="15"/>
      <c r="AO40" s="765"/>
      <c r="AP40" s="766"/>
      <c r="AQ40" s="766"/>
      <c r="AR40" s="766"/>
      <c r="AS40" s="766"/>
      <c r="AT40" s="767"/>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39"/>
      <c r="C41" s="639"/>
      <c r="D41" s="640"/>
      <c r="E41" s="728"/>
      <c r="F41" s="729"/>
      <c r="G41" s="729"/>
      <c r="H41" s="729"/>
      <c r="I41" s="729"/>
      <c r="J41" s="275" t="str">
        <f>IF(AND('Mapa final'!$Y$40="Baja",'Mapa final'!$AA$40="Leve"),CONCATENATE("R6C",'Mapa final'!$O$40),"")</f>
        <v/>
      </c>
      <c r="K41" s="276" t="str">
        <f>IF(AND('Mapa final'!$Y$41="Baja",'Mapa final'!$AA$41="Leve"),CONCATENATE("R6C",'Mapa final'!$O$41),"")</f>
        <v/>
      </c>
      <c r="L41" s="276" t="str">
        <f>IF(AND('Mapa final'!$Y$42="Baja",'Mapa final'!$AA$42="Leve"),CONCATENATE("R6C",'Mapa final'!$O$42),"")</f>
        <v/>
      </c>
      <c r="M41" s="276" t="str">
        <f>IF(AND('Mapa final'!$Y$43="Baja",'Mapa final'!$AA$43="Leve"),CONCATENATE("R6C",'Mapa final'!$O$43),"")</f>
        <v/>
      </c>
      <c r="N41" s="276" t="str">
        <f>IF(AND('Mapa final'!$Y$44="Baja",'Mapa final'!$AA$44="Leve"),CONCATENATE("R6C",'Mapa final'!$O$44),"")</f>
        <v/>
      </c>
      <c r="O41" s="277" t="str">
        <f>IF(AND('Mapa final'!$Y$45="Baja",'Mapa final'!$AA$45="Leve"),CONCATENATE("R6C",'Mapa final'!$O$45),"")</f>
        <v/>
      </c>
      <c r="P41" s="266" t="str">
        <f>IF(AND('Mapa final'!$Y$40="Baja",'Mapa final'!$AA$40="Menor"),CONCATENATE("R6C",'Mapa final'!$O$40),"")</f>
        <v/>
      </c>
      <c r="Q41" s="267" t="str">
        <f>IF(AND('Mapa final'!$Y$41="Baja",'Mapa final'!$AA$41="Menor"),CONCATENATE("R6C",'Mapa final'!$O$41),"")</f>
        <v/>
      </c>
      <c r="R41" s="267" t="str">
        <f>IF(AND('Mapa final'!$Y$42="Baja",'Mapa final'!$AA$42="Menor"),CONCATENATE("R6C",'Mapa final'!$O$42),"")</f>
        <v/>
      </c>
      <c r="S41" s="267" t="str">
        <f>IF(AND('Mapa final'!$Y$43="Baja",'Mapa final'!$AA$43="Menor"),CONCATENATE("R6C",'Mapa final'!$O$43),"")</f>
        <v/>
      </c>
      <c r="T41" s="267" t="str">
        <f>IF(AND('Mapa final'!$Y$44="Baja",'Mapa final'!$AA$44="Menor"),CONCATENATE("R6C",'Mapa final'!$O$44),"")</f>
        <v/>
      </c>
      <c r="U41" s="268" t="str">
        <f>IF(AND('Mapa final'!$Y$45="Baja",'Mapa final'!$AA$45="Menor"),CONCATENATE("R6C",'Mapa final'!$O$45),"")</f>
        <v/>
      </c>
      <c r="V41" s="266" t="str">
        <f>IF(AND('Mapa final'!$Y$40="Baja",'Mapa final'!$AA$40="Moderado"),CONCATENATE("R6C",'Mapa final'!$O$40),"")</f>
        <v/>
      </c>
      <c r="W41" s="267" t="str">
        <f>IF(AND('Mapa final'!$Y$41="Baja",'Mapa final'!$AA$41="Moderado"),CONCATENATE("R6C",'Mapa final'!$O$41),"")</f>
        <v/>
      </c>
      <c r="X41" s="267" t="str">
        <f>IF(AND('Mapa final'!$Y$42="Baja",'Mapa final'!$AA$42="Moderado"),CONCATENATE("R6C",'Mapa final'!$O$42),"")</f>
        <v/>
      </c>
      <c r="Y41" s="267" t="str">
        <f>IF(AND('Mapa final'!$Y$43="Baja",'Mapa final'!$AA$43="Moderado"),CONCATENATE("R6C",'Mapa final'!$O$43),"")</f>
        <v/>
      </c>
      <c r="Z41" s="267" t="str">
        <f>IF(AND('Mapa final'!$Y$44="Baja",'Mapa final'!$AA$44="Moderado"),CONCATENATE("R6C",'Mapa final'!$O$44),"")</f>
        <v/>
      </c>
      <c r="AA41" s="268" t="str">
        <f>IF(AND('Mapa final'!$Y$45="Baja",'Mapa final'!$AA$45="Moderado"),CONCATENATE("R6C",'Mapa final'!$O$45),"")</f>
        <v/>
      </c>
      <c r="AB41" s="251" t="str">
        <f>IF(AND('Mapa final'!$Y$40="Baja",'Mapa final'!$AA$40="Mayor"),CONCATENATE("R6C",'Mapa final'!$O$40),"")</f>
        <v/>
      </c>
      <c r="AC41" s="252" t="str">
        <f>IF(AND('Mapa final'!$Y$41="Baja",'Mapa final'!$AA$41="Mayor"),CONCATENATE("R6C",'Mapa final'!$O$41),"")</f>
        <v/>
      </c>
      <c r="AD41" s="252" t="str">
        <f>IF(AND('Mapa final'!$Y$42="Baja",'Mapa final'!$AA$42="Mayor"),CONCATENATE("R6C",'Mapa final'!$O$42),"")</f>
        <v/>
      </c>
      <c r="AE41" s="252" t="str">
        <f>IF(AND('Mapa final'!$Y$43="Baja",'Mapa final'!$AA$43="Mayor"),CONCATENATE("R6C",'Mapa final'!$O$43),"")</f>
        <v/>
      </c>
      <c r="AF41" s="252" t="str">
        <f>IF(AND('Mapa final'!$Y$44="Baja",'Mapa final'!$AA$44="Mayor"),CONCATENATE("R6C",'Mapa final'!$O$44),"")</f>
        <v/>
      </c>
      <c r="AG41" s="253" t="str">
        <f>IF(AND('Mapa final'!$Y$45="Baja",'Mapa final'!$AA$45="Mayor"),CONCATENATE("R6C",'Mapa final'!$O$45),"")</f>
        <v/>
      </c>
      <c r="AH41" s="254" t="str">
        <f>IF(AND('Mapa final'!$Y$40="Baja",'Mapa final'!$AA$40="Catastrófico"),CONCATENATE("R6C",'Mapa final'!$O$40),"")</f>
        <v/>
      </c>
      <c r="AI41" s="255" t="str">
        <f>IF(AND('Mapa final'!$Y$41="Baja",'Mapa final'!$AA$41="Catastrófico"),CONCATENATE("R6C",'Mapa final'!$O$41),"")</f>
        <v/>
      </c>
      <c r="AJ41" s="255" t="str">
        <f>IF(AND('Mapa final'!$Y$42="Baja",'Mapa final'!$AA$42="Catastrófico"),CONCATENATE("R6C",'Mapa final'!$O$42),"")</f>
        <v/>
      </c>
      <c r="AK41" s="255" t="str">
        <f>IF(AND('Mapa final'!$Y$43="Baja",'Mapa final'!$AA$43="Catastrófico"),CONCATENATE("R6C",'Mapa final'!$O$43),"")</f>
        <v/>
      </c>
      <c r="AL41" s="255" t="str">
        <f>IF(AND('Mapa final'!$Y$44="Baja",'Mapa final'!$AA$44="Catastrófico"),CONCATENATE("R6C",'Mapa final'!$O$44),"")</f>
        <v/>
      </c>
      <c r="AM41" s="256" t="str">
        <f>IF(AND('Mapa final'!$Y$45="Baja",'Mapa final'!$AA$45="Catastrófico"),CONCATENATE("R6C",'Mapa final'!$O$45),"")</f>
        <v/>
      </c>
      <c r="AN41" s="15"/>
      <c r="AO41" s="765"/>
      <c r="AP41" s="766"/>
      <c r="AQ41" s="766"/>
      <c r="AR41" s="766"/>
      <c r="AS41" s="766"/>
      <c r="AT41" s="767"/>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39"/>
      <c r="C42" s="639"/>
      <c r="D42" s="640"/>
      <c r="E42" s="728"/>
      <c r="F42" s="729"/>
      <c r="G42" s="729"/>
      <c r="H42" s="729"/>
      <c r="I42" s="729"/>
      <c r="J42" s="275" t="str">
        <f>IF(AND('Mapa final'!$Y$46="Baja",'Mapa final'!$AA$46="Leve"),CONCATENATE("R7C",'Mapa final'!$O$46),"")</f>
        <v/>
      </c>
      <c r="K42" s="276" t="str">
        <f>IF(AND('Mapa final'!$Y$47="Baja",'Mapa final'!$AA$47="Leve"),CONCATENATE("R7C",'Mapa final'!$O$47),"")</f>
        <v/>
      </c>
      <c r="L42" s="276" t="str">
        <f>IF(AND('Mapa final'!$Y$48="Baja",'Mapa final'!$AA$48="Leve"),CONCATENATE("R7C",'Mapa final'!$O$48),"")</f>
        <v/>
      </c>
      <c r="M42" s="276" t="str">
        <f>IF(AND('Mapa final'!$Y$49="Baja",'Mapa final'!$AA$49="Leve"),CONCATENATE("R7C",'Mapa final'!$O$49),"")</f>
        <v/>
      </c>
      <c r="N42" s="276" t="str">
        <f>IF(AND('Mapa final'!$Y$50="Baja",'Mapa final'!$AA$50="Leve"),CONCATENATE("R7C",'Mapa final'!$O$50),"")</f>
        <v/>
      </c>
      <c r="O42" s="277" t="str">
        <f>IF(AND('Mapa final'!$Y$51="Baja",'Mapa final'!$AA$51="Leve"),CONCATENATE("R7C",'Mapa final'!$O$51),"")</f>
        <v/>
      </c>
      <c r="P42" s="266" t="str">
        <f>IF(AND('Mapa final'!$Y$46="Baja",'Mapa final'!$AA$46="Menor"),CONCATENATE("R7C",'Mapa final'!$O$46),"")</f>
        <v/>
      </c>
      <c r="Q42" s="267" t="str">
        <f>IF(AND('Mapa final'!$Y$47="Baja",'Mapa final'!$AA$47="Menor"),CONCATENATE("R7C",'Mapa final'!$O$47),"")</f>
        <v/>
      </c>
      <c r="R42" s="267" t="str">
        <f>IF(AND('Mapa final'!$Y$48="Baja",'Mapa final'!$AA$48="Menor"),CONCATENATE("R7C",'Mapa final'!$O$48),"")</f>
        <v/>
      </c>
      <c r="S42" s="267" t="str">
        <f>IF(AND('Mapa final'!$Y$49="Baja",'Mapa final'!$AA$49="Menor"),CONCATENATE("R7C",'Mapa final'!$O$49),"")</f>
        <v/>
      </c>
      <c r="T42" s="267" t="str">
        <f>IF(AND('Mapa final'!$Y$50="Baja",'Mapa final'!$AA$50="Menor"),CONCATENATE("R7C",'Mapa final'!$O$50),"")</f>
        <v/>
      </c>
      <c r="U42" s="268" t="str">
        <f>IF(AND('Mapa final'!$Y$51="Baja",'Mapa final'!$AA$51="Menor"),CONCATENATE("R7C",'Mapa final'!$O$51),"")</f>
        <v/>
      </c>
      <c r="V42" s="266" t="str">
        <f>IF(AND('Mapa final'!$Y$46="Baja",'Mapa final'!$AA$46="Moderado"),CONCATENATE("R7C",'Mapa final'!$O$46),"")</f>
        <v/>
      </c>
      <c r="W42" s="267" t="str">
        <f>IF(AND('Mapa final'!$Y$47="Baja",'Mapa final'!$AA$47="Moderado"),CONCATENATE("R7C",'Mapa final'!$O$47),"")</f>
        <v/>
      </c>
      <c r="X42" s="267" t="str">
        <f>IF(AND('Mapa final'!$Y$48="Baja",'Mapa final'!$AA$48="Moderado"),CONCATENATE("R7C",'Mapa final'!$O$48),"")</f>
        <v/>
      </c>
      <c r="Y42" s="267" t="str">
        <f>IF(AND('Mapa final'!$Y$49="Baja",'Mapa final'!$AA$49="Moderado"),CONCATENATE("R7C",'Mapa final'!$O$49),"")</f>
        <v/>
      </c>
      <c r="Z42" s="267" t="str">
        <f>IF(AND('Mapa final'!$Y$50="Baja",'Mapa final'!$AA$50="Moderado"),CONCATENATE("R7C",'Mapa final'!$O$50),"")</f>
        <v/>
      </c>
      <c r="AA42" s="268" t="str">
        <f>IF(AND('Mapa final'!$Y$51="Baja",'Mapa final'!$AA$51="Moderado"),CONCATENATE("R7C",'Mapa final'!$O$51),"")</f>
        <v/>
      </c>
      <c r="AB42" s="251" t="str">
        <f>IF(AND('Mapa final'!$Y$46="Baja",'Mapa final'!$AA$46="Mayor"),CONCATENATE("R7C",'Mapa final'!$O$46),"")</f>
        <v/>
      </c>
      <c r="AC42" s="252" t="str">
        <f>IF(AND('Mapa final'!$Y$47="Baja",'Mapa final'!$AA$47="Mayor"),CONCATENATE("R7C",'Mapa final'!$O$47),"")</f>
        <v/>
      </c>
      <c r="AD42" s="252" t="str">
        <f>IF(AND('Mapa final'!$Y$48="Baja",'Mapa final'!$AA$48="Mayor"),CONCATENATE("R7C",'Mapa final'!$O$48),"")</f>
        <v/>
      </c>
      <c r="AE42" s="252" t="str">
        <f>IF(AND('Mapa final'!$Y$49="Baja",'Mapa final'!$AA$49="Mayor"),CONCATENATE("R7C",'Mapa final'!$O$49),"")</f>
        <v/>
      </c>
      <c r="AF42" s="252" t="str">
        <f>IF(AND('Mapa final'!$Y$50="Baja",'Mapa final'!$AA$50="Mayor"),CONCATENATE("R7C",'Mapa final'!$O$50),"")</f>
        <v/>
      </c>
      <c r="AG42" s="253" t="str">
        <f>IF(AND('Mapa final'!$Y$51="Baja",'Mapa final'!$AA$51="Mayor"),CONCATENATE("R7C",'Mapa final'!$O$51),"")</f>
        <v/>
      </c>
      <c r="AH42" s="254" t="str">
        <f>IF(AND('Mapa final'!$Y$46="Baja",'Mapa final'!$AA$46="Catastrófico"),CONCATENATE("R7C",'Mapa final'!$O$46),"")</f>
        <v/>
      </c>
      <c r="AI42" s="255" t="str">
        <f>IF(AND('Mapa final'!$Y$47="Baja",'Mapa final'!$AA$47="Catastrófico"),CONCATENATE("R7C",'Mapa final'!$O$47),"")</f>
        <v/>
      </c>
      <c r="AJ42" s="255" t="str">
        <f>IF(AND('Mapa final'!$Y$48="Baja",'Mapa final'!$AA$48="Catastrófico"),CONCATENATE("R7C",'Mapa final'!$O$48),"")</f>
        <v/>
      </c>
      <c r="AK42" s="255" t="str">
        <f>IF(AND('Mapa final'!$Y$49="Baja",'Mapa final'!$AA$49="Catastrófico"),CONCATENATE("R7C",'Mapa final'!$O$49),"")</f>
        <v/>
      </c>
      <c r="AL42" s="255" t="str">
        <f>IF(AND('Mapa final'!$Y$50="Baja",'Mapa final'!$AA$50="Catastrófico"),CONCATENATE("R7C",'Mapa final'!$O$50),"")</f>
        <v/>
      </c>
      <c r="AM42" s="256" t="str">
        <f>IF(AND('Mapa final'!$Y$51="Baja",'Mapa final'!$AA$51="Catastrófico"),CONCATENATE("R7C",'Mapa final'!$O$51),"")</f>
        <v/>
      </c>
      <c r="AN42" s="15"/>
      <c r="AO42" s="765"/>
      <c r="AP42" s="766"/>
      <c r="AQ42" s="766"/>
      <c r="AR42" s="766"/>
      <c r="AS42" s="766"/>
      <c r="AT42" s="767"/>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39"/>
      <c r="C43" s="639"/>
      <c r="D43" s="640"/>
      <c r="E43" s="728"/>
      <c r="F43" s="729"/>
      <c r="G43" s="729"/>
      <c r="H43" s="729"/>
      <c r="I43" s="729"/>
      <c r="J43" s="275" t="str">
        <f>IF(AND('Mapa final'!$Y$52="Baja",'Mapa final'!$AA$52="Leve"),CONCATENATE("R8C",'Mapa final'!$O$52),"")</f>
        <v/>
      </c>
      <c r="K43" s="276" t="str">
        <f>IF(AND('Mapa final'!$Y$53="Baja",'Mapa final'!$AA$53="Leve"),CONCATENATE("R8C",'Mapa final'!$O$53),"")</f>
        <v/>
      </c>
      <c r="L43" s="276" t="str">
        <f>IF(AND('Mapa final'!$Y$54="Baja",'Mapa final'!$AA$54="Leve"),CONCATENATE("R8C",'Mapa final'!$O$54),"")</f>
        <v/>
      </c>
      <c r="M43" s="276" t="str">
        <f>IF(AND('Mapa final'!$Y$55="Baja",'Mapa final'!$AA$55="Leve"),CONCATENATE("R8C",'Mapa final'!$O$55),"")</f>
        <v/>
      </c>
      <c r="N43" s="276" t="str">
        <f>IF(AND('Mapa final'!$Y$56="Baja",'Mapa final'!$AA$56="Leve"),CONCATENATE("R8C",'Mapa final'!$O$56),"")</f>
        <v/>
      </c>
      <c r="O43" s="277" t="str">
        <f>IF(AND('Mapa final'!$Y$57="Baja",'Mapa final'!$AA$57="Leve"),CONCATENATE("R8C",'Mapa final'!$O$57),"")</f>
        <v/>
      </c>
      <c r="P43" s="266" t="str">
        <f>IF(AND('Mapa final'!$Y$52="Baja",'Mapa final'!$AA$52="Menor"),CONCATENATE("R8C",'Mapa final'!$O$52),"")</f>
        <v/>
      </c>
      <c r="Q43" s="267" t="str">
        <f>IF(AND('Mapa final'!$Y$53="Baja",'Mapa final'!$AA$53="Menor"),CONCATENATE("R8C",'Mapa final'!$O$53),"")</f>
        <v/>
      </c>
      <c r="R43" s="267" t="str">
        <f>IF(AND('Mapa final'!$Y$54="Baja",'Mapa final'!$AA$54="Menor"),CONCATENATE("R8C",'Mapa final'!$O$54),"")</f>
        <v/>
      </c>
      <c r="S43" s="267" t="str">
        <f>IF(AND('Mapa final'!$Y$55="Baja",'Mapa final'!$AA$55="Menor"),CONCATENATE("R8C",'Mapa final'!$O$55),"")</f>
        <v/>
      </c>
      <c r="T43" s="267" t="str">
        <f>IF(AND('Mapa final'!$Y$56="Baja",'Mapa final'!$AA$56="Menor"),CONCATENATE("R8C",'Mapa final'!$O$56),"")</f>
        <v/>
      </c>
      <c r="U43" s="268" t="str">
        <f>IF(AND('Mapa final'!$Y$57="Baja",'Mapa final'!$AA$57="Menor"),CONCATENATE("R8C",'Mapa final'!$O$57),"")</f>
        <v/>
      </c>
      <c r="V43" s="266" t="str">
        <f>IF(AND('Mapa final'!$Y$52="Baja",'Mapa final'!$AA$52="Moderado"),CONCATENATE("R8C",'Mapa final'!$O$52),"")</f>
        <v/>
      </c>
      <c r="W43" s="267" t="str">
        <f>IF(AND('Mapa final'!$Y$53="Baja",'Mapa final'!$AA$53="Moderado"),CONCATENATE("R8C",'Mapa final'!$O$53),"")</f>
        <v/>
      </c>
      <c r="X43" s="267" t="str">
        <f>IF(AND('Mapa final'!$Y$54="Baja",'Mapa final'!$AA$54="Moderado"),CONCATENATE("R8C",'Mapa final'!$O$54),"")</f>
        <v/>
      </c>
      <c r="Y43" s="267" t="str">
        <f>IF(AND('Mapa final'!$Y$55="Baja",'Mapa final'!$AA$55="Moderado"),CONCATENATE("R8C",'Mapa final'!$O$55),"")</f>
        <v/>
      </c>
      <c r="Z43" s="267" t="str">
        <f>IF(AND('Mapa final'!$Y$56="Baja",'Mapa final'!$AA$56="Moderado"),CONCATENATE("R8C",'Mapa final'!$O$56),"")</f>
        <v/>
      </c>
      <c r="AA43" s="268" t="str">
        <f>IF(AND('Mapa final'!$Y$57="Baja",'Mapa final'!$AA$57="Moderado"),CONCATENATE("R8C",'Mapa final'!$O$57),"")</f>
        <v/>
      </c>
      <c r="AB43" s="251" t="str">
        <f>IF(AND('Mapa final'!$Y$52="Baja",'Mapa final'!$AA$52="Mayor"),CONCATENATE("R8C",'Mapa final'!$O$52),"")</f>
        <v/>
      </c>
      <c r="AC43" s="252" t="str">
        <f>IF(AND('Mapa final'!$Y$53="Baja",'Mapa final'!$AA$53="Mayor"),CONCATENATE("R8C",'Mapa final'!$O$53),"")</f>
        <v/>
      </c>
      <c r="AD43" s="252" t="str">
        <f>IF(AND('Mapa final'!$Y$54="Baja",'Mapa final'!$AA$54="Mayor"),CONCATENATE("R8C",'Mapa final'!$O$54),"")</f>
        <v/>
      </c>
      <c r="AE43" s="252" t="str">
        <f>IF(AND('Mapa final'!$Y$55="Baja",'Mapa final'!$AA$55="Mayor"),CONCATENATE("R8C",'Mapa final'!$O$55),"")</f>
        <v/>
      </c>
      <c r="AF43" s="252" t="str">
        <f>IF(AND('Mapa final'!$Y$56="Baja",'Mapa final'!$AA$56="Mayor"),CONCATENATE("R8C",'Mapa final'!$O$56),"")</f>
        <v/>
      </c>
      <c r="AG43" s="253" t="str">
        <f>IF(AND('Mapa final'!$Y$57="Baja",'Mapa final'!$AA$57="Mayor"),CONCATENATE("R8C",'Mapa final'!$O$57),"")</f>
        <v/>
      </c>
      <c r="AH43" s="254" t="str">
        <f>IF(AND('Mapa final'!$Y$52="Baja",'Mapa final'!$AA$52="Catastrófico"),CONCATENATE("R8C",'Mapa final'!$O$52),"")</f>
        <v/>
      </c>
      <c r="AI43" s="255" t="str">
        <f>IF(AND('Mapa final'!$Y$53="Baja",'Mapa final'!$AA$53="Catastrófico"),CONCATENATE("R8C",'Mapa final'!$O$53),"")</f>
        <v/>
      </c>
      <c r="AJ43" s="255" t="str">
        <f>IF(AND('Mapa final'!$Y$54="Baja",'Mapa final'!$AA$54="Catastrófico"),CONCATENATE("R8C",'Mapa final'!$O$54),"")</f>
        <v/>
      </c>
      <c r="AK43" s="255" t="str">
        <f>IF(AND('Mapa final'!$Y$55="Baja",'Mapa final'!$AA$55="Catastrófico"),CONCATENATE("R8C",'Mapa final'!$O$55),"")</f>
        <v/>
      </c>
      <c r="AL43" s="255" t="str">
        <f>IF(AND('Mapa final'!$Y$56="Baja",'Mapa final'!$AA$56="Catastrófico"),CONCATENATE("R8C",'Mapa final'!$O$56),"")</f>
        <v/>
      </c>
      <c r="AM43" s="256" t="str">
        <f>IF(AND('Mapa final'!$Y$57="Baja",'Mapa final'!$AA$57="Catastrófico"),CONCATENATE("R8C",'Mapa final'!$O$57),"")</f>
        <v/>
      </c>
      <c r="AN43" s="15"/>
      <c r="AO43" s="765"/>
      <c r="AP43" s="766"/>
      <c r="AQ43" s="766"/>
      <c r="AR43" s="766"/>
      <c r="AS43" s="766"/>
      <c r="AT43" s="767"/>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39"/>
      <c r="C44" s="639"/>
      <c r="D44" s="640"/>
      <c r="E44" s="728"/>
      <c r="F44" s="729"/>
      <c r="G44" s="729"/>
      <c r="H44" s="729"/>
      <c r="I44" s="729"/>
      <c r="J44" s="275" t="str">
        <f>IF(AND('Mapa final'!$Y$58="Baja",'Mapa final'!$AA$58="Leve"),CONCATENATE("R9C",'Mapa final'!$O$58),"")</f>
        <v/>
      </c>
      <c r="K44" s="276" t="str">
        <f>IF(AND('Mapa final'!$Y$59="Baja",'Mapa final'!$AA$59="Leve"),CONCATENATE("R9C",'Mapa final'!$O$59),"")</f>
        <v/>
      </c>
      <c r="L44" s="276" t="str">
        <f>IF(AND('Mapa final'!$Y$60="Baja",'Mapa final'!$AA$60="Leve"),CONCATENATE("R9C",'Mapa final'!$O$60),"")</f>
        <v/>
      </c>
      <c r="M44" s="276" t="str">
        <f>IF(AND('Mapa final'!$Y$61="Baja",'Mapa final'!$AA$61="Leve"),CONCATENATE("R9C",'Mapa final'!$O$61),"")</f>
        <v/>
      </c>
      <c r="N44" s="276" t="str">
        <f>IF(AND('Mapa final'!$Y$62="Baja",'Mapa final'!$AA$62="Leve"),CONCATENATE("R9C",'Mapa final'!$O$62),"")</f>
        <v/>
      </c>
      <c r="O44" s="277" t="str">
        <f>IF(AND('Mapa final'!$Y$63="Baja",'Mapa final'!$AA$63="Leve"),CONCATENATE("R9C",'Mapa final'!$O$63),"")</f>
        <v/>
      </c>
      <c r="P44" s="266" t="str">
        <f>IF(AND('Mapa final'!$Y$58="Baja",'Mapa final'!$AA$58="Menor"),CONCATENATE("R9C",'Mapa final'!$O$58),"")</f>
        <v/>
      </c>
      <c r="Q44" s="267" t="str">
        <f>IF(AND('Mapa final'!$Y$59="Baja",'Mapa final'!$AA$59="Menor"),CONCATENATE("R9C",'Mapa final'!$O$59),"")</f>
        <v/>
      </c>
      <c r="R44" s="267" t="str">
        <f>IF(AND('Mapa final'!$Y$60="Baja",'Mapa final'!$AA$60="Menor"),CONCATENATE("R9C",'Mapa final'!$O$60),"")</f>
        <v/>
      </c>
      <c r="S44" s="267" t="str">
        <f>IF(AND('Mapa final'!$Y$61="Baja",'Mapa final'!$AA$61="Menor"),CONCATENATE("R9C",'Mapa final'!$O$61),"")</f>
        <v/>
      </c>
      <c r="T44" s="267" t="str">
        <f>IF(AND('Mapa final'!$Y$62="Baja",'Mapa final'!$AA$62="Menor"),CONCATENATE("R9C",'Mapa final'!$O$62),"")</f>
        <v/>
      </c>
      <c r="U44" s="268" t="str">
        <f>IF(AND('Mapa final'!$Y$63="Baja",'Mapa final'!$AA$63="Menor"),CONCATENATE("R9C",'Mapa final'!$O$63),"")</f>
        <v/>
      </c>
      <c r="V44" s="266" t="str">
        <f>IF(AND('Mapa final'!$Y$58="Baja",'Mapa final'!$AA$58="Moderado"),CONCATENATE("R9C",'Mapa final'!$O$58),"")</f>
        <v/>
      </c>
      <c r="W44" s="267" t="str">
        <f>IF(AND('Mapa final'!$Y$59="Baja",'Mapa final'!$AA$59="Moderado"),CONCATENATE("R9C",'Mapa final'!$O$59),"")</f>
        <v/>
      </c>
      <c r="X44" s="267" t="str">
        <f>IF(AND('Mapa final'!$Y$60="Baja",'Mapa final'!$AA$60="Moderado"),CONCATENATE("R9C",'Mapa final'!$O$60),"")</f>
        <v/>
      </c>
      <c r="Y44" s="267" t="str">
        <f>IF(AND('Mapa final'!$Y$61="Baja",'Mapa final'!$AA$61="Moderado"),CONCATENATE("R9C",'Mapa final'!$O$61),"")</f>
        <v/>
      </c>
      <c r="Z44" s="267" t="str">
        <f>IF(AND('Mapa final'!$Y$62="Baja",'Mapa final'!$AA$62="Moderado"),CONCATENATE("R9C",'Mapa final'!$O$62),"")</f>
        <v/>
      </c>
      <c r="AA44" s="268" t="str">
        <f>IF(AND('Mapa final'!$Y$63="Baja",'Mapa final'!$AA$63="Moderado"),CONCATENATE("R9C",'Mapa final'!$O$63),"")</f>
        <v/>
      </c>
      <c r="AB44" s="251" t="str">
        <f>IF(AND('Mapa final'!$Y$58="Baja",'Mapa final'!$AA$58="Mayor"),CONCATENATE("R9C",'Mapa final'!$O$58),"")</f>
        <v/>
      </c>
      <c r="AC44" s="252" t="str">
        <f>IF(AND('Mapa final'!$Y$59="Baja",'Mapa final'!$AA$59="Mayor"),CONCATENATE("R9C",'Mapa final'!$O$59),"")</f>
        <v/>
      </c>
      <c r="AD44" s="252" t="str">
        <f>IF(AND('Mapa final'!$Y$60="Baja",'Mapa final'!$AA$60="Mayor"),CONCATENATE("R9C",'Mapa final'!$O$60),"")</f>
        <v/>
      </c>
      <c r="AE44" s="252" t="str">
        <f>IF(AND('Mapa final'!$Y$61="Baja",'Mapa final'!$AA$61="Mayor"),CONCATENATE("R9C",'Mapa final'!$O$61),"")</f>
        <v/>
      </c>
      <c r="AF44" s="252" t="str">
        <f>IF(AND('Mapa final'!$Y$62="Baja",'Mapa final'!$AA$62="Mayor"),CONCATENATE("R9C",'Mapa final'!$O$62),"")</f>
        <v/>
      </c>
      <c r="AG44" s="253" t="str">
        <f>IF(AND('Mapa final'!$Y$63="Baja",'Mapa final'!$AA$63="Mayor"),CONCATENATE("R9C",'Mapa final'!$O$63),"")</f>
        <v/>
      </c>
      <c r="AH44" s="254" t="str">
        <f>IF(AND('Mapa final'!$Y$58="Baja",'Mapa final'!$AA$58="Catastrófico"),CONCATENATE("R9C",'Mapa final'!$O$58),"")</f>
        <v/>
      </c>
      <c r="AI44" s="255" t="str">
        <f>IF(AND('Mapa final'!$Y$59="Baja",'Mapa final'!$AA$59="Catastrófico"),CONCATENATE("R9C",'Mapa final'!$O$59),"")</f>
        <v/>
      </c>
      <c r="AJ44" s="255" t="str">
        <f>IF(AND('Mapa final'!$Y$60="Baja",'Mapa final'!$AA$60="Catastrófico"),CONCATENATE("R9C",'Mapa final'!$O$60),"")</f>
        <v/>
      </c>
      <c r="AK44" s="255" t="str">
        <f>IF(AND('Mapa final'!$Y$61="Baja",'Mapa final'!$AA$61="Catastrófico"),CONCATENATE("R9C",'Mapa final'!$O$61),"")</f>
        <v/>
      </c>
      <c r="AL44" s="255" t="str">
        <f>IF(AND('Mapa final'!$Y$62="Baja",'Mapa final'!$AA$62="Catastrófico"),CONCATENATE("R9C",'Mapa final'!$O$62),"")</f>
        <v/>
      </c>
      <c r="AM44" s="256" t="str">
        <f>IF(AND('Mapa final'!$Y$63="Baja",'Mapa final'!$AA$63="Catastrófico"),CONCATENATE("R9C",'Mapa final'!$O$63),"")</f>
        <v/>
      </c>
      <c r="AN44" s="15"/>
      <c r="AO44" s="765"/>
      <c r="AP44" s="766"/>
      <c r="AQ44" s="766"/>
      <c r="AR44" s="766"/>
      <c r="AS44" s="766"/>
      <c r="AT44" s="767"/>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39"/>
      <c r="C45" s="639"/>
      <c r="D45" s="640"/>
      <c r="E45" s="731"/>
      <c r="F45" s="732"/>
      <c r="G45" s="732"/>
      <c r="H45" s="732"/>
      <c r="I45" s="732"/>
      <c r="J45" s="278" t="str">
        <f>IF(AND('Mapa final'!$Y$64="Baja",'Mapa final'!$AA$64="Leve"),CONCATENATE("R10C",'Mapa final'!$O$64),"")</f>
        <v/>
      </c>
      <c r="K45" s="279" t="str">
        <f>IF(AND('Mapa final'!$Y$65="Baja",'Mapa final'!$AA$65="Leve"),CONCATENATE("R10C",'Mapa final'!$O$65),"")</f>
        <v/>
      </c>
      <c r="L45" s="279" t="str">
        <f>IF(AND('Mapa final'!$Y$66="Baja",'Mapa final'!$AA$66="Leve"),CONCATENATE("R10C",'Mapa final'!$O$66),"")</f>
        <v/>
      </c>
      <c r="M45" s="279" t="str">
        <f>IF(AND('Mapa final'!$Y$67="Baja",'Mapa final'!$AA$67="Leve"),CONCATENATE("R10C",'Mapa final'!$O$67),"")</f>
        <v/>
      </c>
      <c r="N45" s="279" t="str">
        <f>IF(AND('Mapa final'!$Y$68="Baja",'Mapa final'!$AA$68="Leve"),CONCATENATE("R10C",'Mapa final'!$O$68),"")</f>
        <v/>
      </c>
      <c r="O45" s="280" t="str">
        <f>IF(AND('Mapa final'!$Y$69="Baja",'Mapa final'!$AA$69="Leve"),CONCATENATE("R10C",'Mapa final'!$O$69),"")</f>
        <v/>
      </c>
      <c r="P45" s="266" t="str">
        <f>IF(AND('Mapa final'!$Y$64="Baja",'Mapa final'!$AA$64="Menor"),CONCATENATE("R10C",'Mapa final'!$O$64),"")</f>
        <v/>
      </c>
      <c r="Q45" s="267" t="str">
        <f>IF(AND('Mapa final'!$Y$65="Baja",'Mapa final'!$AA$65="Menor"),CONCATENATE("R10C",'Mapa final'!$O$65),"")</f>
        <v/>
      </c>
      <c r="R45" s="267" t="str">
        <f>IF(AND('Mapa final'!$Y$66="Baja",'Mapa final'!$AA$66="Menor"),CONCATENATE("R10C",'Mapa final'!$O$66),"")</f>
        <v/>
      </c>
      <c r="S45" s="267" t="str">
        <f>IF(AND('Mapa final'!$Y$67="Baja",'Mapa final'!$AA$67="Menor"),CONCATENATE("R10C",'Mapa final'!$O$67),"")</f>
        <v/>
      </c>
      <c r="T45" s="267" t="str">
        <f>IF(AND('Mapa final'!$Y$68="Baja",'Mapa final'!$AA$68="Menor"),CONCATENATE("R10C",'Mapa final'!$O$68),"")</f>
        <v/>
      </c>
      <c r="U45" s="268" t="str">
        <f>IF(AND('Mapa final'!$Y$69="Baja",'Mapa final'!$AA$69="Menor"),CONCATENATE("R10C",'Mapa final'!$O$69),"")</f>
        <v/>
      </c>
      <c r="V45" s="269" t="str">
        <f>IF(AND('Mapa final'!$Y$64="Baja",'Mapa final'!$AA$64="Moderado"),CONCATENATE("R10C",'Mapa final'!$O$64),"")</f>
        <v/>
      </c>
      <c r="W45" s="270" t="str">
        <f>IF(AND('Mapa final'!$Y$65="Baja",'Mapa final'!$AA$65="Moderado"),CONCATENATE("R10C",'Mapa final'!$O$65),"")</f>
        <v/>
      </c>
      <c r="X45" s="270" t="str">
        <f>IF(AND('Mapa final'!$Y$66="Baja",'Mapa final'!$AA$66="Moderado"),CONCATENATE("R10C",'Mapa final'!$O$66),"")</f>
        <v/>
      </c>
      <c r="Y45" s="270" t="str">
        <f>IF(AND('Mapa final'!$Y$67="Baja",'Mapa final'!$AA$67="Moderado"),CONCATENATE("R10C",'Mapa final'!$O$67),"")</f>
        <v/>
      </c>
      <c r="Z45" s="270" t="str">
        <f>IF(AND('Mapa final'!$Y$68="Baja",'Mapa final'!$AA$68="Moderado"),CONCATENATE("R10C",'Mapa final'!$O$68),"")</f>
        <v/>
      </c>
      <c r="AA45" s="271" t="str">
        <f>IF(AND('Mapa final'!$Y$69="Baja",'Mapa final'!$AA$69="Moderado"),CONCATENATE("R10C",'Mapa final'!$O$69),"")</f>
        <v/>
      </c>
      <c r="AB45" s="257" t="str">
        <f>IF(AND('Mapa final'!$Y$64="Baja",'Mapa final'!$AA$64="Mayor"),CONCATENATE("R10C",'Mapa final'!$O$64),"")</f>
        <v/>
      </c>
      <c r="AC45" s="258" t="str">
        <f>IF(AND('Mapa final'!$Y$65="Baja",'Mapa final'!$AA$65="Mayor"),CONCATENATE("R10C",'Mapa final'!$O$65),"")</f>
        <v/>
      </c>
      <c r="AD45" s="258" t="str">
        <f>IF(AND('Mapa final'!$Y$66="Baja",'Mapa final'!$AA$66="Mayor"),CONCATENATE("R10C",'Mapa final'!$O$66),"")</f>
        <v/>
      </c>
      <c r="AE45" s="258" t="str">
        <f>IF(AND('Mapa final'!$Y$67="Baja",'Mapa final'!$AA$67="Mayor"),CONCATENATE("R10C",'Mapa final'!$O$67),"")</f>
        <v/>
      </c>
      <c r="AF45" s="258" t="str">
        <f>IF(AND('Mapa final'!$Y$68="Baja",'Mapa final'!$AA$68="Mayor"),CONCATENATE("R10C",'Mapa final'!$O$68),"")</f>
        <v/>
      </c>
      <c r="AG45" s="259" t="str">
        <f>IF(AND('Mapa final'!$Y$69="Baja",'Mapa final'!$AA$69="Mayor"),CONCATENATE("R10C",'Mapa final'!$O$69),"")</f>
        <v/>
      </c>
      <c r="AH45" s="260" t="str">
        <f>IF(AND('Mapa final'!$Y$64="Baja",'Mapa final'!$AA$64="Catastrófico"),CONCATENATE("R10C",'Mapa final'!$O$64),"")</f>
        <v/>
      </c>
      <c r="AI45" s="261" t="str">
        <f>IF(AND('Mapa final'!$Y$65="Baja",'Mapa final'!$AA$65="Catastrófico"),CONCATENATE("R10C",'Mapa final'!$O$65),"")</f>
        <v/>
      </c>
      <c r="AJ45" s="261" t="str">
        <f>IF(AND('Mapa final'!$Y$66="Baja",'Mapa final'!$AA$66="Catastrófico"),CONCATENATE("R10C",'Mapa final'!$O$66),"")</f>
        <v/>
      </c>
      <c r="AK45" s="261" t="str">
        <f>IF(AND('Mapa final'!$Y$67="Baja",'Mapa final'!$AA$67="Catastrófico"),CONCATENATE("R10C",'Mapa final'!$O$67),"")</f>
        <v/>
      </c>
      <c r="AL45" s="261" t="str">
        <f>IF(AND('Mapa final'!$Y$68="Baja",'Mapa final'!$AA$68="Catastrófico"),CONCATENATE("R10C",'Mapa final'!$O$68),"")</f>
        <v/>
      </c>
      <c r="AM45" s="262" t="str">
        <f>IF(AND('Mapa final'!$Y$69="Baja",'Mapa final'!$AA$69="Catastrófico"),CONCATENATE("R10C",'Mapa final'!$O$69),"")</f>
        <v/>
      </c>
      <c r="AN45" s="15"/>
      <c r="AO45" s="768"/>
      <c r="AP45" s="769"/>
      <c r="AQ45" s="769"/>
      <c r="AR45" s="769"/>
      <c r="AS45" s="769"/>
      <c r="AT45" s="770"/>
    </row>
    <row r="46" spans="1:80" ht="46.5" customHeight="1" x14ac:dyDescent="0.35">
      <c r="A46" s="15"/>
      <c r="B46" s="639"/>
      <c r="C46" s="639"/>
      <c r="D46" s="640"/>
      <c r="E46" s="725" t="s">
        <v>1061</v>
      </c>
      <c r="F46" s="726"/>
      <c r="G46" s="726"/>
      <c r="H46" s="726"/>
      <c r="I46" s="727"/>
      <c r="J46" s="272" t="str">
        <f>IF(AND('Mapa final'!$Y$10="Muy Baja",'Mapa final'!$AA$10="Leve"),CONCATENATE("R1C",'Mapa final'!$O$10),"")</f>
        <v/>
      </c>
      <c r="K46" s="273" t="str">
        <f>IF(AND('Mapa final'!$Y$11="Muy Baja",'Mapa final'!$AA$11="Leve"),CONCATENATE("R1C",'Mapa final'!$O$11),"")</f>
        <v/>
      </c>
      <c r="L46" s="273" t="str">
        <f>IF(AND('Mapa final'!$Y$12="Muy Baja",'Mapa final'!$AA$12="Leve"),CONCATENATE("R1C",'Mapa final'!$O$12),"")</f>
        <v/>
      </c>
      <c r="M46" s="273" t="str">
        <f>IF(AND('Mapa final'!$Y$13="Muy Baja",'Mapa final'!$AA$13="Leve"),CONCATENATE("R1C",'Mapa final'!$O$13),"")</f>
        <v/>
      </c>
      <c r="N46" s="273" t="str">
        <f>IF(AND('Mapa final'!$Y$14="Muy Baja",'Mapa final'!$AA$14="Leve"),CONCATENATE("R1C",'Mapa final'!$O$14),"")</f>
        <v/>
      </c>
      <c r="O46" s="274" t="str">
        <f>IF(AND('Mapa final'!$Y$15="Muy Baja",'Mapa final'!$AA$15="Leve"),CONCATENATE("R1C",'Mapa final'!$O$15),"")</f>
        <v/>
      </c>
      <c r="P46" s="272" t="str">
        <f>IF(AND('Mapa final'!$Y$10="Muy Baja",'Mapa final'!$AA$10="Menor"),CONCATENATE("R1C",'Mapa final'!$O$10),"")</f>
        <v/>
      </c>
      <c r="Q46" s="273" t="str">
        <f>IF(AND('Mapa final'!$Y$11="Muy Baja",'Mapa final'!$AA$11="Menor"),CONCATENATE("R1C",'Mapa final'!$O$11),"")</f>
        <v/>
      </c>
      <c r="R46" s="273" t="str">
        <f>IF(AND('Mapa final'!$Y$12="Muy Baja",'Mapa final'!$AA$12="Menor"),CONCATENATE("R1C",'Mapa final'!$O$12),"")</f>
        <v/>
      </c>
      <c r="S46" s="273" t="str">
        <f>IF(AND('Mapa final'!$Y$13="Muy Baja",'Mapa final'!$AA$13="Menor"),CONCATENATE("R1C",'Mapa final'!$O$13),"")</f>
        <v/>
      </c>
      <c r="T46" s="273" t="str">
        <f>IF(AND('Mapa final'!$Y$14="Muy Baja",'Mapa final'!$AA$14="Menor"),CONCATENATE("R1C",'Mapa final'!$O$14),"")</f>
        <v/>
      </c>
      <c r="U46" s="274" t="str">
        <f>IF(AND('Mapa final'!$Y$15="Muy Baja",'Mapa final'!$AA$15="Menor"),CONCATENATE("R1C",'Mapa final'!$O$15),"")</f>
        <v/>
      </c>
      <c r="V46" s="263" t="str">
        <f>IF(AND('Mapa final'!$Y$10="Muy Baja",'Mapa final'!$AA$10="Moderado"),CONCATENATE("R1C",'Mapa final'!$O$10),"")</f>
        <v/>
      </c>
      <c r="W46" s="281" t="str">
        <f>IF(AND('Mapa final'!$Y$11="Muy Baja",'Mapa final'!$AA$11="Moderado"),CONCATENATE("R1C",'Mapa final'!$O$11),"")</f>
        <v/>
      </c>
      <c r="X46" s="264" t="str">
        <f>IF(AND('Mapa final'!$Y$12="Muy Baja",'Mapa final'!$AA$12="Moderado"),CONCATENATE("R1C",'Mapa final'!$O$12),"")</f>
        <v/>
      </c>
      <c r="Y46" s="264" t="str">
        <f>IF(AND('Mapa final'!$Y$13="Muy Baja",'Mapa final'!$AA$13="Moderado"),CONCATENATE("R1C",'Mapa final'!$O$13),"")</f>
        <v/>
      </c>
      <c r="Z46" s="264" t="str">
        <f>IF(AND('Mapa final'!$Y$14="Muy Baja",'Mapa final'!$AA$14="Moderado"),CONCATENATE("R1C",'Mapa final'!$O$14),"")</f>
        <v/>
      </c>
      <c r="AA46" s="265" t="str">
        <f>IF(AND('Mapa final'!$Y$15="Muy Baja",'Mapa final'!$AA$15="Moderado"),CONCATENATE("R1C",'Mapa final'!$O$15),"")</f>
        <v/>
      </c>
      <c r="AB46" s="245" t="str">
        <f>IF(AND('Mapa final'!$Y$10="Muy Baja",'Mapa final'!$AA$10="Mayor"),CONCATENATE("R1C",'Mapa final'!$O$10),"")</f>
        <v/>
      </c>
      <c r="AC46" s="246" t="str">
        <f>IF(AND('Mapa final'!$Y$11="Muy Baja",'Mapa final'!$AA$11="Mayor"),CONCATENATE("R1C",'Mapa final'!$O$11),"")</f>
        <v/>
      </c>
      <c r="AD46" s="246" t="str">
        <f>IF(AND('Mapa final'!$Y$12="Muy Baja",'Mapa final'!$AA$12="Mayor"),CONCATENATE("R1C",'Mapa final'!$O$12),"")</f>
        <v/>
      </c>
      <c r="AE46" s="246" t="str">
        <f>IF(AND('Mapa final'!$Y$13="Muy Baja",'Mapa final'!$AA$13="Mayor"),CONCATENATE("R1C",'Mapa final'!$O$13),"")</f>
        <v/>
      </c>
      <c r="AF46" s="246" t="str">
        <f>IF(AND('Mapa final'!$Y$14="Muy Baja",'Mapa final'!$AA$14="Mayor"),CONCATENATE("R1C",'Mapa final'!$O$14),"")</f>
        <v/>
      </c>
      <c r="AG46" s="247" t="str">
        <f>IF(AND('Mapa final'!$Y$15="Muy Baja",'Mapa final'!$AA$15="Mayor"),CONCATENATE("R1C",'Mapa final'!$O$15),"")</f>
        <v/>
      </c>
      <c r="AH46" s="248" t="str">
        <f>IF(AND('Mapa final'!$Y$10="Muy Baja",'Mapa final'!$AA$10="Catastrófico"),CONCATENATE("R1C",'Mapa final'!$O$10),"")</f>
        <v/>
      </c>
      <c r="AI46" s="249" t="str">
        <f>IF(AND('Mapa final'!$Y$11="Muy Baja",'Mapa final'!$AA$11="Catastrófico"),CONCATENATE("R1C",'Mapa final'!$O$11),"")</f>
        <v/>
      </c>
      <c r="AJ46" s="249" t="str">
        <f>IF(AND('Mapa final'!$Y$12="Muy Baja",'Mapa final'!$AA$12="Catastrófico"),CONCATENATE("R1C",'Mapa final'!$O$12),"")</f>
        <v/>
      </c>
      <c r="AK46" s="249" t="str">
        <f>IF(AND('Mapa final'!$Y$13="Muy Baja",'Mapa final'!$AA$13="Catastrófico"),CONCATENATE("R1C",'Mapa final'!$O$13),"")</f>
        <v/>
      </c>
      <c r="AL46" s="249" t="str">
        <f>IF(AND('Mapa final'!$Y$14="Muy Baja",'Mapa final'!$AA$14="Catastrófico"),CONCATENATE("R1C",'Mapa final'!$O$14),"")</f>
        <v/>
      </c>
      <c r="AM46" s="250"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39"/>
      <c r="C47" s="639"/>
      <c r="D47" s="640"/>
      <c r="E47" s="743"/>
      <c r="F47" s="729"/>
      <c r="G47" s="729"/>
      <c r="H47" s="729"/>
      <c r="I47" s="730"/>
      <c r="J47" s="275" t="str">
        <f>IF(AND('Mapa final'!$Y$16="Muy Baja",'Mapa final'!$AA$16="Leve"),CONCATENATE("R2C",'Mapa final'!$O$16),"")</f>
        <v/>
      </c>
      <c r="K47" s="276" t="str">
        <f>IF(AND('Mapa final'!$Y$17="Muy Baja",'Mapa final'!$AA$17="Leve"),CONCATENATE("R2C",'Mapa final'!$O$17),"")</f>
        <v/>
      </c>
      <c r="L47" s="276" t="str">
        <f>IF(AND('Mapa final'!$Y$18="Muy Baja",'Mapa final'!$AA$18="Leve"),CONCATENATE("R2C",'Mapa final'!$O$18),"")</f>
        <v/>
      </c>
      <c r="M47" s="276" t="str">
        <f>IF(AND('Mapa final'!$Y$19="Muy Baja",'Mapa final'!$AA$19="Leve"),CONCATENATE("R2C",'Mapa final'!$O$19),"")</f>
        <v/>
      </c>
      <c r="N47" s="276" t="str">
        <f>IF(AND('Mapa final'!$Y$20="Muy Baja",'Mapa final'!$AA$20="Leve"),CONCATENATE("R2C",'Mapa final'!$O$20),"")</f>
        <v/>
      </c>
      <c r="O47" s="277" t="str">
        <f>IF(AND('Mapa final'!$Y$21="Muy Baja",'Mapa final'!$AA$21="Leve"),CONCATENATE("R2C",'Mapa final'!$O$21),"")</f>
        <v/>
      </c>
      <c r="P47" s="275" t="str">
        <f>IF(AND('Mapa final'!$Y$16="Muy Baja",'Mapa final'!$AA$16="Menor"),CONCATENATE("R2C",'Mapa final'!$O$16),"")</f>
        <v/>
      </c>
      <c r="Q47" s="276" t="str">
        <f>IF(AND('Mapa final'!$Y$17="Muy Baja",'Mapa final'!$AA$17="Menor"),CONCATENATE("R2C",'Mapa final'!$O$17),"")</f>
        <v/>
      </c>
      <c r="R47" s="276" t="str">
        <f>IF(AND('Mapa final'!$Y$18="Muy Baja",'Mapa final'!$AA$18="Menor"),CONCATENATE("R2C",'Mapa final'!$O$18),"")</f>
        <v/>
      </c>
      <c r="S47" s="276" t="str">
        <f>IF(AND('Mapa final'!$Y$19="Muy Baja",'Mapa final'!$AA$19="Menor"),CONCATENATE("R2C",'Mapa final'!$O$19),"")</f>
        <v/>
      </c>
      <c r="T47" s="276" t="str">
        <f>IF(AND('Mapa final'!$Y$20="Muy Baja",'Mapa final'!$AA$20="Menor"),CONCATENATE("R2C",'Mapa final'!$O$20),"")</f>
        <v/>
      </c>
      <c r="U47" s="277" t="str">
        <f>IF(AND('Mapa final'!$Y$21="Muy Baja",'Mapa final'!$AA$21="Menor"),CONCATENATE("R2C",'Mapa final'!$O$21),"")</f>
        <v/>
      </c>
      <c r="V47" s="266" t="str">
        <f>IF(AND('Mapa final'!$Y$16="Muy Baja",'Mapa final'!$AA$16="Moderado"),CONCATENATE("R2C",'Mapa final'!$O$16),"")</f>
        <v/>
      </c>
      <c r="W47" s="267" t="str">
        <f>IF(AND('Mapa final'!$Y$17="Muy Baja",'Mapa final'!$AA$17="Moderado"),CONCATENATE("R2C",'Mapa final'!$O$17),"")</f>
        <v/>
      </c>
      <c r="X47" s="267" t="str">
        <f>IF(AND('Mapa final'!$Y$18="Muy Baja",'Mapa final'!$AA$18="Moderado"),CONCATENATE("R2C",'Mapa final'!$O$18),"")</f>
        <v/>
      </c>
      <c r="Y47" s="267" t="str">
        <f>IF(AND('Mapa final'!$Y$19="Muy Baja",'Mapa final'!$AA$19="Moderado"),CONCATENATE("R2C",'Mapa final'!$O$19),"")</f>
        <v/>
      </c>
      <c r="Z47" s="267" t="str">
        <f>IF(AND('Mapa final'!$Y$20="Muy Baja",'Mapa final'!$AA$20="Moderado"),CONCATENATE("R2C",'Mapa final'!$O$20),"")</f>
        <v/>
      </c>
      <c r="AA47" s="268" t="str">
        <f>IF(AND('Mapa final'!$Y$21="Muy Baja",'Mapa final'!$AA$21="Moderado"),CONCATENATE("R2C",'Mapa final'!$O$21),"")</f>
        <v/>
      </c>
      <c r="AB47" s="251" t="str">
        <f>IF(AND('Mapa final'!$Y$16="Muy Baja",'Mapa final'!$AA$16="Mayor"),CONCATENATE("R2C",'Mapa final'!$O$16),"")</f>
        <v/>
      </c>
      <c r="AC47" s="252" t="str">
        <f>IF(AND('Mapa final'!$Y$17="Muy Baja",'Mapa final'!$AA$17="Mayor"),CONCATENATE("R2C",'Mapa final'!$O$17),"")</f>
        <v/>
      </c>
      <c r="AD47" s="252" t="str">
        <f>IF(AND('Mapa final'!$Y$18="Muy Baja",'Mapa final'!$AA$18="Mayor"),CONCATENATE("R2C",'Mapa final'!$O$18),"")</f>
        <v/>
      </c>
      <c r="AE47" s="252" t="str">
        <f>IF(AND('Mapa final'!$Y$19="Muy Baja",'Mapa final'!$AA$19="Mayor"),CONCATENATE("R2C",'Mapa final'!$O$19),"")</f>
        <v/>
      </c>
      <c r="AF47" s="252" t="str">
        <f>IF(AND('Mapa final'!$Y$20="Muy Baja",'Mapa final'!$AA$20="Mayor"),CONCATENATE("R2C",'Mapa final'!$O$20),"")</f>
        <v/>
      </c>
      <c r="AG47" s="253" t="str">
        <f>IF(AND('Mapa final'!$Y$21="Muy Baja",'Mapa final'!$AA$21="Mayor"),CONCATENATE("R2C",'Mapa final'!$O$21),"")</f>
        <v/>
      </c>
      <c r="AH47" s="254" t="str">
        <f>IF(AND('Mapa final'!$Y$16="Muy Baja",'Mapa final'!$AA$16="Catastrófico"),CONCATENATE("R2C",'Mapa final'!$O$16),"")</f>
        <v/>
      </c>
      <c r="AI47" s="255" t="str">
        <f>IF(AND('Mapa final'!$Y$17="Muy Baja",'Mapa final'!$AA$17="Catastrófico"),CONCATENATE("R2C",'Mapa final'!$O$17),"")</f>
        <v/>
      </c>
      <c r="AJ47" s="255" t="str">
        <f>IF(AND('Mapa final'!$Y$18="Muy Baja",'Mapa final'!$AA$18="Catastrófico"),CONCATENATE("R2C",'Mapa final'!$O$18),"")</f>
        <v/>
      </c>
      <c r="AK47" s="255" t="str">
        <f>IF(AND('Mapa final'!$Y$19="Muy Baja",'Mapa final'!$AA$19="Catastrófico"),CONCATENATE("R2C",'Mapa final'!$O$19),"")</f>
        <v/>
      </c>
      <c r="AL47" s="255" t="str">
        <f>IF(AND('Mapa final'!$Y$20="Muy Baja",'Mapa final'!$AA$20="Catastrófico"),CONCATENATE("R2C",'Mapa final'!$O$20),"")</f>
        <v/>
      </c>
      <c r="AM47" s="256"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39"/>
      <c r="C48" s="639"/>
      <c r="D48" s="640"/>
      <c r="E48" s="743"/>
      <c r="F48" s="729"/>
      <c r="G48" s="729"/>
      <c r="H48" s="729"/>
      <c r="I48" s="730"/>
      <c r="J48" s="275" t="str">
        <f>IF(AND('Mapa final'!$Y$22="Muy Baja",'Mapa final'!$AA$22="Leve"),CONCATENATE("R3C",'Mapa final'!$O$22),"")</f>
        <v/>
      </c>
      <c r="K48" s="276" t="str">
        <f>IF(AND('Mapa final'!$Y$23="Muy Baja",'Mapa final'!$AA$23="Leve"),CONCATENATE("R3C",'Mapa final'!$O$23),"")</f>
        <v/>
      </c>
      <c r="L48" s="276" t="str">
        <f>IF(AND('Mapa final'!$Y$24="Muy Baja",'Mapa final'!$AA$24="Leve"),CONCATENATE("R3C",'Mapa final'!$O$24),"")</f>
        <v/>
      </c>
      <c r="M48" s="276" t="str">
        <f>IF(AND('Mapa final'!$Y$25="Muy Baja",'Mapa final'!$AA$25="Leve"),CONCATENATE("R3C",'Mapa final'!$O$25),"")</f>
        <v/>
      </c>
      <c r="N48" s="276" t="str">
        <f>IF(AND('Mapa final'!$Y$26="Muy Baja",'Mapa final'!$AA$26="Leve"),CONCATENATE("R3C",'Mapa final'!$O$26),"")</f>
        <v/>
      </c>
      <c r="O48" s="277" t="str">
        <f>IF(AND('Mapa final'!$Y$27="Muy Baja",'Mapa final'!$AA$27="Leve"),CONCATENATE("R3C",'Mapa final'!$O$27),"")</f>
        <v/>
      </c>
      <c r="P48" s="275" t="str">
        <f>IF(AND('Mapa final'!$Y$22="Muy Baja",'Mapa final'!$AA$22="Menor"),CONCATENATE("R3C",'Mapa final'!$O$22),"")</f>
        <v/>
      </c>
      <c r="Q48" s="276" t="str">
        <f>IF(AND('Mapa final'!$Y$23="Muy Baja",'Mapa final'!$AA$23="Menor"),CONCATENATE("R3C",'Mapa final'!$O$23),"")</f>
        <v/>
      </c>
      <c r="R48" s="276" t="str">
        <f>IF(AND('Mapa final'!$Y$24="Muy Baja",'Mapa final'!$AA$24="Menor"),CONCATENATE("R3C",'Mapa final'!$O$24),"")</f>
        <v/>
      </c>
      <c r="S48" s="276" t="str">
        <f>IF(AND('Mapa final'!$Y$25="Muy Baja",'Mapa final'!$AA$25="Menor"),CONCATENATE("R3C",'Mapa final'!$O$25),"")</f>
        <v/>
      </c>
      <c r="T48" s="276" t="str">
        <f>IF(AND('Mapa final'!$Y$26="Muy Baja",'Mapa final'!$AA$26="Menor"),CONCATENATE("R3C",'Mapa final'!$O$26),"")</f>
        <v/>
      </c>
      <c r="U48" s="277" t="str">
        <f>IF(AND('Mapa final'!$Y$27="Muy Baja",'Mapa final'!$AA$27="Menor"),CONCATENATE("R3C",'Mapa final'!$O$27),"")</f>
        <v/>
      </c>
      <c r="V48" s="266" t="str">
        <f>IF(AND('Mapa final'!$Y$22="Muy Baja",'Mapa final'!$AA$22="Moderado"),CONCATENATE("R3C",'Mapa final'!$O$22),"")</f>
        <v/>
      </c>
      <c r="W48" s="267" t="str">
        <f>IF(AND('Mapa final'!$Y$23="Muy Baja",'Mapa final'!$AA$23="Moderado"),CONCATENATE("R3C",'Mapa final'!$O$23),"")</f>
        <v/>
      </c>
      <c r="X48" s="267" t="str">
        <f>IF(AND('Mapa final'!$Y$24="Muy Baja",'Mapa final'!$AA$24="Moderado"),CONCATENATE("R3C",'Mapa final'!$O$24),"")</f>
        <v/>
      </c>
      <c r="Y48" s="267" t="str">
        <f>IF(AND('Mapa final'!$Y$25="Muy Baja",'Mapa final'!$AA$25="Moderado"),CONCATENATE("R3C",'Mapa final'!$O$25),"")</f>
        <v/>
      </c>
      <c r="Z48" s="267" t="str">
        <f>IF(AND('Mapa final'!$Y$26="Muy Baja",'Mapa final'!$AA$26="Moderado"),CONCATENATE("R3C",'Mapa final'!$O$26),"")</f>
        <v/>
      </c>
      <c r="AA48" s="268" t="str">
        <f>IF(AND('Mapa final'!$Y$27="Muy Baja",'Mapa final'!$AA$27="Moderado"),CONCATENATE("R3C",'Mapa final'!$O$27),"")</f>
        <v/>
      </c>
      <c r="AB48" s="251" t="str">
        <f>IF(AND('Mapa final'!$Y$22="Muy Baja",'Mapa final'!$AA$22="Mayor"),CONCATENATE("R3C",'Mapa final'!$O$22),"")</f>
        <v/>
      </c>
      <c r="AC48" s="252" t="str">
        <f>IF(AND('Mapa final'!$Y$23="Muy Baja",'Mapa final'!$AA$23="Mayor"),CONCATENATE("R3C",'Mapa final'!$O$23),"")</f>
        <v/>
      </c>
      <c r="AD48" s="252" t="str">
        <f>IF(AND('Mapa final'!$Y$24="Muy Baja",'Mapa final'!$AA$24="Mayor"),CONCATENATE("R3C",'Mapa final'!$O$24),"")</f>
        <v/>
      </c>
      <c r="AE48" s="252" t="str">
        <f>IF(AND('Mapa final'!$Y$25="Muy Baja",'Mapa final'!$AA$25="Mayor"),CONCATENATE("R3C",'Mapa final'!$O$25),"")</f>
        <v/>
      </c>
      <c r="AF48" s="252" t="str">
        <f>IF(AND('Mapa final'!$Y$26="Muy Baja",'Mapa final'!$AA$26="Mayor"),CONCATENATE("R3C",'Mapa final'!$O$26),"")</f>
        <v/>
      </c>
      <c r="AG48" s="253" t="str">
        <f>IF(AND('Mapa final'!$Y$27="Muy Baja",'Mapa final'!$AA$27="Mayor"),CONCATENATE("R3C",'Mapa final'!$O$27),"")</f>
        <v/>
      </c>
      <c r="AH48" s="254" t="str">
        <f>IF(AND('Mapa final'!$Y$22="Muy Baja",'Mapa final'!$AA$22="Catastrófico"),CONCATENATE("R3C",'Mapa final'!$O$22),"")</f>
        <v/>
      </c>
      <c r="AI48" s="255" t="str">
        <f>IF(AND('Mapa final'!$Y$23="Muy Baja",'Mapa final'!$AA$23="Catastrófico"),CONCATENATE("R3C",'Mapa final'!$O$23),"")</f>
        <v/>
      </c>
      <c r="AJ48" s="255" t="str">
        <f>IF(AND('Mapa final'!$Y$24="Muy Baja",'Mapa final'!$AA$24="Catastrófico"),CONCATENATE("R3C",'Mapa final'!$O$24),"")</f>
        <v/>
      </c>
      <c r="AK48" s="255" t="str">
        <f>IF(AND('Mapa final'!$Y$25="Muy Baja",'Mapa final'!$AA$25="Catastrófico"),CONCATENATE("R3C",'Mapa final'!$O$25),"")</f>
        <v/>
      </c>
      <c r="AL48" s="255" t="str">
        <f>IF(AND('Mapa final'!$Y$26="Muy Baja",'Mapa final'!$AA$26="Catastrófico"),CONCATENATE("R3C",'Mapa final'!$O$26),"")</f>
        <v/>
      </c>
      <c r="AM48" s="256"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39"/>
      <c r="C49" s="639"/>
      <c r="D49" s="640"/>
      <c r="E49" s="728"/>
      <c r="F49" s="729"/>
      <c r="G49" s="729"/>
      <c r="H49" s="729"/>
      <c r="I49" s="730"/>
      <c r="J49" s="275" t="str">
        <f>IF(AND('Mapa final'!$Y$28="Muy Baja",'Mapa final'!$AA$28="Leve"),CONCATENATE("R4C",'Mapa final'!$O$28),"")</f>
        <v/>
      </c>
      <c r="K49" s="276" t="str">
        <f>IF(AND('Mapa final'!$Y$29="Muy Baja",'Mapa final'!$AA$29="Leve"),CONCATENATE("R4C",'Mapa final'!$O$29),"")</f>
        <v/>
      </c>
      <c r="L49" s="276" t="str">
        <f>IF(AND('Mapa final'!$Y$30="Muy Baja",'Mapa final'!$AA$30="Leve"),CONCATENATE("R4C",'Mapa final'!$O$30),"")</f>
        <v/>
      </c>
      <c r="M49" s="276" t="str">
        <f>IF(AND('Mapa final'!$Y$31="Muy Baja",'Mapa final'!$AA$31="Leve"),CONCATENATE("R4C",'Mapa final'!$O$31),"")</f>
        <v/>
      </c>
      <c r="N49" s="276" t="str">
        <f>IF(AND('Mapa final'!$Y$32="Muy Baja",'Mapa final'!$AA$32="Leve"),CONCATENATE("R4C",'Mapa final'!$O$32),"")</f>
        <v/>
      </c>
      <c r="O49" s="277" t="str">
        <f>IF(AND('Mapa final'!$Y$33="Muy Baja",'Mapa final'!$AA$33="Leve"),CONCATENATE("R4C",'Mapa final'!$O$33),"")</f>
        <v/>
      </c>
      <c r="P49" s="275" t="str">
        <f>IF(AND('Mapa final'!$Y$28="Muy Baja",'Mapa final'!$AA$28="Menor"),CONCATENATE("R4C",'Mapa final'!$O$28),"")</f>
        <v/>
      </c>
      <c r="Q49" s="276" t="str">
        <f>IF(AND('Mapa final'!$Y$29="Muy Baja",'Mapa final'!$AA$29="Menor"),CONCATENATE("R4C",'Mapa final'!$O$29),"")</f>
        <v/>
      </c>
      <c r="R49" s="276" t="str">
        <f>IF(AND('Mapa final'!$Y$30="Muy Baja",'Mapa final'!$AA$30="Menor"),CONCATENATE("R4C",'Mapa final'!$O$30),"")</f>
        <v/>
      </c>
      <c r="S49" s="276" t="str">
        <f>IF(AND('Mapa final'!$Y$31="Muy Baja",'Mapa final'!$AA$31="Menor"),CONCATENATE("R4C",'Mapa final'!$O$31),"")</f>
        <v/>
      </c>
      <c r="T49" s="276" t="str">
        <f>IF(AND('Mapa final'!$Y$32="Muy Baja",'Mapa final'!$AA$32="Menor"),CONCATENATE("R4C",'Mapa final'!$O$32),"")</f>
        <v/>
      </c>
      <c r="U49" s="277" t="str">
        <f>IF(AND('Mapa final'!$Y$33="Muy Baja",'Mapa final'!$AA$33="Menor"),CONCATENATE("R4C",'Mapa final'!$O$33),"")</f>
        <v/>
      </c>
      <c r="V49" s="266" t="str">
        <f>IF(AND('Mapa final'!$Y$28="Muy Baja",'Mapa final'!$AA$28="Moderado"),CONCATENATE("R4C",'Mapa final'!$O$28),"")</f>
        <v/>
      </c>
      <c r="W49" s="267" t="str">
        <f>IF(AND('Mapa final'!$Y$29="Muy Baja",'Mapa final'!$AA$29="Moderado"),CONCATENATE("R4C",'Mapa final'!$O$29),"")</f>
        <v/>
      </c>
      <c r="X49" s="267" t="str">
        <f>IF(AND('Mapa final'!$Y$30="Muy Baja",'Mapa final'!$AA$30="Moderado"),CONCATENATE("R4C",'Mapa final'!$O$30),"")</f>
        <v/>
      </c>
      <c r="Y49" s="267" t="str">
        <f>IF(AND('Mapa final'!$Y$31="Muy Baja",'Mapa final'!$AA$31="Moderado"),CONCATENATE("R4C",'Mapa final'!$O$31),"")</f>
        <v/>
      </c>
      <c r="Z49" s="267" t="str">
        <f>IF(AND('Mapa final'!$Y$32="Muy Baja",'Mapa final'!$AA$32="Moderado"),CONCATENATE("R4C",'Mapa final'!$O$32),"")</f>
        <v/>
      </c>
      <c r="AA49" s="268" t="str">
        <f>IF(AND('Mapa final'!$Y$33="Muy Baja",'Mapa final'!$AA$33="Moderado"),CONCATENATE("R4C",'Mapa final'!$O$33),"")</f>
        <v/>
      </c>
      <c r="AB49" s="251" t="str">
        <f>IF(AND('Mapa final'!$Y$28="Muy Baja",'Mapa final'!$AA$28="Mayor"),CONCATENATE("R4C",'Mapa final'!$O$28),"")</f>
        <v/>
      </c>
      <c r="AC49" s="252" t="str">
        <f>IF(AND('Mapa final'!$Y$29="Muy Baja",'Mapa final'!$AA$29="Mayor"),CONCATENATE("R4C",'Mapa final'!$O$29),"")</f>
        <v/>
      </c>
      <c r="AD49" s="252" t="str">
        <f>IF(AND('Mapa final'!$Y$30="Muy Baja",'Mapa final'!$AA$30="Mayor"),CONCATENATE("R4C",'Mapa final'!$O$30),"")</f>
        <v/>
      </c>
      <c r="AE49" s="252" t="str">
        <f>IF(AND('Mapa final'!$Y$31="Muy Baja",'Mapa final'!$AA$31="Mayor"),CONCATENATE("R4C",'Mapa final'!$O$31),"")</f>
        <v/>
      </c>
      <c r="AF49" s="252" t="str">
        <f>IF(AND('Mapa final'!$Y$32="Muy Baja",'Mapa final'!$AA$32="Mayor"),CONCATENATE("R4C",'Mapa final'!$O$32),"")</f>
        <v/>
      </c>
      <c r="AG49" s="253" t="str">
        <f>IF(AND('Mapa final'!$Y$33="Muy Baja",'Mapa final'!$AA$33="Mayor"),CONCATENATE("R4C",'Mapa final'!$O$33),"")</f>
        <v/>
      </c>
      <c r="AH49" s="254" t="str">
        <f>IF(AND('Mapa final'!$Y$28="Muy Baja",'Mapa final'!$AA$28="Catastrófico"),CONCATENATE("R4C",'Mapa final'!$O$28),"")</f>
        <v/>
      </c>
      <c r="AI49" s="255" t="str">
        <f>IF(AND('Mapa final'!$Y$29="Muy Baja",'Mapa final'!$AA$29="Catastrófico"),CONCATENATE("R4C",'Mapa final'!$O$29),"")</f>
        <v/>
      </c>
      <c r="AJ49" s="255" t="str">
        <f>IF(AND('Mapa final'!$Y$30="Muy Baja",'Mapa final'!$AA$30="Catastrófico"),CONCATENATE("R4C",'Mapa final'!$O$30),"")</f>
        <v/>
      </c>
      <c r="AK49" s="255" t="str">
        <f>IF(AND('Mapa final'!$Y$31="Muy Baja",'Mapa final'!$AA$31="Catastrófico"),CONCATENATE("R4C",'Mapa final'!$O$31),"")</f>
        <v/>
      </c>
      <c r="AL49" s="255" t="str">
        <f>IF(AND('Mapa final'!$Y$32="Muy Baja",'Mapa final'!$AA$32="Catastrófico"),CONCATENATE("R4C",'Mapa final'!$O$32),"")</f>
        <v/>
      </c>
      <c r="AM49" s="256"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39"/>
      <c r="C50" s="639"/>
      <c r="D50" s="640"/>
      <c r="E50" s="728"/>
      <c r="F50" s="729"/>
      <c r="G50" s="729"/>
      <c r="H50" s="729"/>
      <c r="I50" s="730"/>
      <c r="J50" s="275" t="str">
        <f>IF(AND('Mapa final'!$Y$34="Muy Baja",'Mapa final'!$AA$34="Leve"),CONCATENATE("R5C",'Mapa final'!$O$34),"")</f>
        <v/>
      </c>
      <c r="K50" s="276" t="str">
        <f>IF(AND('Mapa final'!$Y$35="Muy Baja",'Mapa final'!$AA$35="Leve"),CONCATENATE("R5C",'Mapa final'!$O$35),"")</f>
        <v/>
      </c>
      <c r="L50" s="276" t="str">
        <f>IF(AND('Mapa final'!$Y$36="Muy Baja",'Mapa final'!$AA$36="Leve"),CONCATENATE("R5C",'Mapa final'!$O$36),"")</f>
        <v/>
      </c>
      <c r="M50" s="276" t="str">
        <f>IF(AND('Mapa final'!$Y$37="Muy Baja",'Mapa final'!$AA$37="Leve"),CONCATENATE("R5C",'Mapa final'!$O$37),"")</f>
        <v/>
      </c>
      <c r="N50" s="276" t="str">
        <f>IF(AND('Mapa final'!$Y$38="Muy Baja",'Mapa final'!$AA$38="Leve"),CONCATENATE("R5C",'Mapa final'!$O$38),"")</f>
        <v/>
      </c>
      <c r="O50" s="277" t="str">
        <f>IF(AND('Mapa final'!$Y$39="Muy Baja",'Mapa final'!$AA$39="Leve"),CONCATENATE("R5C",'Mapa final'!$O$39),"")</f>
        <v/>
      </c>
      <c r="P50" s="275" t="str">
        <f>IF(AND('Mapa final'!$Y$34="Muy Baja",'Mapa final'!$AA$34="Menor"),CONCATENATE("R5C",'Mapa final'!$O$34),"")</f>
        <v/>
      </c>
      <c r="Q50" s="276" t="str">
        <f>IF(AND('Mapa final'!$Y$35="Muy Baja",'Mapa final'!$AA$35="Menor"),CONCATENATE("R5C",'Mapa final'!$O$35),"")</f>
        <v/>
      </c>
      <c r="R50" s="276" t="str">
        <f>IF(AND('Mapa final'!$Y$36="Muy Baja",'Mapa final'!$AA$36="Menor"),CONCATENATE("R5C",'Mapa final'!$O$36),"")</f>
        <v/>
      </c>
      <c r="S50" s="276" t="str">
        <f>IF(AND('Mapa final'!$Y$37="Muy Baja",'Mapa final'!$AA$37="Menor"),CONCATENATE("R5C",'Mapa final'!$O$37),"")</f>
        <v/>
      </c>
      <c r="T50" s="276" t="str">
        <f>IF(AND('Mapa final'!$Y$38="Muy Baja",'Mapa final'!$AA$38="Menor"),CONCATENATE("R5C",'Mapa final'!$O$38),"")</f>
        <v/>
      </c>
      <c r="U50" s="277" t="str">
        <f>IF(AND('Mapa final'!$Y$39="Muy Baja",'Mapa final'!$AA$39="Menor"),CONCATENATE("R5C",'Mapa final'!$O$39),"")</f>
        <v/>
      </c>
      <c r="V50" s="266" t="str">
        <f>IF(AND('Mapa final'!$Y$34="Muy Baja",'Mapa final'!$AA$34="Moderado"),CONCATENATE("R5C",'Mapa final'!$O$34),"")</f>
        <v/>
      </c>
      <c r="W50" s="267" t="str">
        <f>IF(AND('Mapa final'!$Y$35="Muy Baja",'Mapa final'!$AA$35="Moderado"),CONCATENATE("R5C",'Mapa final'!$O$35),"")</f>
        <v/>
      </c>
      <c r="X50" s="267" t="str">
        <f>IF(AND('Mapa final'!$Y$36="Muy Baja",'Mapa final'!$AA$36="Moderado"),CONCATENATE("R5C",'Mapa final'!$O$36),"")</f>
        <v/>
      </c>
      <c r="Y50" s="267" t="str">
        <f>IF(AND('Mapa final'!$Y$37="Muy Baja",'Mapa final'!$AA$37="Moderado"),CONCATENATE("R5C",'Mapa final'!$O$37),"")</f>
        <v/>
      </c>
      <c r="Z50" s="267" t="str">
        <f>IF(AND('Mapa final'!$Y$38="Muy Baja",'Mapa final'!$AA$38="Moderado"),CONCATENATE("R5C",'Mapa final'!$O$38),"")</f>
        <v/>
      </c>
      <c r="AA50" s="268" t="str">
        <f>IF(AND('Mapa final'!$Y$39="Muy Baja",'Mapa final'!$AA$39="Moderado"),CONCATENATE("R5C",'Mapa final'!$O$39),"")</f>
        <v/>
      </c>
      <c r="AB50" s="251" t="str">
        <f>IF(AND('Mapa final'!$Y$34="Muy Baja",'Mapa final'!$AA$34="Mayor"),CONCATENATE("R5C",'Mapa final'!$O$34),"")</f>
        <v/>
      </c>
      <c r="AC50" s="252" t="str">
        <f>IF(AND('Mapa final'!$Y$35="Muy Baja",'Mapa final'!$AA$35="Mayor"),CONCATENATE("R5C",'Mapa final'!$O$35),"")</f>
        <v/>
      </c>
      <c r="AD50" s="252" t="str">
        <f>IF(AND('Mapa final'!$Y$36="Muy Baja",'Mapa final'!$AA$36="Mayor"),CONCATENATE("R5C",'Mapa final'!$O$36),"")</f>
        <v/>
      </c>
      <c r="AE50" s="252" t="str">
        <f>IF(AND('Mapa final'!$Y$37="Muy Baja",'Mapa final'!$AA$37="Mayor"),CONCATENATE("R5C",'Mapa final'!$O$37),"")</f>
        <v/>
      </c>
      <c r="AF50" s="252" t="str">
        <f>IF(AND('Mapa final'!$Y$38="Muy Baja",'Mapa final'!$AA$38="Mayor"),CONCATENATE("R5C",'Mapa final'!$O$38),"")</f>
        <v/>
      </c>
      <c r="AG50" s="253" t="str">
        <f>IF(AND('Mapa final'!$Y$39="Muy Baja",'Mapa final'!$AA$39="Mayor"),CONCATENATE("R5C",'Mapa final'!$O$39),"")</f>
        <v/>
      </c>
      <c r="AH50" s="254" t="str">
        <f>IF(AND('Mapa final'!$Y$34="Muy Baja",'Mapa final'!$AA$34="Catastrófico"),CONCATENATE("R5C",'Mapa final'!$O$34),"")</f>
        <v/>
      </c>
      <c r="AI50" s="255" t="str">
        <f>IF(AND('Mapa final'!$Y$35="Muy Baja",'Mapa final'!$AA$35="Catastrófico"),CONCATENATE("R5C",'Mapa final'!$O$35),"")</f>
        <v/>
      </c>
      <c r="AJ50" s="255" t="str">
        <f>IF(AND('Mapa final'!$Y$36="Muy Baja",'Mapa final'!$AA$36="Catastrófico"),CONCATENATE("R5C",'Mapa final'!$O$36),"")</f>
        <v/>
      </c>
      <c r="AK50" s="255" t="str">
        <f>IF(AND('Mapa final'!$Y$37="Muy Baja",'Mapa final'!$AA$37="Catastrófico"),CONCATENATE("R5C",'Mapa final'!$O$37),"")</f>
        <v/>
      </c>
      <c r="AL50" s="255" t="str">
        <f>IF(AND('Mapa final'!$Y$38="Muy Baja",'Mapa final'!$AA$38="Catastrófico"),CONCATENATE("R5C",'Mapa final'!$O$38),"")</f>
        <v/>
      </c>
      <c r="AM50" s="256"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39"/>
      <c r="C51" s="639"/>
      <c r="D51" s="640"/>
      <c r="E51" s="728"/>
      <c r="F51" s="729"/>
      <c r="G51" s="729"/>
      <c r="H51" s="729"/>
      <c r="I51" s="730"/>
      <c r="J51" s="275" t="str">
        <f>IF(AND('Mapa final'!$Y$40="Muy Baja",'Mapa final'!$AA$40="Leve"),CONCATENATE("R6C",'Mapa final'!$O$40),"")</f>
        <v/>
      </c>
      <c r="K51" s="276" t="str">
        <f>IF(AND('Mapa final'!$Y$41="Muy Baja",'Mapa final'!$AA$41="Leve"),CONCATENATE("R6C",'Mapa final'!$O$41),"")</f>
        <v/>
      </c>
      <c r="L51" s="276" t="str">
        <f>IF(AND('Mapa final'!$Y$42="Muy Baja",'Mapa final'!$AA$42="Leve"),CONCATENATE("R6C",'Mapa final'!$O$42),"")</f>
        <v/>
      </c>
      <c r="M51" s="276" t="str">
        <f>IF(AND('Mapa final'!$Y$43="Muy Baja",'Mapa final'!$AA$43="Leve"),CONCATENATE("R6C",'Mapa final'!$O$43),"")</f>
        <v/>
      </c>
      <c r="N51" s="276" t="str">
        <f>IF(AND('Mapa final'!$Y$44="Muy Baja",'Mapa final'!$AA$44="Leve"),CONCATENATE("R6C",'Mapa final'!$O$44),"")</f>
        <v/>
      </c>
      <c r="O51" s="277" t="str">
        <f>IF(AND('Mapa final'!$Y$45="Muy Baja",'Mapa final'!$AA$45="Leve"),CONCATENATE("R6C",'Mapa final'!$O$45),"")</f>
        <v/>
      </c>
      <c r="P51" s="275" t="str">
        <f>IF(AND('Mapa final'!$Y$40="Muy Baja",'Mapa final'!$AA$40="Menor"),CONCATENATE("R6C",'Mapa final'!$O$40),"")</f>
        <v/>
      </c>
      <c r="Q51" s="276" t="str">
        <f>IF(AND('Mapa final'!$Y$41="Muy Baja",'Mapa final'!$AA$41="Menor"),CONCATENATE("R6C",'Mapa final'!$O$41),"")</f>
        <v/>
      </c>
      <c r="R51" s="276" t="str">
        <f>IF(AND('Mapa final'!$Y$42="Muy Baja",'Mapa final'!$AA$42="Menor"),CONCATENATE("R6C",'Mapa final'!$O$42),"")</f>
        <v/>
      </c>
      <c r="S51" s="276" t="str">
        <f>IF(AND('Mapa final'!$Y$43="Muy Baja",'Mapa final'!$AA$43="Menor"),CONCATENATE("R6C",'Mapa final'!$O$43),"")</f>
        <v/>
      </c>
      <c r="T51" s="276" t="str">
        <f>IF(AND('Mapa final'!$Y$44="Muy Baja",'Mapa final'!$AA$44="Menor"),CONCATENATE("R6C",'Mapa final'!$O$44),"")</f>
        <v/>
      </c>
      <c r="U51" s="277" t="str">
        <f>IF(AND('Mapa final'!$Y$45="Muy Baja",'Mapa final'!$AA$45="Menor"),CONCATENATE("R6C",'Mapa final'!$O$45),"")</f>
        <v/>
      </c>
      <c r="V51" s="266" t="str">
        <f>IF(AND('Mapa final'!$Y$40="Muy Baja",'Mapa final'!$AA$40="Moderado"),CONCATENATE("R6C",'Mapa final'!$O$40),"")</f>
        <v/>
      </c>
      <c r="W51" s="267" t="str">
        <f>IF(AND('Mapa final'!$Y$41="Muy Baja",'Mapa final'!$AA$41="Moderado"),CONCATENATE("R6C",'Mapa final'!$O$41),"")</f>
        <v/>
      </c>
      <c r="X51" s="267" t="str">
        <f>IF(AND('Mapa final'!$Y$42="Muy Baja",'Mapa final'!$AA$42="Moderado"),CONCATENATE("R6C",'Mapa final'!$O$42),"")</f>
        <v/>
      </c>
      <c r="Y51" s="267" t="str">
        <f>IF(AND('Mapa final'!$Y$43="Muy Baja",'Mapa final'!$AA$43="Moderado"),CONCATENATE("R6C",'Mapa final'!$O$43),"")</f>
        <v/>
      </c>
      <c r="Z51" s="267" t="str">
        <f>IF(AND('Mapa final'!$Y$44="Muy Baja",'Mapa final'!$AA$44="Moderado"),CONCATENATE("R6C",'Mapa final'!$O$44),"")</f>
        <v/>
      </c>
      <c r="AA51" s="268" t="str">
        <f>IF(AND('Mapa final'!$Y$45="Muy Baja",'Mapa final'!$AA$45="Moderado"),CONCATENATE("R6C",'Mapa final'!$O$45),"")</f>
        <v/>
      </c>
      <c r="AB51" s="251" t="str">
        <f>IF(AND('Mapa final'!$Y$40="Muy Baja",'Mapa final'!$AA$40="Mayor"),CONCATENATE("R6C",'Mapa final'!$O$40),"")</f>
        <v/>
      </c>
      <c r="AC51" s="252" t="str">
        <f>IF(AND('Mapa final'!$Y$41="Muy Baja",'Mapa final'!$AA$41="Mayor"),CONCATENATE("R6C",'Mapa final'!$O$41),"")</f>
        <v/>
      </c>
      <c r="AD51" s="252" t="str">
        <f>IF(AND('Mapa final'!$Y$42="Muy Baja",'Mapa final'!$AA$42="Mayor"),CONCATENATE("R6C",'Mapa final'!$O$42),"")</f>
        <v/>
      </c>
      <c r="AE51" s="252" t="str">
        <f>IF(AND('Mapa final'!$Y$43="Muy Baja",'Mapa final'!$AA$43="Mayor"),CONCATENATE("R6C",'Mapa final'!$O$43),"")</f>
        <v/>
      </c>
      <c r="AF51" s="252" t="str">
        <f>IF(AND('Mapa final'!$Y$44="Muy Baja",'Mapa final'!$AA$44="Mayor"),CONCATENATE("R6C",'Mapa final'!$O$44),"")</f>
        <v/>
      </c>
      <c r="AG51" s="253" t="str">
        <f>IF(AND('Mapa final'!$Y$45="Muy Baja",'Mapa final'!$AA$45="Mayor"),CONCATENATE("R6C",'Mapa final'!$O$45),"")</f>
        <v/>
      </c>
      <c r="AH51" s="254" t="str">
        <f>IF(AND('Mapa final'!$Y$40="Muy Baja",'Mapa final'!$AA$40="Catastrófico"),CONCATENATE("R6C",'Mapa final'!$O$40),"")</f>
        <v/>
      </c>
      <c r="AI51" s="255" t="str">
        <f>IF(AND('Mapa final'!$Y$41="Muy Baja",'Mapa final'!$AA$41="Catastrófico"),CONCATENATE("R6C",'Mapa final'!$O$41),"")</f>
        <v/>
      </c>
      <c r="AJ51" s="255" t="str">
        <f>IF(AND('Mapa final'!$Y$42="Muy Baja",'Mapa final'!$AA$42="Catastrófico"),CONCATENATE("R6C",'Mapa final'!$O$42),"")</f>
        <v/>
      </c>
      <c r="AK51" s="255" t="str">
        <f>IF(AND('Mapa final'!$Y$43="Muy Baja",'Mapa final'!$AA$43="Catastrófico"),CONCATENATE("R6C",'Mapa final'!$O$43),"")</f>
        <v/>
      </c>
      <c r="AL51" s="255" t="str">
        <f>IF(AND('Mapa final'!$Y$44="Muy Baja",'Mapa final'!$AA$44="Catastrófico"),CONCATENATE("R6C",'Mapa final'!$O$44),"")</f>
        <v/>
      </c>
      <c r="AM51" s="256"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39"/>
      <c r="C52" s="639"/>
      <c r="D52" s="640"/>
      <c r="E52" s="728"/>
      <c r="F52" s="729"/>
      <c r="G52" s="729"/>
      <c r="H52" s="729"/>
      <c r="I52" s="730"/>
      <c r="J52" s="275" t="str">
        <f>IF(AND('Mapa final'!$Y$46="Muy Baja",'Mapa final'!$AA$46="Leve"),CONCATENATE("R7C",'Mapa final'!$O$46),"")</f>
        <v/>
      </c>
      <c r="K52" s="276" t="str">
        <f>IF(AND('Mapa final'!$Y$47="Muy Baja",'Mapa final'!$AA$47="Leve"),CONCATENATE("R7C",'Mapa final'!$O$47),"")</f>
        <v/>
      </c>
      <c r="L52" s="276" t="str">
        <f>IF(AND('Mapa final'!$Y$48="Muy Baja",'Mapa final'!$AA$48="Leve"),CONCATENATE("R7C",'Mapa final'!$O$48),"")</f>
        <v/>
      </c>
      <c r="M52" s="276" t="str">
        <f>IF(AND('Mapa final'!$Y$49="Muy Baja",'Mapa final'!$AA$49="Leve"),CONCATENATE("R7C",'Mapa final'!$O$49),"")</f>
        <v/>
      </c>
      <c r="N52" s="276" t="str">
        <f>IF(AND('Mapa final'!$Y$50="Muy Baja",'Mapa final'!$AA$50="Leve"),CONCATENATE("R7C",'Mapa final'!$O$50),"")</f>
        <v/>
      </c>
      <c r="O52" s="277" t="str">
        <f>IF(AND('Mapa final'!$Y$51="Muy Baja",'Mapa final'!$AA$51="Leve"),CONCATENATE("R7C",'Mapa final'!$O$51),"")</f>
        <v/>
      </c>
      <c r="P52" s="275" t="str">
        <f>IF(AND('Mapa final'!$Y$46="Muy Baja",'Mapa final'!$AA$46="Menor"),CONCATENATE("R7C",'Mapa final'!$O$46),"")</f>
        <v/>
      </c>
      <c r="Q52" s="276" t="str">
        <f>IF(AND('Mapa final'!$Y$47="Muy Baja",'Mapa final'!$AA$47="Menor"),CONCATENATE("R7C",'Mapa final'!$O$47),"")</f>
        <v/>
      </c>
      <c r="R52" s="276" t="str">
        <f>IF(AND('Mapa final'!$Y$48="Muy Baja",'Mapa final'!$AA$48="Menor"),CONCATENATE("R7C",'Mapa final'!$O$48),"")</f>
        <v/>
      </c>
      <c r="S52" s="276" t="str">
        <f>IF(AND('Mapa final'!$Y$49="Muy Baja",'Mapa final'!$AA$49="Menor"),CONCATENATE("R7C",'Mapa final'!$O$49),"")</f>
        <v/>
      </c>
      <c r="T52" s="276" t="str">
        <f>IF(AND('Mapa final'!$Y$50="Muy Baja",'Mapa final'!$AA$50="Menor"),CONCATENATE("R7C",'Mapa final'!$O$50),"")</f>
        <v/>
      </c>
      <c r="U52" s="277" t="str">
        <f>IF(AND('Mapa final'!$Y$51="Muy Baja",'Mapa final'!$AA$51="Menor"),CONCATENATE("R7C",'Mapa final'!$O$51),"")</f>
        <v/>
      </c>
      <c r="V52" s="266" t="str">
        <f>IF(AND('Mapa final'!$Y$46="Muy Baja",'Mapa final'!$AA$46="Moderado"),CONCATENATE("R7C",'Mapa final'!$O$46),"")</f>
        <v/>
      </c>
      <c r="W52" s="267" t="str">
        <f>IF(AND('Mapa final'!$Y$47="Muy Baja",'Mapa final'!$AA$47="Moderado"),CONCATENATE("R7C",'Mapa final'!$O$47),"")</f>
        <v/>
      </c>
      <c r="X52" s="267" t="str">
        <f>IF(AND('Mapa final'!$Y$48="Muy Baja",'Mapa final'!$AA$48="Moderado"),CONCATENATE("R7C",'Mapa final'!$O$48),"")</f>
        <v/>
      </c>
      <c r="Y52" s="267" t="str">
        <f>IF(AND('Mapa final'!$Y$49="Muy Baja",'Mapa final'!$AA$49="Moderado"),CONCATENATE("R7C",'Mapa final'!$O$49),"")</f>
        <v/>
      </c>
      <c r="Z52" s="267" t="str">
        <f>IF(AND('Mapa final'!$Y$50="Muy Baja",'Mapa final'!$AA$50="Moderado"),CONCATENATE("R7C",'Mapa final'!$O$50),"")</f>
        <v/>
      </c>
      <c r="AA52" s="268" t="str">
        <f>IF(AND('Mapa final'!$Y$51="Muy Baja",'Mapa final'!$AA$51="Moderado"),CONCATENATE("R7C",'Mapa final'!$O$51),"")</f>
        <v/>
      </c>
      <c r="AB52" s="251" t="str">
        <f>IF(AND('Mapa final'!$Y$46="Muy Baja",'Mapa final'!$AA$46="Mayor"),CONCATENATE("R7C",'Mapa final'!$O$46),"")</f>
        <v/>
      </c>
      <c r="AC52" s="252" t="str">
        <f>IF(AND('Mapa final'!$Y$47="Muy Baja",'Mapa final'!$AA$47="Mayor"),CONCATENATE("R7C",'Mapa final'!$O$47),"")</f>
        <v/>
      </c>
      <c r="AD52" s="252" t="str">
        <f>IF(AND('Mapa final'!$Y$48="Muy Baja",'Mapa final'!$AA$48="Mayor"),CONCATENATE("R7C",'Mapa final'!$O$48),"")</f>
        <v/>
      </c>
      <c r="AE52" s="252" t="str">
        <f>IF(AND('Mapa final'!$Y$49="Muy Baja",'Mapa final'!$AA$49="Mayor"),CONCATENATE("R7C",'Mapa final'!$O$49),"")</f>
        <v/>
      </c>
      <c r="AF52" s="252" t="str">
        <f>IF(AND('Mapa final'!$Y$50="Muy Baja",'Mapa final'!$AA$50="Mayor"),CONCATENATE("R7C",'Mapa final'!$O$50),"")</f>
        <v/>
      </c>
      <c r="AG52" s="253" t="str">
        <f>IF(AND('Mapa final'!$Y$51="Muy Baja",'Mapa final'!$AA$51="Mayor"),CONCATENATE("R7C",'Mapa final'!$O$51),"")</f>
        <v/>
      </c>
      <c r="AH52" s="254" t="str">
        <f>IF(AND('Mapa final'!$Y$46="Muy Baja",'Mapa final'!$AA$46="Catastrófico"),CONCATENATE("R7C",'Mapa final'!$O$46),"")</f>
        <v/>
      </c>
      <c r="AI52" s="255" t="str">
        <f>IF(AND('Mapa final'!$Y$47="Muy Baja",'Mapa final'!$AA$47="Catastrófico"),CONCATENATE("R7C",'Mapa final'!$O$47),"")</f>
        <v/>
      </c>
      <c r="AJ52" s="255" t="str">
        <f>IF(AND('Mapa final'!$Y$48="Muy Baja",'Mapa final'!$AA$48="Catastrófico"),CONCATENATE("R7C",'Mapa final'!$O$48),"")</f>
        <v/>
      </c>
      <c r="AK52" s="255" t="str">
        <f>IF(AND('Mapa final'!$Y$49="Muy Baja",'Mapa final'!$AA$49="Catastrófico"),CONCATENATE("R7C",'Mapa final'!$O$49),"")</f>
        <v/>
      </c>
      <c r="AL52" s="255" t="str">
        <f>IF(AND('Mapa final'!$Y$50="Muy Baja",'Mapa final'!$AA$50="Catastrófico"),CONCATENATE("R7C",'Mapa final'!$O$50),"")</f>
        <v/>
      </c>
      <c r="AM52" s="256"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39"/>
      <c r="C53" s="639"/>
      <c r="D53" s="640"/>
      <c r="E53" s="728"/>
      <c r="F53" s="729"/>
      <c r="G53" s="729"/>
      <c r="H53" s="729"/>
      <c r="I53" s="730"/>
      <c r="J53" s="275" t="str">
        <f>IF(AND('Mapa final'!$Y$52="Muy Baja",'Mapa final'!$AA$52="Leve"),CONCATENATE("R8C",'Mapa final'!$O$52),"")</f>
        <v/>
      </c>
      <c r="K53" s="276" t="str">
        <f>IF(AND('Mapa final'!$Y$53="Muy Baja",'Mapa final'!$AA$53="Leve"),CONCATENATE("R8C",'Mapa final'!$O$53),"")</f>
        <v/>
      </c>
      <c r="L53" s="276" t="str">
        <f>IF(AND('Mapa final'!$Y$54="Muy Baja",'Mapa final'!$AA$54="Leve"),CONCATENATE("R8C",'Mapa final'!$O$54),"")</f>
        <v/>
      </c>
      <c r="M53" s="276" t="str">
        <f>IF(AND('Mapa final'!$Y$55="Muy Baja",'Mapa final'!$AA$55="Leve"),CONCATENATE("R8C",'Mapa final'!$O$55),"")</f>
        <v/>
      </c>
      <c r="N53" s="276" t="str">
        <f>IF(AND('Mapa final'!$Y$56="Muy Baja",'Mapa final'!$AA$56="Leve"),CONCATENATE("R8C",'Mapa final'!$O$56),"")</f>
        <v/>
      </c>
      <c r="O53" s="277" t="str">
        <f>IF(AND('Mapa final'!$Y$57="Muy Baja",'Mapa final'!$AA$57="Leve"),CONCATENATE("R8C",'Mapa final'!$O$57),"")</f>
        <v/>
      </c>
      <c r="P53" s="275" t="str">
        <f>IF(AND('Mapa final'!$Y$52="Muy Baja",'Mapa final'!$AA$52="Menor"),CONCATENATE("R8C",'Mapa final'!$O$52),"")</f>
        <v/>
      </c>
      <c r="Q53" s="276" t="str">
        <f>IF(AND('Mapa final'!$Y$53="Muy Baja",'Mapa final'!$AA$53="Menor"),CONCATENATE("R8C",'Mapa final'!$O$53),"")</f>
        <v/>
      </c>
      <c r="R53" s="276" t="str">
        <f>IF(AND('Mapa final'!$Y$54="Muy Baja",'Mapa final'!$AA$54="Menor"),CONCATENATE("R8C",'Mapa final'!$O$54),"")</f>
        <v/>
      </c>
      <c r="S53" s="276" t="str">
        <f>IF(AND('Mapa final'!$Y$55="Muy Baja",'Mapa final'!$AA$55="Menor"),CONCATENATE("R8C",'Mapa final'!$O$55),"")</f>
        <v/>
      </c>
      <c r="T53" s="276" t="str">
        <f>IF(AND('Mapa final'!$Y$56="Muy Baja",'Mapa final'!$AA$56="Menor"),CONCATENATE("R8C",'Mapa final'!$O$56),"")</f>
        <v/>
      </c>
      <c r="U53" s="277" t="str">
        <f>IF(AND('Mapa final'!$Y$57="Muy Baja",'Mapa final'!$AA$57="Menor"),CONCATENATE("R8C",'Mapa final'!$O$57),"")</f>
        <v/>
      </c>
      <c r="V53" s="266" t="str">
        <f>IF(AND('Mapa final'!$Y$52="Muy Baja",'Mapa final'!$AA$52="Moderado"),CONCATENATE("R8C",'Mapa final'!$O$52),"")</f>
        <v/>
      </c>
      <c r="W53" s="267" t="str">
        <f>IF(AND('Mapa final'!$Y$53="Muy Baja",'Mapa final'!$AA$53="Moderado"),CONCATENATE("R8C",'Mapa final'!$O$53),"")</f>
        <v/>
      </c>
      <c r="X53" s="267" t="str">
        <f>IF(AND('Mapa final'!$Y$54="Muy Baja",'Mapa final'!$AA$54="Moderado"),CONCATENATE("R8C",'Mapa final'!$O$54),"")</f>
        <v/>
      </c>
      <c r="Y53" s="267" t="str">
        <f>IF(AND('Mapa final'!$Y$55="Muy Baja",'Mapa final'!$AA$55="Moderado"),CONCATENATE("R8C",'Mapa final'!$O$55),"")</f>
        <v/>
      </c>
      <c r="Z53" s="267" t="str">
        <f>IF(AND('Mapa final'!$Y$56="Muy Baja",'Mapa final'!$AA$56="Moderado"),CONCATENATE("R8C",'Mapa final'!$O$56),"")</f>
        <v/>
      </c>
      <c r="AA53" s="268" t="str">
        <f>IF(AND('Mapa final'!$Y$57="Muy Baja",'Mapa final'!$AA$57="Moderado"),CONCATENATE("R8C",'Mapa final'!$O$57),"")</f>
        <v/>
      </c>
      <c r="AB53" s="251" t="str">
        <f>IF(AND('Mapa final'!$Y$52="Muy Baja",'Mapa final'!$AA$52="Mayor"),CONCATENATE("R8C",'Mapa final'!$O$52),"")</f>
        <v/>
      </c>
      <c r="AC53" s="252" t="str">
        <f>IF(AND('Mapa final'!$Y$53="Muy Baja",'Mapa final'!$AA$53="Mayor"),CONCATENATE("R8C",'Mapa final'!$O$53),"")</f>
        <v/>
      </c>
      <c r="AD53" s="252" t="str">
        <f>IF(AND('Mapa final'!$Y$54="Muy Baja",'Mapa final'!$AA$54="Mayor"),CONCATENATE("R8C",'Mapa final'!$O$54),"")</f>
        <v/>
      </c>
      <c r="AE53" s="252" t="str">
        <f>IF(AND('Mapa final'!$Y$55="Muy Baja",'Mapa final'!$AA$55="Mayor"),CONCATENATE("R8C",'Mapa final'!$O$55),"")</f>
        <v/>
      </c>
      <c r="AF53" s="252" t="str">
        <f>IF(AND('Mapa final'!$Y$56="Muy Baja",'Mapa final'!$AA$56="Mayor"),CONCATENATE("R8C",'Mapa final'!$O$56),"")</f>
        <v/>
      </c>
      <c r="AG53" s="253" t="str">
        <f>IF(AND('Mapa final'!$Y$57="Muy Baja",'Mapa final'!$AA$57="Mayor"),CONCATENATE("R8C",'Mapa final'!$O$57),"")</f>
        <v/>
      </c>
      <c r="AH53" s="254" t="str">
        <f>IF(AND('Mapa final'!$Y$52="Muy Baja",'Mapa final'!$AA$52="Catastrófico"),CONCATENATE("R8C",'Mapa final'!$O$52),"")</f>
        <v/>
      </c>
      <c r="AI53" s="255" t="str">
        <f>IF(AND('Mapa final'!$Y$53="Muy Baja",'Mapa final'!$AA$53="Catastrófico"),CONCATENATE("R8C",'Mapa final'!$O$53),"")</f>
        <v/>
      </c>
      <c r="AJ53" s="255" t="str">
        <f>IF(AND('Mapa final'!$Y$54="Muy Baja",'Mapa final'!$AA$54="Catastrófico"),CONCATENATE("R8C",'Mapa final'!$O$54),"")</f>
        <v/>
      </c>
      <c r="AK53" s="255" t="str">
        <f>IF(AND('Mapa final'!$Y$55="Muy Baja",'Mapa final'!$AA$55="Catastrófico"),CONCATENATE("R8C",'Mapa final'!$O$55),"")</f>
        <v/>
      </c>
      <c r="AL53" s="255" t="str">
        <f>IF(AND('Mapa final'!$Y$56="Muy Baja",'Mapa final'!$AA$56="Catastrófico"),CONCATENATE("R8C",'Mapa final'!$O$56),"")</f>
        <v/>
      </c>
      <c r="AM53" s="256"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39"/>
      <c r="C54" s="639"/>
      <c r="D54" s="640"/>
      <c r="E54" s="728"/>
      <c r="F54" s="729"/>
      <c r="G54" s="729"/>
      <c r="H54" s="729"/>
      <c r="I54" s="730"/>
      <c r="J54" s="275" t="str">
        <f>IF(AND('Mapa final'!$Y$58="Muy Baja",'Mapa final'!$AA$58="Leve"),CONCATENATE("R9C",'Mapa final'!$O$58),"")</f>
        <v/>
      </c>
      <c r="K54" s="276" t="str">
        <f>IF(AND('Mapa final'!$Y$59="Muy Baja",'Mapa final'!$AA$59="Leve"),CONCATENATE("R9C",'Mapa final'!$O$59),"")</f>
        <v/>
      </c>
      <c r="L54" s="276" t="str">
        <f>IF(AND('Mapa final'!$Y$60="Muy Baja",'Mapa final'!$AA$60="Leve"),CONCATENATE("R9C",'Mapa final'!$O$60),"")</f>
        <v/>
      </c>
      <c r="M54" s="276" t="str">
        <f>IF(AND('Mapa final'!$Y$61="Muy Baja",'Mapa final'!$AA$61="Leve"),CONCATENATE("R9C",'Mapa final'!$O$61),"")</f>
        <v/>
      </c>
      <c r="N54" s="276" t="str">
        <f>IF(AND('Mapa final'!$Y$62="Muy Baja",'Mapa final'!$AA$62="Leve"),CONCATENATE("R9C",'Mapa final'!$O$62),"")</f>
        <v/>
      </c>
      <c r="O54" s="277" t="str">
        <f>IF(AND('Mapa final'!$Y$63="Muy Baja",'Mapa final'!$AA$63="Leve"),CONCATENATE("R9C",'Mapa final'!$O$63),"")</f>
        <v/>
      </c>
      <c r="P54" s="275" t="str">
        <f>IF(AND('Mapa final'!$Y$58="Muy Baja",'Mapa final'!$AA$58="Menor"),CONCATENATE("R9C",'Mapa final'!$O$58),"")</f>
        <v/>
      </c>
      <c r="Q54" s="276" t="str">
        <f>IF(AND('Mapa final'!$Y$59="Muy Baja",'Mapa final'!$AA$59="Menor"),CONCATENATE("R9C",'Mapa final'!$O$59),"")</f>
        <v/>
      </c>
      <c r="R54" s="276" t="str">
        <f>IF(AND('Mapa final'!$Y$60="Muy Baja",'Mapa final'!$AA$60="Menor"),CONCATENATE("R9C",'Mapa final'!$O$60),"")</f>
        <v/>
      </c>
      <c r="S54" s="276" t="str">
        <f>IF(AND('Mapa final'!$Y$61="Muy Baja",'Mapa final'!$AA$61="Menor"),CONCATENATE("R9C",'Mapa final'!$O$61),"")</f>
        <v/>
      </c>
      <c r="T54" s="276" t="str">
        <f>IF(AND('Mapa final'!$Y$62="Muy Baja",'Mapa final'!$AA$62="Menor"),CONCATENATE("R9C",'Mapa final'!$O$62),"")</f>
        <v/>
      </c>
      <c r="U54" s="277" t="str">
        <f>IF(AND('Mapa final'!$Y$63="Muy Baja",'Mapa final'!$AA$63="Menor"),CONCATENATE("R9C",'Mapa final'!$O$63),"")</f>
        <v/>
      </c>
      <c r="V54" s="266" t="str">
        <f>IF(AND('Mapa final'!$Y$58="Muy Baja",'Mapa final'!$AA$58="Moderado"),CONCATENATE("R9C",'Mapa final'!$O$58),"")</f>
        <v/>
      </c>
      <c r="W54" s="267" t="str">
        <f>IF(AND('Mapa final'!$Y$59="Muy Baja",'Mapa final'!$AA$59="Moderado"),CONCATENATE("R9C",'Mapa final'!$O$59),"")</f>
        <v/>
      </c>
      <c r="X54" s="267" t="str">
        <f>IF(AND('Mapa final'!$Y$60="Muy Baja",'Mapa final'!$AA$60="Moderado"),CONCATENATE("R9C",'Mapa final'!$O$60),"")</f>
        <v/>
      </c>
      <c r="Y54" s="267" t="str">
        <f>IF(AND('Mapa final'!$Y$61="Muy Baja",'Mapa final'!$AA$61="Moderado"),CONCATENATE("R9C",'Mapa final'!$O$61),"")</f>
        <v/>
      </c>
      <c r="Z54" s="267" t="str">
        <f>IF(AND('Mapa final'!$Y$62="Muy Baja",'Mapa final'!$AA$62="Moderado"),CONCATENATE("R9C",'Mapa final'!$O$62),"")</f>
        <v/>
      </c>
      <c r="AA54" s="268" t="str">
        <f>IF(AND('Mapa final'!$Y$63="Muy Baja",'Mapa final'!$AA$63="Moderado"),CONCATENATE("R9C",'Mapa final'!$O$63),"")</f>
        <v/>
      </c>
      <c r="AB54" s="251" t="str">
        <f>IF(AND('Mapa final'!$Y$58="Muy Baja",'Mapa final'!$AA$58="Mayor"),CONCATENATE("R9C",'Mapa final'!$O$58),"")</f>
        <v/>
      </c>
      <c r="AC54" s="252" t="str">
        <f>IF(AND('Mapa final'!$Y$59="Muy Baja",'Mapa final'!$AA$59="Mayor"),CONCATENATE("R9C",'Mapa final'!$O$59),"")</f>
        <v/>
      </c>
      <c r="AD54" s="252" t="str">
        <f>IF(AND('Mapa final'!$Y$60="Muy Baja",'Mapa final'!$AA$60="Mayor"),CONCATENATE("R9C",'Mapa final'!$O$60),"")</f>
        <v/>
      </c>
      <c r="AE54" s="252" t="str">
        <f>IF(AND('Mapa final'!$Y$61="Muy Baja",'Mapa final'!$AA$61="Mayor"),CONCATENATE("R9C",'Mapa final'!$O$61),"")</f>
        <v/>
      </c>
      <c r="AF54" s="252" t="str">
        <f>IF(AND('Mapa final'!$Y$62="Muy Baja",'Mapa final'!$AA$62="Mayor"),CONCATENATE("R9C",'Mapa final'!$O$62),"")</f>
        <v/>
      </c>
      <c r="AG54" s="253" t="str">
        <f>IF(AND('Mapa final'!$Y$63="Muy Baja",'Mapa final'!$AA$63="Mayor"),CONCATENATE("R9C",'Mapa final'!$O$63),"")</f>
        <v/>
      </c>
      <c r="AH54" s="254" t="str">
        <f>IF(AND('Mapa final'!$Y$58="Muy Baja",'Mapa final'!$AA$58="Catastrófico"),CONCATENATE("R9C",'Mapa final'!$O$58),"")</f>
        <v/>
      </c>
      <c r="AI54" s="255" t="str">
        <f>IF(AND('Mapa final'!$Y$59="Muy Baja",'Mapa final'!$AA$59="Catastrófico"),CONCATENATE("R9C",'Mapa final'!$O$59),"")</f>
        <v/>
      </c>
      <c r="AJ54" s="255" t="str">
        <f>IF(AND('Mapa final'!$Y$60="Muy Baja",'Mapa final'!$AA$60="Catastrófico"),CONCATENATE("R9C",'Mapa final'!$O$60),"")</f>
        <v/>
      </c>
      <c r="AK54" s="255" t="str">
        <f>IF(AND('Mapa final'!$Y$61="Muy Baja",'Mapa final'!$AA$61="Catastrófico"),CONCATENATE("R9C",'Mapa final'!$O$61),"")</f>
        <v/>
      </c>
      <c r="AL54" s="255" t="str">
        <f>IF(AND('Mapa final'!$Y$62="Muy Baja",'Mapa final'!$AA$62="Catastrófico"),CONCATENATE("R9C",'Mapa final'!$O$62),"")</f>
        <v/>
      </c>
      <c r="AM54" s="256"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39"/>
      <c r="C55" s="639"/>
      <c r="D55" s="640"/>
      <c r="E55" s="731"/>
      <c r="F55" s="732"/>
      <c r="G55" s="732"/>
      <c r="H55" s="732"/>
      <c r="I55" s="733"/>
      <c r="J55" s="278" t="str">
        <f>IF(AND('Mapa final'!$Y$64="Muy Baja",'Mapa final'!$AA$64="Leve"),CONCATENATE("R10C",'Mapa final'!$O$64),"")</f>
        <v/>
      </c>
      <c r="K55" s="279" t="str">
        <f>IF(AND('Mapa final'!$Y$65="Muy Baja",'Mapa final'!$AA$65="Leve"),CONCATENATE("R10C",'Mapa final'!$O$65),"")</f>
        <v/>
      </c>
      <c r="L55" s="279" t="str">
        <f>IF(AND('Mapa final'!$Y$66="Muy Baja",'Mapa final'!$AA$66="Leve"),CONCATENATE("R10C",'Mapa final'!$O$66),"")</f>
        <v/>
      </c>
      <c r="M55" s="279" t="str">
        <f>IF(AND('Mapa final'!$Y$67="Muy Baja",'Mapa final'!$AA$67="Leve"),CONCATENATE("R10C",'Mapa final'!$O$67),"")</f>
        <v/>
      </c>
      <c r="N55" s="279" t="str">
        <f>IF(AND('Mapa final'!$Y$68="Muy Baja",'Mapa final'!$AA$68="Leve"),CONCATENATE("R10C",'Mapa final'!$O$68),"")</f>
        <v/>
      </c>
      <c r="O55" s="280" t="str">
        <f>IF(AND('Mapa final'!$Y$69="Muy Baja",'Mapa final'!$AA$69="Leve"),CONCATENATE("R10C",'Mapa final'!$O$69),"")</f>
        <v/>
      </c>
      <c r="P55" s="278" t="str">
        <f>IF(AND('Mapa final'!$Y$64="Muy Baja",'Mapa final'!$AA$64="Menor"),CONCATENATE("R10C",'Mapa final'!$O$64),"")</f>
        <v/>
      </c>
      <c r="Q55" s="279" t="str">
        <f>IF(AND('Mapa final'!$Y$65="Muy Baja",'Mapa final'!$AA$65="Menor"),CONCATENATE("R10C",'Mapa final'!$O$65),"")</f>
        <v/>
      </c>
      <c r="R55" s="279" t="str">
        <f>IF(AND('Mapa final'!$Y$66="Muy Baja",'Mapa final'!$AA$66="Menor"),CONCATENATE("R10C",'Mapa final'!$O$66),"")</f>
        <v/>
      </c>
      <c r="S55" s="279" t="str">
        <f>IF(AND('Mapa final'!$Y$67="Muy Baja",'Mapa final'!$AA$67="Menor"),CONCATENATE("R10C",'Mapa final'!$O$67),"")</f>
        <v/>
      </c>
      <c r="T55" s="279" t="str">
        <f>IF(AND('Mapa final'!$Y$68="Muy Baja",'Mapa final'!$AA$68="Menor"),CONCATENATE("R10C",'Mapa final'!$O$68),"")</f>
        <v/>
      </c>
      <c r="U55" s="280" t="str">
        <f>IF(AND('Mapa final'!$Y$69="Muy Baja",'Mapa final'!$AA$69="Menor"),CONCATENATE("R10C",'Mapa final'!$O$69),"")</f>
        <v/>
      </c>
      <c r="V55" s="269" t="str">
        <f>IF(AND('Mapa final'!$Y$64="Muy Baja",'Mapa final'!$AA$64="Moderado"),CONCATENATE("R10C",'Mapa final'!$O$64),"")</f>
        <v/>
      </c>
      <c r="W55" s="270" t="str">
        <f>IF(AND('Mapa final'!$Y$65="Muy Baja",'Mapa final'!$AA$65="Moderado"),CONCATENATE("R10C",'Mapa final'!$O$65),"")</f>
        <v/>
      </c>
      <c r="X55" s="270" t="str">
        <f>IF(AND('Mapa final'!$Y$66="Muy Baja",'Mapa final'!$AA$66="Moderado"),CONCATENATE("R10C",'Mapa final'!$O$66),"")</f>
        <v/>
      </c>
      <c r="Y55" s="270" t="str">
        <f>IF(AND('Mapa final'!$Y$67="Muy Baja",'Mapa final'!$AA$67="Moderado"),CONCATENATE("R10C",'Mapa final'!$O$67),"")</f>
        <v/>
      </c>
      <c r="Z55" s="270" t="str">
        <f>IF(AND('Mapa final'!$Y$68="Muy Baja",'Mapa final'!$AA$68="Moderado"),CONCATENATE("R10C",'Mapa final'!$O$68),"")</f>
        <v/>
      </c>
      <c r="AA55" s="271" t="str">
        <f>IF(AND('Mapa final'!$Y$69="Muy Baja",'Mapa final'!$AA$69="Moderado"),CONCATENATE("R10C",'Mapa final'!$O$69),"")</f>
        <v/>
      </c>
      <c r="AB55" s="257" t="str">
        <f>IF(AND('Mapa final'!$Y$64="Muy Baja",'Mapa final'!$AA$64="Mayor"),CONCATENATE("R10C",'Mapa final'!$O$64),"")</f>
        <v/>
      </c>
      <c r="AC55" s="258" t="str">
        <f>IF(AND('Mapa final'!$Y$65="Muy Baja",'Mapa final'!$AA$65="Mayor"),CONCATENATE("R10C",'Mapa final'!$O$65),"")</f>
        <v/>
      </c>
      <c r="AD55" s="258" t="str">
        <f>IF(AND('Mapa final'!$Y$66="Muy Baja",'Mapa final'!$AA$66="Mayor"),CONCATENATE("R10C",'Mapa final'!$O$66),"")</f>
        <v/>
      </c>
      <c r="AE55" s="258" t="str">
        <f>IF(AND('Mapa final'!$Y$67="Muy Baja",'Mapa final'!$AA$67="Mayor"),CONCATENATE("R10C",'Mapa final'!$O$67),"")</f>
        <v/>
      </c>
      <c r="AF55" s="258" t="str">
        <f>IF(AND('Mapa final'!$Y$68="Muy Baja",'Mapa final'!$AA$68="Mayor"),CONCATENATE("R10C",'Mapa final'!$O$68),"")</f>
        <v/>
      </c>
      <c r="AG55" s="259" t="str">
        <f>IF(AND('Mapa final'!$Y$69="Muy Baja",'Mapa final'!$AA$69="Mayor"),CONCATENATE("R10C",'Mapa final'!$O$69),"")</f>
        <v/>
      </c>
      <c r="AH55" s="260" t="str">
        <f>IF(AND('Mapa final'!$Y$64="Muy Baja",'Mapa final'!$AA$64="Catastrófico"),CONCATENATE("R10C",'Mapa final'!$O$64),"")</f>
        <v/>
      </c>
      <c r="AI55" s="261" t="str">
        <f>IF(AND('Mapa final'!$Y$65="Muy Baja",'Mapa final'!$AA$65="Catastrófico"),CONCATENATE("R10C",'Mapa final'!$O$65),"")</f>
        <v/>
      </c>
      <c r="AJ55" s="261" t="str">
        <f>IF(AND('Mapa final'!$Y$66="Muy Baja",'Mapa final'!$AA$66="Catastrófico"),CONCATENATE("R10C",'Mapa final'!$O$66),"")</f>
        <v/>
      </c>
      <c r="AK55" s="261" t="str">
        <f>IF(AND('Mapa final'!$Y$67="Muy Baja",'Mapa final'!$AA$67="Catastrófico"),CONCATENATE("R10C",'Mapa final'!$O$67),"")</f>
        <v/>
      </c>
      <c r="AL55" s="261" t="str">
        <f>IF(AND('Mapa final'!$Y$68="Muy Baja",'Mapa final'!$AA$68="Catastrófico"),CONCATENATE("R10C",'Mapa final'!$O$68),"")</f>
        <v/>
      </c>
      <c r="AM55" s="262"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25" t="s">
        <v>1062</v>
      </c>
      <c r="K56" s="726"/>
      <c r="L56" s="726"/>
      <c r="M56" s="726"/>
      <c r="N56" s="726"/>
      <c r="O56" s="727"/>
      <c r="P56" s="725" t="s">
        <v>1063</v>
      </c>
      <c r="Q56" s="726"/>
      <c r="R56" s="726"/>
      <c r="S56" s="726"/>
      <c r="T56" s="726"/>
      <c r="U56" s="727"/>
      <c r="V56" s="725" t="s">
        <v>1064</v>
      </c>
      <c r="W56" s="726"/>
      <c r="X56" s="726"/>
      <c r="Y56" s="726"/>
      <c r="Z56" s="726"/>
      <c r="AA56" s="727"/>
      <c r="AB56" s="725" t="s">
        <v>1065</v>
      </c>
      <c r="AC56" s="771"/>
      <c r="AD56" s="726"/>
      <c r="AE56" s="726"/>
      <c r="AF56" s="726"/>
      <c r="AG56" s="727"/>
      <c r="AH56" s="725" t="s">
        <v>1066</v>
      </c>
      <c r="AI56" s="726"/>
      <c r="AJ56" s="726"/>
      <c r="AK56" s="726"/>
      <c r="AL56" s="726"/>
      <c r="AM56" s="727"/>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28"/>
      <c r="K57" s="729"/>
      <c r="L57" s="729"/>
      <c r="M57" s="729"/>
      <c r="N57" s="729"/>
      <c r="O57" s="730"/>
      <c r="P57" s="728"/>
      <c r="Q57" s="729"/>
      <c r="R57" s="729"/>
      <c r="S57" s="729"/>
      <c r="T57" s="729"/>
      <c r="U57" s="730"/>
      <c r="V57" s="728"/>
      <c r="W57" s="729"/>
      <c r="X57" s="729"/>
      <c r="Y57" s="729"/>
      <c r="Z57" s="729"/>
      <c r="AA57" s="730"/>
      <c r="AB57" s="728"/>
      <c r="AC57" s="729"/>
      <c r="AD57" s="729"/>
      <c r="AE57" s="729"/>
      <c r="AF57" s="729"/>
      <c r="AG57" s="730"/>
      <c r="AH57" s="728"/>
      <c r="AI57" s="729"/>
      <c r="AJ57" s="729"/>
      <c r="AK57" s="729"/>
      <c r="AL57" s="729"/>
      <c r="AM57" s="730"/>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28"/>
      <c r="K58" s="729"/>
      <c r="L58" s="729"/>
      <c r="M58" s="729"/>
      <c r="N58" s="729"/>
      <c r="O58" s="730"/>
      <c r="P58" s="728"/>
      <c r="Q58" s="729"/>
      <c r="R58" s="729"/>
      <c r="S58" s="729"/>
      <c r="T58" s="729"/>
      <c r="U58" s="730"/>
      <c r="V58" s="728"/>
      <c r="W58" s="729"/>
      <c r="X58" s="729"/>
      <c r="Y58" s="729"/>
      <c r="Z58" s="729"/>
      <c r="AA58" s="730"/>
      <c r="AB58" s="728"/>
      <c r="AC58" s="729"/>
      <c r="AD58" s="729"/>
      <c r="AE58" s="729"/>
      <c r="AF58" s="729"/>
      <c r="AG58" s="730"/>
      <c r="AH58" s="728"/>
      <c r="AI58" s="729"/>
      <c r="AJ58" s="729"/>
      <c r="AK58" s="729"/>
      <c r="AL58" s="729"/>
      <c r="AM58" s="730"/>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28"/>
      <c r="K59" s="729"/>
      <c r="L59" s="729"/>
      <c r="M59" s="729"/>
      <c r="N59" s="729"/>
      <c r="O59" s="730"/>
      <c r="P59" s="728"/>
      <c r="Q59" s="729"/>
      <c r="R59" s="729"/>
      <c r="S59" s="729"/>
      <c r="T59" s="729"/>
      <c r="U59" s="730"/>
      <c r="V59" s="728"/>
      <c r="W59" s="729"/>
      <c r="X59" s="729"/>
      <c r="Y59" s="729"/>
      <c r="Z59" s="729"/>
      <c r="AA59" s="730"/>
      <c r="AB59" s="728"/>
      <c r="AC59" s="729"/>
      <c r="AD59" s="729"/>
      <c r="AE59" s="729"/>
      <c r="AF59" s="729"/>
      <c r="AG59" s="730"/>
      <c r="AH59" s="728"/>
      <c r="AI59" s="729"/>
      <c r="AJ59" s="729"/>
      <c r="AK59" s="729"/>
      <c r="AL59" s="729"/>
      <c r="AM59" s="730"/>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28"/>
      <c r="K60" s="729"/>
      <c r="L60" s="729"/>
      <c r="M60" s="729"/>
      <c r="N60" s="729"/>
      <c r="O60" s="730"/>
      <c r="P60" s="728"/>
      <c r="Q60" s="729"/>
      <c r="R60" s="729"/>
      <c r="S60" s="729"/>
      <c r="T60" s="729"/>
      <c r="U60" s="730"/>
      <c r="V60" s="728"/>
      <c r="W60" s="729"/>
      <c r="X60" s="729"/>
      <c r="Y60" s="729"/>
      <c r="Z60" s="729"/>
      <c r="AA60" s="730"/>
      <c r="AB60" s="728"/>
      <c r="AC60" s="729"/>
      <c r="AD60" s="729"/>
      <c r="AE60" s="729"/>
      <c r="AF60" s="729"/>
      <c r="AG60" s="730"/>
      <c r="AH60" s="728"/>
      <c r="AI60" s="729"/>
      <c r="AJ60" s="729"/>
      <c r="AK60" s="729"/>
      <c r="AL60" s="729"/>
      <c r="AM60" s="730"/>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31"/>
      <c r="K61" s="732"/>
      <c r="L61" s="732"/>
      <c r="M61" s="732"/>
      <c r="N61" s="732"/>
      <c r="O61" s="733"/>
      <c r="P61" s="731"/>
      <c r="Q61" s="732"/>
      <c r="R61" s="732"/>
      <c r="S61" s="732"/>
      <c r="T61" s="732"/>
      <c r="U61" s="733"/>
      <c r="V61" s="731"/>
      <c r="W61" s="732"/>
      <c r="X61" s="732"/>
      <c r="Y61" s="732"/>
      <c r="Z61" s="732"/>
      <c r="AA61" s="733"/>
      <c r="AB61" s="731"/>
      <c r="AC61" s="732"/>
      <c r="AD61" s="732"/>
      <c r="AE61" s="732"/>
      <c r="AF61" s="732"/>
      <c r="AG61" s="733"/>
      <c r="AH61" s="731"/>
      <c r="AI61" s="732"/>
      <c r="AJ61" s="732"/>
      <c r="AK61" s="732"/>
      <c r="AL61" s="732"/>
      <c r="AM61" s="733"/>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4"/>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15"/>
      <c r="AV63" s="15"/>
      <c r="AW63" s="15"/>
      <c r="AX63" s="15"/>
      <c r="AY63" s="15"/>
      <c r="AZ63" s="15"/>
      <c r="BA63" s="15"/>
      <c r="BB63" s="15"/>
      <c r="BC63" s="15"/>
      <c r="BD63" s="15"/>
      <c r="BE63" s="15"/>
      <c r="BF63" s="15"/>
      <c r="BG63" s="15"/>
      <c r="BH63" s="15"/>
    </row>
    <row r="64" spans="1:80" ht="15" customHeight="1" x14ac:dyDescent="0.25">
      <c r="A64" s="15"/>
      <c r="B64" s="244"/>
      <c r="C64" s="244"/>
      <c r="D64" s="244"/>
      <c r="E64" s="244"/>
      <c r="F64" s="244"/>
      <c r="G64" s="244"/>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V5hyxTr3XcARfFkMPLeQyFhKsfYqCMu2Cxli1JhAcv8UgmZaM+SM1wKzLErBtD8rV0V4q+IRDwOIf3VoAXtdRw==" saltValue="7C4ZDnWBMJoxrlYDuAeqXQ=="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30"/>
  <sheetViews>
    <sheetView showGridLines="0" zoomScale="60" zoomScaleNormal="60" workbookViewId="0">
      <pane xSplit="4" ySplit="6" topLeftCell="E12" activePane="bottomRight" state="frozen"/>
      <selection sqref="A1:AJ2"/>
      <selection pane="topRight" sqref="A1:AJ2"/>
      <selection pane="bottomLeft" sqref="A1:AJ2"/>
      <selection pane="bottomRight" activeCell="I19" sqref="I19"/>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27.140625" style="43" customWidth="1"/>
    <col min="5" max="5" width="38.42578125" style="43" customWidth="1"/>
    <col min="6" max="6" width="11.7109375" style="86" customWidth="1"/>
    <col min="7" max="8" width="10.28515625" style="86" customWidth="1"/>
    <col min="9" max="12" width="8" style="428"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47"/>
      <c r="C1" s="151"/>
      <c r="D1" s="788" t="s">
        <v>469</v>
      </c>
      <c r="E1" s="775" t="s">
        <v>1231</v>
      </c>
      <c r="F1" s="790"/>
      <c r="G1" s="790"/>
      <c r="H1" s="790"/>
      <c r="I1" s="790"/>
      <c r="J1" s="790"/>
      <c r="K1" s="790"/>
      <c r="L1" s="790"/>
      <c r="M1" s="790"/>
      <c r="N1" s="790"/>
      <c r="O1" s="790"/>
      <c r="P1" s="156" t="s">
        <v>963</v>
      </c>
      <c r="Q1" s="155">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2" t="s">
        <v>13</v>
      </c>
      <c r="CL1" s="773"/>
    </row>
    <row r="2" spans="1:90" ht="24" customHeight="1" thickBot="1" x14ac:dyDescent="0.3">
      <c r="A2" s="115"/>
      <c r="B2" s="146"/>
      <c r="C2" s="152"/>
      <c r="D2" s="789"/>
      <c r="E2" s="775"/>
      <c r="F2" s="790"/>
      <c r="G2" s="790"/>
      <c r="H2" s="790"/>
      <c r="I2" s="790"/>
      <c r="J2" s="790"/>
      <c r="K2" s="790"/>
      <c r="L2" s="790"/>
      <c r="M2" s="790"/>
      <c r="N2" s="790"/>
      <c r="O2" s="790"/>
      <c r="P2" s="156" t="s">
        <v>964</v>
      </c>
      <c r="Q2" s="156" t="s">
        <v>1234</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2" t="s">
        <v>12</v>
      </c>
      <c r="CL2" s="773"/>
    </row>
    <row r="3" spans="1:90" s="110" customFormat="1" ht="36.75" customHeight="1" thickBot="1" x14ac:dyDescent="0.3">
      <c r="A3" s="115"/>
      <c r="B3" s="146"/>
      <c r="C3" s="153"/>
      <c r="D3" s="158" t="s">
        <v>962</v>
      </c>
      <c r="E3" s="774" t="s">
        <v>1230</v>
      </c>
      <c r="F3" s="774"/>
      <c r="G3" s="774"/>
      <c r="H3" s="774"/>
      <c r="I3" s="774"/>
      <c r="J3" s="774"/>
      <c r="K3" s="774"/>
      <c r="L3" s="774"/>
      <c r="M3" s="774"/>
      <c r="N3" s="774"/>
      <c r="O3" s="775"/>
      <c r="P3" s="156" t="s">
        <v>965</v>
      </c>
      <c r="Q3" s="157">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6" t="s">
        <v>156</v>
      </c>
      <c r="CL3" s="777"/>
    </row>
    <row r="4" spans="1:90" ht="27" customHeight="1" x14ac:dyDescent="0.25">
      <c r="A4" s="115"/>
      <c r="B4" s="401"/>
      <c r="C4" s="402"/>
      <c r="D4" s="403"/>
      <c r="E4" s="406" t="s">
        <v>961</v>
      </c>
      <c r="F4" s="406"/>
      <c r="G4" s="406"/>
      <c r="H4" s="406"/>
      <c r="I4" s="426"/>
      <c r="J4" s="426"/>
      <c r="K4" s="426"/>
      <c r="L4" s="426"/>
      <c r="M4" s="406"/>
      <c r="N4" s="406"/>
      <c r="O4" s="406"/>
      <c r="P4" s="404"/>
      <c r="Q4" s="405"/>
    </row>
    <row r="5" spans="1:90" ht="41.25" customHeight="1" thickBot="1" x14ac:dyDescent="0.3">
      <c r="B5" s="63" t="s">
        <v>473</v>
      </c>
      <c r="C5" s="199" t="str">
        <f>IF('Mapa final'!C4="","",'Mapa final'!C4)</f>
        <v>Gestión del Conocimiento e Innovación</v>
      </c>
      <c r="D5" s="65"/>
      <c r="F5" s="43"/>
      <c r="G5" s="43"/>
      <c r="H5" s="43"/>
      <c r="I5" s="427"/>
      <c r="J5" s="427"/>
      <c r="K5" s="427"/>
      <c r="L5" s="427"/>
      <c r="Q5" s="111"/>
    </row>
    <row r="6" spans="1:90" s="113" customFormat="1" ht="111" customHeight="1" thickBot="1" x14ac:dyDescent="0.3">
      <c r="A6" s="339" t="s">
        <v>462</v>
      </c>
      <c r="B6" s="429" t="s">
        <v>159</v>
      </c>
      <c r="C6" s="125" t="s">
        <v>25</v>
      </c>
      <c r="D6" s="150" t="s">
        <v>27</v>
      </c>
      <c r="E6" s="149" t="s">
        <v>2</v>
      </c>
      <c r="F6" s="126" t="s">
        <v>3</v>
      </c>
      <c r="G6" s="126" t="s">
        <v>5</v>
      </c>
      <c r="H6" s="126" t="s">
        <v>185</v>
      </c>
      <c r="I6" s="126" t="s">
        <v>3</v>
      </c>
      <c r="J6" s="126" t="s">
        <v>5</v>
      </c>
      <c r="K6" s="126" t="s">
        <v>160</v>
      </c>
      <c r="L6" s="126" t="s">
        <v>161</v>
      </c>
      <c r="M6" s="125" t="s">
        <v>88</v>
      </c>
      <c r="N6" s="125" t="s">
        <v>162</v>
      </c>
      <c r="O6" s="125" t="s">
        <v>0</v>
      </c>
      <c r="P6" s="125" t="s">
        <v>163</v>
      </c>
      <c r="Q6" s="125" t="s">
        <v>164</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81" customHeight="1" x14ac:dyDescent="0.25">
      <c r="A7" s="118" t="s">
        <v>545</v>
      </c>
      <c r="B7" s="778" t="s">
        <v>188</v>
      </c>
      <c r="C7" s="780" t="str">
        <f>IF('Mapa final'!E10="","",'Mapa final'!E10)</f>
        <v>Posibilidad de afectación reputacional por el inadecuado direccionamiento de las acciones de la política de Gestión del Conocimiento e Innovación en el Ministerio del Interior., debido al débil acompañamiento por parte del Departamento Administrativo de la función pública (DAFP) para la implementación de la Política de Gestión del Conocimiento y la innovación.</v>
      </c>
      <c r="D7" s="782" t="s">
        <v>209</v>
      </c>
      <c r="E7" s="780" t="str">
        <f>IF('Mapa final'!D10="","",'Mapa final'!D10)</f>
        <v>Débil acompañamiento por parte del Departamento Administrativo de la función pública (DAFP) para la implementación de la Política de Gestión del Conocimiento y la innovación</v>
      </c>
      <c r="F7" s="784" t="str">
        <f>IF('Mapa final'!H10="","",'Mapa final'!H10)</f>
        <v>Media</v>
      </c>
      <c r="G7" s="784" t="str">
        <f>IF('Mapa final'!L10="","",'Mapa final'!L10)</f>
        <v>Leve</v>
      </c>
      <c r="H7" s="78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25" t="str">
        <f>IF('Mapa final'!Y10="","",'Mapa final'!Y10)</f>
        <v>Media</v>
      </c>
      <c r="J7" s="425" t="str">
        <f>IF('Mapa final'!AA10="","",'Mapa final'!AA10)</f>
        <v>Leve</v>
      </c>
      <c r="K7" s="42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25" t="str">
        <f>IF('Mapa final'!AD10="","",'Mapa final'!AD10)</f>
        <v/>
      </c>
      <c r="M7" s="338" t="str">
        <f>IF('Mapa final'!P10="","",'Mapa final'!P10)</f>
        <v>El profesional de la OAP elabora el Plan de Acción de la Dimensión de Gestión del Conocimiento y la Innovación de acuerdo con los lineamientos del DAFP, con el fin de promover la política de Gestión del Conocimiento y la Innovación. Como evidencia de este control queda el plan de acción.</v>
      </c>
      <c r="N7" s="421" t="s">
        <v>1330</v>
      </c>
      <c r="O7" s="421" t="s">
        <v>1332</v>
      </c>
      <c r="P7" s="422" t="s">
        <v>1278</v>
      </c>
      <c r="Q7" s="415" t="s">
        <v>1324</v>
      </c>
    </row>
    <row r="8" spans="1:90" ht="114" customHeight="1" x14ac:dyDescent="0.25">
      <c r="A8" s="118" t="s">
        <v>546</v>
      </c>
      <c r="B8" s="779"/>
      <c r="C8" s="781"/>
      <c r="D8" s="783"/>
      <c r="E8" s="781"/>
      <c r="F8" s="785"/>
      <c r="G8" s="785"/>
      <c r="H8" s="787"/>
      <c r="I8" s="425" t="str">
        <f>IF('Mapa final'!Y11="","",'Mapa final'!Y11)</f>
        <v>Media</v>
      </c>
      <c r="J8" s="425" t="str">
        <f>IF('Mapa final'!AA11="","",'Mapa final'!AA11)</f>
        <v>Leve</v>
      </c>
      <c r="K8" s="42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425" t="str">
        <f>IF('Mapa final'!AD11="","",'Mapa final'!AD11)</f>
        <v/>
      </c>
      <c r="M8" s="338" t="str">
        <f>IF('Mapa final'!P11="","",'Mapa final'!P11)</f>
        <v>El profesional de la OAP en coordinación con la Oficina de Información Pública del Interior, diseña estrategias de difusión, usando piezas gráficas, encuestas, videos, concursos y demás material de apoyo para ser usado en las capacitaciones sobre la socialización de la dimensión de Gestión del Conocimiento y la Innovación en el Ministerio del Interior. Como evidencia queda  piezas gráficas, encuestas, videos, concursos, correos y demás material de apoyo.</v>
      </c>
      <c r="N8" s="421" t="s">
        <v>1333</v>
      </c>
      <c r="O8" s="421" t="s">
        <v>1332</v>
      </c>
      <c r="P8" s="422" t="s">
        <v>1278</v>
      </c>
      <c r="Q8" s="415"/>
    </row>
    <row r="9" spans="1:90" ht="114" customHeight="1" x14ac:dyDescent="0.25">
      <c r="A9" s="118" t="s">
        <v>547</v>
      </c>
      <c r="B9" s="779"/>
      <c r="C9" s="781"/>
      <c r="D9" s="783"/>
      <c r="E9" s="781"/>
      <c r="F9" s="785"/>
      <c r="G9" s="785"/>
      <c r="H9" s="787"/>
      <c r="I9" s="425" t="str">
        <f>IF('Mapa final'!Y12="","",'Mapa final'!Y12)</f>
        <v>Baja</v>
      </c>
      <c r="J9" s="425" t="str">
        <f>IF('Mapa final'!AA12="","",'Mapa final'!AA12)</f>
        <v>Leve</v>
      </c>
      <c r="K9" s="425" t="str">
        <f t="shared" si="0"/>
        <v>Bajo</v>
      </c>
      <c r="L9" s="425" t="str">
        <f>IF('Mapa final'!AD12="","",'Mapa final'!AD12)</f>
        <v>Aceptar</v>
      </c>
      <c r="M9" s="338" t="str">
        <f>IF('Mapa final'!P12="","",'Mapa final'!P12)</f>
        <v>El profesional de la OAP en coordinación con la Oficina de Información Pública del Interior, gestiona acciones comunicacionales, para que a través de los canales de comunicación del Ministerio se difunda y fortalezca la dimensión de Gestión del Conocimiento y la Innovación en la entidad. Como evidencia quedará las publicaciones y correos de gestión para realizar las publicaciones en los canales de comunicación</v>
      </c>
      <c r="N9" s="421" t="s">
        <v>1334</v>
      </c>
      <c r="O9" s="421" t="s">
        <v>1332</v>
      </c>
      <c r="P9" s="422" t="s">
        <v>1278</v>
      </c>
      <c r="Q9" s="415"/>
    </row>
    <row r="10" spans="1:90" x14ac:dyDescent="0.25">
      <c r="A10" s="118" t="s">
        <v>548</v>
      </c>
      <c r="B10" s="779"/>
      <c r="C10" s="781"/>
      <c r="D10" s="783"/>
      <c r="E10" s="781"/>
      <c r="F10" s="785"/>
      <c r="G10" s="785"/>
      <c r="H10" s="787"/>
      <c r="I10" s="425" t="str">
        <f>IF('Mapa final'!Y13="","",'Mapa final'!Y13)</f>
        <v/>
      </c>
      <c r="J10" s="425" t="str">
        <f>IF('Mapa final'!AA13="","",'Mapa final'!AA13)</f>
        <v/>
      </c>
      <c r="K10" s="425" t="str">
        <f t="shared" si="0"/>
        <v/>
      </c>
      <c r="L10" s="425" t="str">
        <f>IF('Mapa final'!AD13="","",'Mapa final'!AD13)</f>
        <v/>
      </c>
      <c r="M10" s="338" t="str">
        <f>IF('Mapa final'!P13="","",'Mapa final'!P13)</f>
        <v/>
      </c>
      <c r="N10" s="422"/>
      <c r="O10" s="421"/>
      <c r="P10" s="422"/>
      <c r="Q10" s="415"/>
    </row>
    <row r="11" spans="1:90" x14ac:dyDescent="0.25">
      <c r="A11" s="118" t="s">
        <v>549</v>
      </c>
      <c r="B11" s="779"/>
      <c r="C11" s="781"/>
      <c r="D11" s="783"/>
      <c r="E11" s="781"/>
      <c r="F11" s="785"/>
      <c r="G11" s="785"/>
      <c r="H11" s="787"/>
      <c r="I11" s="425" t="str">
        <f>IF('Mapa final'!Y14="","",'Mapa final'!Y14)</f>
        <v/>
      </c>
      <c r="J11" s="425" t="str">
        <f>IF('Mapa final'!AA14="","",'Mapa final'!AA14)</f>
        <v/>
      </c>
      <c r="K11" s="425" t="str">
        <f t="shared" si="0"/>
        <v/>
      </c>
      <c r="L11" s="425" t="str">
        <f>IF('Mapa final'!AD14="","",'Mapa final'!AD14)</f>
        <v/>
      </c>
      <c r="M11" s="338" t="str">
        <f>IF('Mapa final'!P14="","",'Mapa final'!P14)</f>
        <v/>
      </c>
      <c r="N11" s="422"/>
      <c r="O11" s="421"/>
      <c r="P11" s="422"/>
      <c r="Q11" s="415"/>
    </row>
    <row r="12" spans="1:90" x14ac:dyDescent="0.25">
      <c r="A12" s="118" t="s">
        <v>550</v>
      </c>
      <c r="B12" s="779"/>
      <c r="C12" s="781"/>
      <c r="D12" s="783"/>
      <c r="E12" s="781"/>
      <c r="F12" s="785"/>
      <c r="G12" s="785"/>
      <c r="H12" s="787"/>
      <c r="I12" s="425" t="str">
        <f>IF('Mapa final'!Y15="","",'Mapa final'!Y15)</f>
        <v/>
      </c>
      <c r="J12" s="425" t="str">
        <f>IF('Mapa final'!AA15="","",'Mapa final'!AA15)</f>
        <v/>
      </c>
      <c r="K12" s="425" t="str">
        <f t="shared" si="0"/>
        <v/>
      </c>
      <c r="L12" s="425" t="str">
        <f>IF('Mapa final'!AD15="","",'Mapa final'!AD15)</f>
        <v/>
      </c>
      <c r="M12" s="338" t="str">
        <f>IF('Mapa final'!P15="","",'Mapa final'!P15)</f>
        <v/>
      </c>
      <c r="N12" s="422"/>
      <c r="O12" s="422"/>
      <c r="P12" s="422"/>
      <c r="Q12" s="415"/>
    </row>
    <row r="13" spans="1:90" ht="144.75" customHeight="1" x14ac:dyDescent="0.25">
      <c r="A13" s="118" t="s">
        <v>551</v>
      </c>
      <c r="B13" s="778" t="s">
        <v>189</v>
      </c>
      <c r="C13" s="780" t="str">
        <f>IF('Mapa final'!E16="","",'Mapa final'!E16)</f>
        <v xml:space="preserve">Posibilidad de afectación económica y reputacional por carencia de herramientas que permitan realizar una adecuada gestión del conocimiento al interior de las áreas; debido al desconocimiento en la entidad  de la gestión del conocimiento e innovación como elemento articulador en la gestión de los procesos e información al interior de la entidad. </v>
      </c>
      <c r="D13" s="783" t="s">
        <v>209</v>
      </c>
      <c r="E13" s="780" t="str">
        <f>IF('Mapa final'!D16="","",'Mapa final'!D16)</f>
        <v xml:space="preserve">Desconocimiento en la entidad de la gestión del conocimiento e innovación como elemento articulador en la gestión de los procesos e información al interior de la entidad. </v>
      </c>
      <c r="F13" s="785" t="str">
        <f>IF('Mapa final'!H16="","",'Mapa final'!H16)</f>
        <v>Alta</v>
      </c>
      <c r="G13" s="785" t="str">
        <f>IF('Mapa final'!L16="","",'Mapa final'!L16)</f>
        <v>Leve</v>
      </c>
      <c r="H13" s="787"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25" t="str">
        <f>IF('Mapa final'!Y16="","",'Mapa final'!Y16)</f>
        <v>Media</v>
      </c>
      <c r="J13" s="425" t="str">
        <f>IF('Mapa final'!AA16="","",'Mapa final'!AA16)</f>
        <v>Leve</v>
      </c>
      <c r="K13" s="425" t="str">
        <f t="shared" si="0"/>
        <v>Moderado</v>
      </c>
      <c r="L13" s="425" t="str">
        <f>IF('Mapa final'!AD16="","",'Mapa final'!AD16)</f>
        <v>Reducir (mitigar)</v>
      </c>
      <c r="M13" s="338" t="str">
        <f>IF('Mapa final'!P16="","",'Mapa final'!P16)</f>
        <v xml:space="preserve">El líder del proceso de gestión de conocimiento e innovación o responsable de la OAP, realiza 3 campañas de sensibilización al año, dichas campañas deben estar relacionadas con la promoción de mecanismos y herramientas para la gestión del conocimiento e innovación en el Ministerio, teniendo en cuenta los lineamientos definidos por el MIPG, la Guía para controlar la fuga de conocimiento en las entidades públicas y la Guía para la Implementación de Gestión de Conocimiento e Innovación del DAFP.  La evidencia es el material correspondiente a las campañas. </v>
      </c>
      <c r="N13" s="430" t="s">
        <v>1335</v>
      </c>
      <c r="O13" s="430" t="s">
        <v>1308</v>
      </c>
      <c r="P13" s="430" t="s">
        <v>1278</v>
      </c>
      <c r="Q13" s="415" t="s">
        <v>1325</v>
      </c>
    </row>
    <row r="14" spans="1:90" ht="43.5" customHeight="1" x14ac:dyDescent="0.25">
      <c r="A14" s="118" t="s">
        <v>552</v>
      </c>
      <c r="B14" s="779"/>
      <c r="C14" s="781"/>
      <c r="D14" s="783"/>
      <c r="E14" s="781"/>
      <c r="F14" s="785"/>
      <c r="G14" s="785"/>
      <c r="H14" s="787"/>
      <c r="I14" s="425" t="str">
        <f>IF('Mapa final'!Y17="","",'Mapa final'!Y17)</f>
        <v/>
      </c>
      <c r="J14" s="425" t="str">
        <f>IF('Mapa final'!AA17="","",'Mapa final'!AA17)</f>
        <v/>
      </c>
      <c r="K14" s="425" t="str">
        <f t="shared" si="0"/>
        <v/>
      </c>
      <c r="L14" s="425" t="str">
        <f>IF('Mapa final'!AD17="","",'Mapa final'!AD17)</f>
        <v/>
      </c>
      <c r="M14" s="338" t="str">
        <f>IF('Mapa final'!P17="","",'Mapa final'!P17)</f>
        <v/>
      </c>
      <c r="N14" s="422"/>
      <c r="O14" s="422"/>
      <c r="P14" s="422"/>
      <c r="Q14" s="415"/>
    </row>
    <row r="15" spans="1:90" ht="43.5" customHeight="1" x14ac:dyDescent="0.25">
      <c r="A15" s="118" t="s">
        <v>553</v>
      </c>
      <c r="B15" s="779"/>
      <c r="C15" s="781"/>
      <c r="D15" s="783"/>
      <c r="E15" s="781"/>
      <c r="F15" s="785"/>
      <c r="G15" s="785"/>
      <c r="H15" s="787"/>
      <c r="I15" s="425" t="str">
        <f>IF('Mapa final'!Y18="","",'Mapa final'!Y18)</f>
        <v/>
      </c>
      <c r="J15" s="425" t="str">
        <f>IF('Mapa final'!AA18="","",'Mapa final'!AA18)</f>
        <v/>
      </c>
      <c r="K15" s="425" t="str">
        <f t="shared" si="0"/>
        <v/>
      </c>
      <c r="L15" s="425" t="str">
        <f>IF('Mapa final'!AD18="","",'Mapa final'!AD18)</f>
        <v/>
      </c>
      <c r="M15" s="338" t="str">
        <f>IF('Mapa final'!P18="","",'Mapa final'!P18)</f>
        <v/>
      </c>
      <c r="N15" s="422"/>
      <c r="O15" s="422"/>
      <c r="P15" s="422"/>
      <c r="Q15" s="415"/>
    </row>
    <row r="16" spans="1:90" ht="43.5" customHeight="1" x14ac:dyDescent="0.25">
      <c r="A16" s="118" t="s">
        <v>554</v>
      </c>
      <c r="B16" s="779"/>
      <c r="C16" s="781"/>
      <c r="D16" s="783"/>
      <c r="E16" s="781"/>
      <c r="F16" s="785"/>
      <c r="G16" s="785"/>
      <c r="H16" s="787"/>
      <c r="I16" s="425" t="str">
        <f>IF('Mapa final'!Y19="","",'Mapa final'!Y19)</f>
        <v/>
      </c>
      <c r="J16" s="425" t="str">
        <f>IF('Mapa final'!AA19="","",'Mapa final'!AA19)</f>
        <v/>
      </c>
      <c r="K16" s="425" t="str">
        <f t="shared" si="0"/>
        <v/>
      </c>
      <c r="L16" s="425" t="str">
        <f>IF('Mapa final'!AD19="","",'Mapa final'!AD19)</f>
        <v/>
      </c>
      <c r="M16" s="338" t="str">
        <f>IF('Mapa final'!P19="","",'Mapa final'!P19)</f>
        <v/>
      </c>
      <c r="N16" s="422"/>
      <c r="O16" s="422"/>
      <c r="P16" s="422"/>
      <c r="Q16" s="415"/>
    </row>
    <row r="17" spans="1:17" ht="43.5" customHeight="1" x14ac:dyDescent="0.25">
      <c r="A17" s="118" t="s">
        <v>555</v>
      </c>
      <c r="B17" s="779"/>
      <c r="C17" s="781"/>
      <c r="D17" s="783"/>
      <c r="E17" s="781"/>
      <c r="F17" s="785"/>
      <c r="G17" s="785"/>
      <c r="H17" s="787"/>
      <c r="I17" s="425" t="str">
        <f>IF('Mapa final'!Y20="","",'Mapa final'!Y20)</f>
        <v/>
      </c>
      <c r="J17" s="425" t="str">
        <f>IF('Mapa final'!AA20="","",'Mapa final'!AA20)</f>
        <v/>
      </c>
      <c r="K17" s="425" t="str">
        <f t="shared" si="0"/>
        <v/>
      </c>
      <c r="L17" s="425" t="str">
        <f>IF('Mapa final'!AD20="","",'Mapa final'!AD20)</f>
        <v/>
      </c>
      <c r="M17" s="338" t="str">
        <f>IF('Mapa final'!P20="","",'Mapa final'!P20)</f>
        <v/>
      </c>
      <c r="N17" s="422"/>
      <c r="O17" s="422"/>
      <c r="P17" s="422"/>
      <c r="Q17" s="415"/>
    </row>
    <row r="18" spans="1:17" ht="43.5" customHeight="1" x14ac:dyDescent="0.25">
      <c r="A18" s="118" t="s">
        <v>556</v>
      </c>
      <c r="B18" s="779"/>
      <c r="C18" s="781"/>
      <c r="D18" s="783"/>
      <c r="E18" s="781"/>
      <c r="F18" s="785"/>
      <c r="G18" s="785"/>
      <c r="H18" s="787"/>
      <c r="I18" s="425" t="str">
        <f>IF('Mapa final'!Y21="","",'Mapa final'!Y21)</f>
        <v/>
      </c>
      <c r="J18" s="425" t="str">
        <f>IF('Mapa final'!AA21="","",'Mapa final'!AA21)</f>
        <v/>
      </c>
      <c r="K18" s="425" t="str">
        <f t="shared" si="0"/>
        <v/>
      </c>
      <c r="L18" s="425" t="str">
        <f>IF('Mapa final'!AD21="","",'Mapa final'!AD21)</f>
        <v/>
      </c>
      <c r="M18" s="338" t="str">
        <f>IF('Mapa final'!P21="","",'Mapa final'!P21)</f>
        <v/>
      </c>
      <c r="N18" s="422"/>
      <c r="O18" s="422"/>
      <c r="P18" s="422"/>
      <c r="Q18" s="415"/>
    </row>
    <row r="19" spans="1:17" ht="43.5" customHeight="1" x14ac:dyDescent="0.25">
      <c r="A19" s="118" t="s">
        <v>557</v>
      </c>
      <c r="B19" s="778"/>
      <c r="C19" s="780" t="str">
        <f>IF('Mapa final'!E22="","",'Mapa final'!E22)</f>
        <v/>
      </c>
      <c r="D19" s="783"/>
      <c r="E19" s="780" t="str">
        <f>IF('Mapa final'!D22="","",'Mapa final'!D22)</f>
        <v/>
      </c>
      <c r="F19" s="785" t="str">
        <f>IF('Mapa final'!H22="","",'Mapa final'!H22)</f>
        <v/>
      </c>
      <c r="G19" s="785" t="str">
        <f>IF('Mapa final'!L22="","",'Mapa final'!L22)</f>
        <v/>
      </c>
      <c r="H19" s="787"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25" t="str">
        <f>IF('Mapa final'!Y22="","",'Mapa final'!Y22)</f>
        <v/>
      </c>
      <c r="J19" s="425" t="str">
        <f>IF('Mapa final'!AA22="","",'Mapa final'!AA22)</f>
        <v/>
      </c>
      <c r="K19" s="425" t="str">
        <f t="shared" si="0"/>
        <v/>
      </c>
      <c r="L19" s="425" t="str">
        <f>IF('Mapa final'!AD22="","",'Mapa final'!AD22)</f>
        <v/>
      </c>
      <c r="M19" s="338" t="str">
        <f>IF('Mapa final'!P22="","",'Mapa final'!P22)</f>
        <v/>
      </c>
      <c r="N19" s="70"/>
      <c r="O19" s="70"/>
      <c r="P19" s="70"/>
      <c r="Q19" s="180"/>
    </row>
    <row r="20" spans="1:17" ht="43.5" customHeight="1" x14ac:dyDescent="0.25">
      <c r="A20" s="118" t="s">
        <v>558</v>
      </c>
      <c r="B20" s="779"/>
      <c r="C20" s="781"/>
      <c r="D20" s="783"/>
      <c r="E20" s="781"/>
      <c r="F20" s="785"/>
      <c r="G20" s="785"/>
      <c r="H20" s="787"/>
      <c r="I20" s="425" t="str">
        <f>IF('Mapa final'!Y23="","",'Mapa final'!Y23)</f>
        <v/>
      </c>
      <c r="J20" s="425" t="str">
        <f>IF('Mapa final'!AA23="","",'Mapa final'!AA23)</f>
        <v/>
      </c>
      <c r="K20" s="425" t="str">
        <f t="shared" si="0"/>
        <v/>
      </c>
      <c r="L20" s="425" t="str">
        <f>IF('Mapa final'!AD23="","",'Mapa final'!AD23)</f>
        <v/>
      </c>
      <c r="M20" s="338" t="str">
        <f>IF('Mapa final'!P23="","",'Mapa final'!P23)</f>
        <v/>
      </c>
      <c r="N20" s="70"/>
      <c r="O20" s="70"/>
      <c r="P20" s="70"/>
      <c r="Q20" s="180"/>
    </row>
    <row r="21" spans="1:17" ht="43.5" customHeight="1" x14ac:dyDescent="0.25">
      <c r="A21" s="118" t="s">
        <v>559</v>
      </c>
      <c r="B21" s="779"/>
      <c r="C21" s="781"/>
      <c r="D21" s="783"/>
      <c r="E21" s="781"/>
      <c r="F21" s="785"/>
      <c r="G21" s="785"/>
      <c r="H21" s="787"/>
      <c r="I21" s="425" t="str">
        <f>IF('Mapa final'!Y24="","",'Mapa final'!Y24)</f>
        <v/>
      </c>
      <c r="J21" s="425" t="str">
        <f>IF('Mapa final'!AA24="","",'Mapa final'!AA24)</f>
        <v/>
      </c>
      <c r="K21" s="425" t="str">
        <f t="shared" si="0"/>
        <v/>
      </c>
      <c r="L21" s="425" t="str">
        <f>IF('Mapa final'!AD24="","",'Mapa final'!AD24)</f>
        <v/>
      </c>
      <c r="M21" s="338" t="str">
        <f>IF('Mapa final'!P24="","",'Mapa final'!P24)</f>
        <v/>
      </c>
      <c r="N21" s="70"/>
      <c r="O21" s="70"/>
      <c r="P21" s="70"/>
      <c r="Q21" s="180"/>
    </row>
    <row r="22" spans="1:17" ht="43.5" customHeight="1" x14ac:dyDescent="0.25">
      <c r="A22" s="118" t="s">
        <v>560</v>
      </c>
      <c r="B22" s="779"/>
      <c r="C22" s="781"/>
      <c r="D22" s="783"/>
      <c r="E22" s="781"/>
      <c r="F22" s="785"/>
      <c r="G22" s="785"/>
      <c r="H22" s="787"/>
      <c r="I22" s="425" t="str">
        <f>IF('Mapa final'!Y25="","",'Mapa final'!Y25)</f>
        <v/>
      </c>
      <c r="J22" s="425" t="str">
        <f>IF('Mapa final'!AA25="","",'Mapa final'!AA25)</f>
        <v/>
      </c>
      <c r="K22" s="425" t="str">
        <f t="shared" si="0"/>
        <v/>
      </c>
      <c r="L22" s="425" t="str">
        <f>IF('Mapa final'!AD25="","",'Mapa final'!AD25)</f>
        <v/>
      </c>
      <c r="M22" s="338" t="str">
        <f>IF('Mapa final'!P25="","",'Mapa final'!P25)</f>
        <v/>
      </c>
      <c r="N22" s="70"/>
      <c r="O22" s="70"/>
      <c r="P22" s="70"/>
      <c r="Q22" s="180"/>
    </row>
    <row r="23" spans="1:17" ht="43.5" customHeight="1" x14ac:dyDescent="0.25">
      <c r="A23" s="118" t="s">
        <v>561</v>
      </c>
      <c r="B23" s="779"/>
      <c r="C23" s="781"/>
      <c r="D23" s="783"/>
      <c r="E23" s="781"/>
      <c r="F23" s="785"/>
      <c r="G23" s="785"/>
      <c r="H23" s="787"/>
      <c r="I23" s="425" t="str">
        <f>IF('Mapa final'!Y26="","",'Mapa final'!Y26)</f>
        <v/>
      </c>
      <c r="J23" s="425" t="str">
        <f>IF('Mapa final'!AA26="","",'Mapa final'!AA26)</f>
        <v/>
      </c>
      <c r="K23" s="425" t="str">
        <f t="shared" si="0"/>
        <v/>
      </c>
      <c r="L23" s="425" t="str">
        <f>IF('Mapa final'!AD26="","",'Mapa final'!AD26)</f>
        <v/>
      </c>
      <c r="M23" s="338" t="str">
        <f>IF('Mapa final'!P26="","",'Mapa final'!P26)</f>
        <v/>
      </c>
      <c r="N23" s="70"/>
      <c r="O23" s="70"/>
      <c r="P23" s="70"/>
      <c r="Q23" s="180"/>
    </row>
    <row r="24" spans="1:17" ht="43.5" customHeight="1" x14ac:dyDescent="0.25">
      <c r="A24" s="118" t="s">
        <v>562</v>
      </c>
      <c r="B24" s="779"/>
      <c r="C24" s="781"/>
      <c r="D24" s="783"/>
      <c r="E24" s="781"/>
      <c r="F24" s="785"/>
      <c r="G24" s="785"/>
      <c r="H24" s="787"/>
      <c r="I24" s="425" t="str">
        <f>IF('Mapa final'!Y27="","",'Mapa final'!Y27)</f>
        <v/>
      </c>
      <c r="J24" s="425" t="str">
        <f>IF('Mapa final'!AA27="","",'Mapa final'!AA27)</f>
        <v/>
      </c>
      <c r="K24" s="425" t="str">
        <f t="shared" si="0"/>
        <v/>
      </c>
      <c r="L24" s="425" t="str">
        <f>IF('Mapa final'!AD27="","",'Mapa final'!AD27)</f>
        <v/>
      </c>
      <c r="M24" s="338" t="str">
        <f>IF('Mapa final'!P27="","",'Mapa final'!P27)</f>
        <v/>
      </c>
      <c r="N24" s="70"/>
      <c r="O24" s="70"/>
      <c r="P24" s="70"/>
      <c r="Q24" s="180"/>
    </row>
    <row r="25" spans="1:17" ht="43.5" customHeight="1" x14ac:dyDescent="0.25">
      <c r="A25" s="118" t="s">
        <v>563</v>
      </c>
      <c r="B25" s="778"/>
      <c r="C25" s="780" t="str">
        <f>IF('Mapa final'!E28="","",'Mapa final'!E28)</f>
        <v/>
      </c>
      <c r="D25" s="783"/>
      <c r="E25" s="780" t="str">
        <f>IF('Mapa final'!D28="","",'Mapa final'!D28)</f>
        <v/>
      </c>
      <c r="F25" s="785" t="str">
        <f>IF('Mapa final'!H28="","",'Mapa final'!H28)</f>
        <v/>
      </c>
      <c r="G25" s="785" t="str">
        <f>IF('Mapa final'!L28="","",'Mapa final'!L28)</f>
        <v/>
      </c>
      <c r="H25" s="787"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5" t="str">
        <f>IF('Mapa final'!Y28="","",'Mapa final'!Y28)</f>
        <v/>
      </c>
      <c r="J25" s="425" t="str">
        <f>IF('Mapa final'!AA28="","",'Mapa final'!AA28)</f>
        <v/>
      </c>
      <c r="K25" s="425" t="str">
        <f t="shared" si="0"/>
        <v/>
      </c>
      <c r="L25" s="425" t="str">
        <f>IF('Mapa final'!AD28="","",'Mapa final'!AD28)</f>
        <v/>
      </c>
      <c r="M25" s="338" t="str">
        <f>IF('Mapa final'!P28="","",'Mapa final'!P28)</f>
        <v/>
      </c>
      <c r="N25" s="70"/>
      <c r="O25" s="70"/>
      <c r="P25" s="70"/>
      <c r="Q25" s="180"/>
    </row>
    <row r="26" spans="1:17" ht="43.5" customHeight="1" x14ac:dyDescent="0.25">
      <c r="A26" s="118" t="s">
        <v>564</v>
      </c>
      <c r="B26" s="779"/>
      <c r="C26" s="781"/>
      <c r="D26" s="783"/>
      <c r="E26" s="781"/>
      <c r="F26" s="785"/>
      <c r="G26" s="785"/>
      <c r="H26" s="787"/>
      <c r="I26" s="425" t="str">
        <f>IF('Mapa final'!Y29="","",'Mapa final'!Y29)</f>
        <v/>
      </c>
      <c r="J26" s="425" t="str">
        <f>IF('Mapa final'!AA29="","",'Mapa final'!AA29)</f>
        <v/>
      </c>
      <c r="K26" s="425" t="str">
        <f t="shared" si="0"/>
        <v/>
      </c>
      <c r="L26" s="425" t="str">
        <f>IF('Mapa final'!AD29="","",'Mapa final'!AD29)</f>
        <v/>
      </c>
      <c r="M26" s="338" t="str">
        <f>IF('Mapa final'!P29="","",'Mapa final'!P29)</f>
        <v/>
      </c>
      <c r="N26" s="70"/>
      <c r="O26" s="70"/>
      <c r="P26" s="70"/>
      <c r="Q26" s="180"/>
    </row>
    <row r="27" spans="1:17" ht="43.5" customHeight="1" x14ac:dyDescent="0.25">
      <c r="A27" s="118" t="s">
        <v>565</v>
      </c>
      <c r="B27" s="779"/>
      <c r="C27" s="781"/>
      <c r="D27" s="783"/>
      <c r="E27" s="781"/>
      <c r="F27" s="785"/>
      <c r="G27" s="785"/>
      <c r="H27" s="787"/>
      <c r="I27" s="425" t="str">
        <f>IF('Mapa final'!Y30="","",'Mapa final'!Y30)</f>
        <v/>
      </c>
      <c r="J27" s="425" t="str">
        <f>IF('Mapa final'!AA30="","",'Mapa final'!AA30)</f>
        <v/>
      </c>
      <c r="K27" s="425" t="str">
        <f t="shared" si="0"/>
        <v/>
      </c>
      <c r="L27" s="425" t="str">
        <f>IF('Mapa final'!AD30="","",'Mapa final'!AD30)</f>
        <v/>
      </c>
      <c r="M27" s="338" t="str">
        <f>IF('Mapa final'!P30="","",'Mapa final'!P30)</f>
        <v/>
      </c>
      <c r="N27" s="70"/>
      <c r="O27" s="70"/>
      <c r="P27" s="70"/>
      <c r="Q27" s="180"/>
    </row>
    <row r="28" spans="1:17" ht="43.5" customHeight="1" x14ac:dyDescent="0.25">
      <c r="A28" s="118" t="s">
        <v>566</v>
      </c>
      <c r="B28" s="779"/>
      <c r="C28" s="781"/>
      <c r="D28" s="783"/>
      <c r="E28" s="781"/>
      <c r="F28" s="785"/>
      <c r="G28" s="785"/>
      <c r="H28" s="787"/>
      <c r="I28" s="425" t="str">
        <f>IF('Mapa final'!Y31="","",'Mapa final'!Y31)</f>
        <v/>
      </c>
      <c r="J28" s="425" t="str">
        <f>IF('Mapa final'!AA31="","",'Mapa final'!AA31)</f>
        <v/>
      </c>
      <c r="K28" s="425" t="str">
        <f t="shared" si="0"/>
        <v/>
      </c>
      <c r="L28" s="425" t="str">
        <f>IF('Mapa final'!AD31="","",'Mapa final'!AD31)</f>
        <v/>
      </c>
      <c r="M28" s="338" t="str">
        <f>IF('Mapa final'!P31="","",'Mapa final'!P31)</f>
        <v/>
      </c>
      <c r="N28" s="70"/>
      <c r="O28" s="70"/>
      <c r="P28" s="70"/>
      <c r="Q28" s="180"/>
    </row>
    <row r="29" spans="1:17" ht="43.5" customHeight="1" x14ac:dyDescent="0.25">
      <c r="A29" s="118" t="s">
        <v>567</v>
      </c>
      <c r="B29" s="779"/>
      <c r="C29" s="781"/>
      <c r="D29" s="783"/>
      <c r="E29" s="781"/>
      <c r="F29" s="785"/>
      <c r="G29" s="785"/>
      <c r="H29" s="787"/>
      <c r="I29" s="425" t="str">
        <f>IF('Mapa final'!Y32="","",'Mapa final'!Y32)</f>
        <v/>
      </c>
      <c r="J29" s="425" t="str">
        <f>IF('Mapa final'!AA32="","",'Mapa final'!AA32)</f>
        <v/>
      </c>
      <c r="K29" s="425" t="str">
        <f t="shared" si="0"/>
        <v/>
      </c>
      <c r="L29" s="425" t="str">
        <f>IF('Mapa final'!AD32="","",'Mapa final'!AD32)</f>
        <v/>
      </c>
      <c r="M29" s="338" t="str">
        <f>IF('Mapa final'!P32="","",'Mapa final'!P32)</f>
        <v/>
      </c>
      <c r="N29" s="70"/>
      <c r="O29" s="70"/>
      <c r="P29" s="70"/>
      <c r="Q29" s="180"/>
    </row>
    <row r="30" spans="1:17" ht="43.5" customHeight="1" x14ac:dyDescent="0.25">
      <c r="A30" s="118" t="s">
        <v>568</v>
      </c>
      <c r="B30" s="779"/>
      <c r="C30" s="781"/>
      <c r="D30" s="783"/>
      <c r="E30" s="781"/>
      <c r="F30" s="785"/>
      <c r="G30" s="785"/>
      <c r="H30" s="787"/>
      <c r="I30" s="425" t="str">
        <f>IF('Mapa final'!Y33="","",'Mapa final'!Y33)</f>
        <v/>
      </c>
      <c r="J30" s="425" t="str">
        <f>IF('Mapa final'!AA33="","",'Mapa final'!AA33)</f>
        <v/>
      </c>
      <c r="K30" s="425" t="str">
        <f t="shared" si="0"/>
        <v/>
      </c>
      <c r="L30" s="425" t="str">
        <f>IF('Mapa final'!AD33="","",'Mapa final'!AD33)</f>
        <v/>
      </c>
      <c r="M30" s="338" t="str">
        <f>IF('Mapa final'!P33="","",'Mapa final'!P33)</f>
        <v/>
      </c>
      <c r="N30" s="70"/>
      <c r="O30" s="70"/>
      <c r="P30" s="70"/>
      <c r="Q30" s="180"/>
    </row>
    <row r="31" spans="1:17" ht="43.5" customHeight="1" x14ac:dyDescent="0.25">
      <c r="A31" s="118" t="s">
        <v>569</v>
      </c>
      <c r="B31" s="778"/>
      <c r="C31" s="780" t="str">
        <f>IF('Mapa final'!E34="","",'Mapa final'!E34)</f>
        <v/>
      </c>
      <c r="D31" s="783"/>
      <c r="E31" s="780" t="str">
        <f>IF('Mapa final'!D34="","",'Mapa final'!D34)</f>
        <v/>
      </c>
      <c r="F31" s="785" t="str">
        <f>IF('Mapa final'!H34="","",'Mapa final'!H34)</f>
        <v/>
      </c>
      <c r="G31" s="785" t="str">
        <f>IF('Mapa final'!L34="","",'Mapa final'!L34)</f>
        <v/>
      </c>
      <c r="H31" s="787"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5" t="str">
        <f>IF('Mapa final'!Y34="","",'Mapa final'!Y34)</f>
        <v/>
      </c>
      <c r="J31" s="425" t="str">
        <f>IF('Mapa final'!AA34="","",'Mapa final'!AA34)</f>
        <v/>
      </c>
      <c r="K31" s="425" t="str">
        <f t="shared" si="0"/>
        <v/>
      </c>
      <c r="L31" s="425" t="str">
        <f>IF('Mapa final'!AD34="","",'Mapa final'!AD34)</f>
        <v/>
      </c>
      <c r="M31" s="338" t="str">
        <f>IF('Mapa final'!P34="","",'Mapa final'!P34)</f>
        <v/>
      </c>
      <c r="N31" s="70"/>
      <c r="O31" s="70"/>
      <c r="P31" s="70"/>
      <c r="Q31" s="180"/>
    </row>
    <row r="32" spans="1:17" ht="43.5" customHeight="1" x14ac:dyDescent="0.25">
      <c r="A32" s="118" t="s">
        <v>570</v>
      </c>
      <c r="B32" s="779"/>
      <c r="C32" s="781"/>
      <c r="D32" s="783"/>
      <c r="E32" s="781"/>
      <c r="F32" s="785"/>
      <c r="G32" s="785"/>
      <c r="H32" s="787"/>
      <c r="I32" s="425" t="str">
        <f>IF('Mapa final'!Y35="","",'Mapa final'!Y35)</f>
        <v/>
      </c>
      <c r="J32" s="425" t="str">
        <f>IF('Mapa final'!AA35="","",'Mapa final'!AA35)</f>
        <v/>
      </c>
      <c r="K32" s="425" t="str">
        <f t="shared" si="0"/>
        <v/>
      </c>
      <c r="L32" s="425" t="str">
        <f>IF('Mapa final'!AD35="","",'Mapa final'!AD35)</f>
        <v/>
      </c>
      <c r="M32" s="338" t="str">
        <f>IF('Mapa final'!P35="","",'Mapa final'!P35)</f>
        <v/>
      </c>
      <c r="N32" s="70"/>
      <c r="O32" s="70"/>
      <c r="P32" s="70"/>
      <c r="Q32" s="180"/>
    </row>
    <row r="33" spans="1:17" ht="43.5" customHeight="1" x14ac:dyDescent="0.25">
      <c r="A33" s="118" t="s">
        <v>571</v>
      </c>
      <c r="B33" s="779"/>
      <c r="C33" s="781"/>
      <c r="D33" s="783"/>
      <c r="E33" s="781"/>
      <c r="F33" s="785"/>
      <c r="G33" s="785"/>
      <c r="H33" s="787"/>
      <c r="I33" s="425" t="str">
        <f>IF('Mapa final'!Y36="","",'Mapa final'!Y36)</f>
        <v/>
      </c>
      <c r="J33" s="425" t="str">
        <f>IF('Mapa final'!AA36="","",'Mapa final'!AA36)</f>
        <v/>
      </c>
      <c r="K33" s="425" t="str">
        <f t="shared" si="0"/>
        <v/>
      </c>
      <c r="L33" s="425" t="str">
        <f>IF('Mapa final'!AD36="","",'Mapa final'!AD36)</f>
        <v/>
      </c>
      <c r="M33" s="338" t="str">
        <f>IF('Mapa final'!P36="","",'Mapa final'!P36)</f>
        <v/>
      </c>
      <c r="N33" s="70"/>
      <c r="O33" s="70"/>
      <c r="P33" s="70"/>
      <c r="Q33" s="180"/>
    </row>
    <row r="34" spans="1:17" ht="43.5" customHeight="1" x14ac:dyDescent="0.25">
      <c r="A34" s="118" t="s">
        <v>572</v>
      </c>
      <c r="B34" s="779"/>
      <c r="C34" s="781"/>
      <c r="D34" s="783"/>
      <c r="E34" s="781"/>
      <c r="F34" s="785"/>
      <c r="G34" s="785"/>
      <c r="H34" s="787"/>
      <c r="I34" s="425" t="str">
        <f>IF('Mapa final'!Y37="","",'Mapa final'!Y37)</f>
        <v/>
      </c>
      <c r="J34" s="425" t="str">
        <f>IF('Mapa final'!AA37="","",'Mapa final'!AA37)</f>
        <v/>
      </c>
      <c r="K34" s="425" t="str">
        <f t="shared" si="0"/>
        <v/>
      </c>
      <c r="L34" s="425" t="str">
        <f>IF('Mapa final'!AD37="","",'Mapa final'!AD37)</f>
        <v/>
      </c>
      <c r="M34" s="338" t="str">
        <f>IF('Mapa final'!P37="","",'Mapa final'!P37)</f>
        <v/>
      </c>
      <c r="N34" s="70"/>
      <c r="O34" s="70"/>
      <c r="P34" s="70"/>
      <c r="Q34" s="180"/>
    </row>
    <row r="35" spans="1:17" ht="43.5" customHeight="1" x14ac:dyDescent="0.25">
      <c r="A35" s="118" t="s">
        <v>573</v>
      </c>
      <c r="B35" s="779"/>
      <c r="C35" s="781"/>
      <c r="D35" s="783"/>
      <c r="E35" s="781"/>
      <c r="F35" s="785"/>
      <c r="G35" s="785"/>
      <c r="H35" s="787"/>
      <c r="I35" s="425" t="str">
        <f>IF('Mapa final'!Y38="","",'Mapa final'!Y38)</f>
        <v/>
      </c>
      <c r="J35" s="425" t="str">
        <f>IF('Mapa final'!AA38="","",'Mapa final'!AA38)</f>
        <v/>
      </c>
      <c r="K35" s="425" t="str">
        <f t="shared" si="0"/>
        <v/>
      </c>
      <c r="L35" s="425" t="str">
        <f>IF('Mapa final'!AD38="","",'Mapa final'!AD38)</f>
        <v/>
      </c>
      <c r="M35" s="338" t="str">
        <f>IF('Mapa final'!P38="","",'Mapa final'!P38)</f>
        <v/>
      </c>
      <c r="N35" s="70"/>
      <c r="O35" s="70"/>
      <c r="P35" s="70"/>
      <c r="Q35" s="180"/>
    </row>
    <row r="36" spans="1:17" ht="43.5" customHeight="1" x14ac:dyDescent="0.25">
      <c r="A36" s="118" t="s">
        <v>574</v>
      </c>
      <c r="B36" s="779"/>
      <c r="C36" s="781"/>
      <c r="D36" s="783"/>
      <c r="E36" s="781"/>
      <c r="F36" s="785"/>
      <c r="G36" s="785"/>
      <c r="H36" s="787"/>
      <c r="I36" s="425" t="str">
        <f>IF('Mapa final'!Y39="","",'Mapa final'!Y39)</f>
        <v/>
      </c>
      <c r="J36" s="425" t="str">
        <f>IF('Mapa final'!AA39="","",'Mapa final'!AA39)</f>
        <v/>
      </c>
      <c r="K36" s="425" t="str">
        <f t="shared" si="0"/>
        <v/>
      </c>
      <c r="L36" s="425" t="str">
        <f>IF('Mapa final'!AD39="","",'Mapa final'!AD39)</f>
        <v/>
      </c>
      <c r="M36" s="338" t="str">
        <f>IF('Mapa final'!P39="","",'Mapa final'!P39)</f>
        <v/>
      </c>
      <c r="N36" s="70"/>
      <c r="O36" s="70"/>
      <c r="P36" s="70"/>
      <c r="Q36" s="180"/>
    </row>
    <row r="37" spans="1:17" ht="43.5" customHeight="1" x14ac:dyDescent="0.25">
      <c r="A37" s="118" t="s">
        <v>967</v>
      </c>
      <c r="B37" s="778"/>
      <c r="C37" s="780" t="str">
        <f>IF('Mapa final'!E40="","",'Mapa final'!E40)</f>
        <v/>
      </c>
      <c r="D37" s="783"/>
      <c r="E37" s="780" t="str">
        <f>IF('Mapa final'!D40="","",'Mapa final'!D40)</f>
        <v/>
      </c>
      <c r="F37" s="785" t="str">
        <f>IF('Mapa final'!H40="","",'Mapa final'!H40)</f>
        <v/>
      </c>
      <c r="G37" s="785" t="str">
        <f>IF('Mapa final'!L40="","",'Mapa final'!L40)</f>
        <v/>
      </c>
      <c r="H37" s="787"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5" t="str">
        <f>IF('Mapa final'!Y40="","",'Mapa final'!Y40)</f>
        <v/>
      </c>
      <c r="J37" s="425" t="str">
        <f>IF('Mapa final'!AA40="","",'Mapa final'!AA40)</f>
        <v/>
      </c>
      <c r="K37" s="425" t="str">
        <f t="shared" si="0"/>
        <v/>
      </c>
      <c r="L37" s="425" t="str">
        <f>IF('Mapa final'!AD40="","",'Mapa final'!AD40)</f>
        <v/>
      </c>
      <c r="M37" s="338" t="str">
        <f>IF('Mapa final'!P40="","",'Mapa final'!P40)</f>
        <v/>
      </c>
      <c r="N37" s="70"/>
      <c r="O37" s="70"/>
      <c r="P37" s="70"/>
      <c r="Q37" s="180"/>
    </row>
    <row r="38" spans="1:17" ht="43.5" customHeight="1" x14ac:dyDescent="0.25">
      <c r="A38" s="118" t="s">
        <v>968</v>
      </c>
      <c r="B38" s="779"/>
      <c r="C38" s="781"/>
      <c r="D38" s="783"/>
      <c r="E38" s="781"/>
      <c r="F38" s="785"/>
      <c r="G38" s="785"/>
      <c r="H38" s="787"/>
      <c r="I38" s="425" t="str">
        <f>IF('Mapa final'!Y41="","",'Mapa final'!Y41)</f>
        <v/>
      </c>
      <c r="J38" s="425" t="str">
        <f>IF('Mapa final'!AA41="","",'Mapa final'!AA41)</f>
        <v/>
      </c>
      <c r="K38" s="425" t="str">
        <f t="shared" si="0"/>
        <v/>
      </c>
      <c r="L38" s="425" t="str">
        <f>IF('Mapa final'!AD41="","",'Mapa final'!AD41)</f>
        <v/>
      </c>
      <c r="M38" s="338" t="str">
        <f>IF('Mapa final'!P41="","",'Mapa final'!P41)</f>
        <v/>
      </c>
      <c r="N38" s="70"/>
      <c r="O38" s="70"/>
      <c r="P38" s="70"/>
      <c r="Q38" s="180"/>
    </row>
    <row r="39" spans="1:17" ht="43.5" customHeight="1" x14ac:dyDescent="0.25">
      <c r="A39" s="118" t="s">
        <v>969</v>
      </c>
      <c r="B39" s="779"/>
      <c r="C39" s="781"/>
      <c r="D39" s="783"/>
      <c r="E39" s="781"/>
      <c r="F39" s="785"/>
      <c r="G39" s="785"/>
      <c r="H39" s="787"/>
      <c r="I39" s="425" t="str">
        <f>IF('Mapa final'!Y42="","",'Mapa final'!Y42)</f>
        <v/>
      </c>
      <c r="J39" s="425" t="str">
        <f>IF('Mapa final'!AA42="","",'Mapa final'!AA42)</f>
        <v/>
      </c>
      <c r="K39" s="425" t="str">
        <f t="shared" si="0"/>
        <v/>
      </c>
      <c r="L39" s="425" t="str">
        <f>IF('Mapa final'!AD42="","",'Mapa final'!AD42)</f>
        <v/>
      </c>
      <c r="M39" s="338" t="str">
        <f>IF('Mapa final'!P42="","",'Mapa final'!P42)</f>
        <v/>
      </c>
      <c r="N39" s="70"/>
      <c r="O39" s="70"/>
      <c r="P39" s="70"/>
      <c r="Q39" s="180"/>
    </row>
    <row r="40" spans="1:17" ht="43.5" customHeight="1" x14ac:dyDescent="0.25">
      <c r="A40" s="118" t="s">
        <v>970</v>
      </c>
      <c r="B40" s="779"/>
      <c r="C40" s="781"/>
      <c r="D40" s="783"/>
      <c r="E40" s="781"/>
      <c r="F40" s="785"/>
      <c r="G40" s="785"/>
      <c r="H40" s="787"/>
      <c r="I40" s="425" t="str">
        <f>IF('Mapa final'!Y43="","",'Mapa final'!Y43)</f>
        <v/>
      </c>
      <c r="J40" s="425" t="str">
        <f>IF('Mapa final'!AA43="","",'Mapa final'!AA43)</f>
        <v/>
      </c>
      <c r="K40" s="425" t="str">
        <f t="shared" si="0"/>
        <v/>
      </c>
      <c r="L40" s="425" t="str">
        <f>IF('Mapa final'!AD43="","",'Mapa final'!AD43)</f>
        <v/>
      </c>
      <c r="M40" s="338" t="str">
        <f>IF('Mapa final'!P43="","",'Mapa final'!P43)</f>
        <v/>
      </c>
      <c r="N40" s="70"/>
      <c r="O40" s="70"/>
      <c r="P40" s="70"/>
      <c r="Q40" s="180"/>
    </row>
    <row r="41" spans="1:17" ht="43.5" customHeight="1" x14ac:dyDescent="0.25">
      <c r="A41" s="118" t="s">
        <v>971</v>
      </c>
      <c r="B41" s="779"/>
      <c r="C41" s="781"/>
      <c r="D41" s="783"/>
      <c r="E41" s="781"/>
      <c r="F41" s="785"/>
      <c r="G41" s="785"/>
      <c r="H41" s="787"/>
      <c r="I41" s="425" t="str">
        <f>IF('Mapa final'!Y44="","",'Mapa final'!Y44)</f>
        <v/>
      </c>
      <c r="J41" s="425" t="str">
        <f>IF('Mapa final'!AA44="","",'Mapa final'!AA44)</f>
        <v/>
      </c>
      <c r="K41" s="425" t="str">
        <f t="shared" si="0"/>
        <v/>
      </c>
      <c r="L41" s="425" t="str">
        <f>IF('Mapa final'!AD44="","",'Mapa final'!AD44)</f>
        <v/>
      </c>
      <c r="M41" s="338" t="str">
        <f>IF('Mapa final'!P44="","",'Mapa final'!P44)</f>
        <v/>
      </c>
      <c r="N41" s="70"/>
      <c r="O41" s="70"/>
      <c r="P41" s="70"/>
      <c r="Q41" s="180"/>
    </row>
    <row r="42" spans="1:17" ht="43.5" customHeight="1" x14ac:dyDescent="0.25">
      <c r="A42" s="118" t="s">
        <v>972</v>
      </c>
      <c r="B42" s="779"/>
      <c r="C42" s="781"/>
      <c r="D42" s="783"/>
      <c r="E42" s="781"/>
      <c r="F42" s="785"/>
      <c r="G42" s="785"/>
      <c r="H42" s="787"/>
      <c r="I42" s="425" t="str">
        <f>IF('Mapa final'!Y45="","",'Mapa final'!Y45)</f>
        <v/>
      </c>
      <c r="J42" s="425" t="str">
        <f>IF('Mapa final'!AA45="","",'Mapa final'!AA45)</f>
        <v/>
      </c>
      <c r="K42" s="425" t="str">
        <f t="shared" si="0"/>
        <v/>
      </c>
      <c r="L42" s="425" t="str">
        <f>IF('Mapa final'!AD45="","",'Mapa final'!AD45)</f>
        <v/>
      </c>
      <c r="M42" s="338" t="str">
        <f>IF('Mapa final'!P45="","",'Mapa final'!P45)</f>
        <v/>
      </c>
      <c r="N42" s="70"/>
      <c r="O42" s="70"/>
      <c r="P42" s="70"/>
      <c r="Q42" s="180"/>
    </row>
    <row r="43" spans="1:17" ht="43.5" customHeight="1" x14ac:dyDescent="0.25">
      <c r="A43" s="118" t="s">
        <v>575</v>
      </c>
      <c r="B43" s="778"/>
      <c r="C43" s="780" t="str">
        <f>IF('Mapa final'!E46="","",'Mapa final'!E46)</f>
        <v/>
      </c>
      <c r="D43" s="783"/>
      <c r="E43" s="780" t="str">
        <f>IF('Mapa final'!D46="","",'Mapa final'!D46)</f>
        <v/>
      </c>
      <c r="F43" s="785" t="str">
        <f>IF('Mapa final'!H46="","",'Mapa final'!H46)</f>
        <v/>
      </c>
      <c r="G43" s="785" t="str">
        <f>IF('Mapa final'!L46="","",'Mapa final'!L46)</f>
        <v/>
      </c>
      <c r="H43" s="787"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5" t="str">
        <f>IF('Mapa final'!Y46="","",'Mapa final'!Y46)</f>
        <v/>
      </c>
      <c r="J43" s="425" t="str">
        <f>IF('Mapa final'!AA46="","",'Mapa final'!AA46)</f>
        <v/>
      </c>
      <c r="K43" s="425" t="str">
        <f t="shared" si="0"/>
        <v/>
      </c>
      <c r="L43" s="425" t="str">
        <f>IF('Mapa final'!AD46="","",'Mapa final'!AD46)</f>
        <v/>
      </c>
      <c r="M43" s="338" t="str">
        <f>IF('Mapa final'!P46="","",'Mapa final'!P46)</f>
        <v/>
      </c>
      <c r="N43" s="70"/>
      <c r="O43" s="70"/>
      <c r="P43" s="70"/>
      <c r="Q43" s="180"/>
    </row>
    <row r="44" spans="1:17" ht="43.5" customHeight="1" x14ac:dyDescent="0.25">
      <c r="A44" s="118" t="s">
        <v>576</v>
      </c>
      <c r="B44" s="779"/>
      <c r="C44" s="781"/>
      <c r="D44" s="783"/>
      <c r="E44" s="781"/>
      <c r="F44" s="785"/>
      <c r="G44" s="785"/>
      <c r="H44" s="787"/>
      <c r="I44" s="425" t="str">
        <f>IF('Mapa final'!Y47="","",'Mapa final'!Y47)</f>
        <v/>
      </c>
      <c r="J44" s="425" t="str">
        <f>IF('Mapa final'!AA47="","",'Mapa final'!AA47)</f>
        <v/>
      </c>
      <c r="K44" s="425" t="str">
        <f t="shared" si="0"/>
        <v/>
      </c>
      <c r="L44" s="425" t="str">
        <f>IF('Mapa final'!AD47="","",'Mapa final'!AD47)</f>
        <v/>
      </c>
      <c r="M44" s="338" t="str">
        <f>IF('Mapa final'!P47="","",'Mapa final'!P47)</f>
        <v/>
      </c>
      <c r="N44" s="70"/>
      <c r="O44" s="70"/>
      <c r="P44" s="70"/>
      <c r="Q44" s="180"/>
    </row>
    <row r="45" spans="1:17" ht="43.5" customHeight="1" x14ac:dyDescent="0.25">
      <c r="A45" s="118" t="s">
        <v>577</v>
      </c>
      <c r="B45" s="779"/>
      <c r="C45" s="781"/>
      <c r="D45" s="783"/>
      <c r="E45" s="781"/>
      <c r="F45" s="785"/>
      <c r="G45" s="785"/>
      <c r="H45" s="787"/>
      <c r="I45" s="425" t="str">
        <f>IF('Mapa final'!Y48="","",'Mapa final'!Y48)</f>
        <v/>
      </c>
      <c r="J45" s="425" t="str">
        <f>IF('Mapa final'!AA48="","",'Mapa final'!AA48)</f>
        <v/>
      </c>
      <c r="K45" s="425" t="str">
        <f t="shared" si="0"/>
        <v/>
      </c>
      <c r="L45" s="425" t="str">
        <f>IF('Mapa final'!AD48="","",'Mapa final'!AD48)</f>
        <v/>
      </c>
      <c r="M45" s="338" t="str">
        <f>IF('Mapa final'!P48="","",'Mapa final'!P48)</f>
        <v/>
      </c>
      <c r="N45" s="70"/>
      <c r="O45" s="70"/>
      <c r="P45" s="70"/>
      <c r="Q45" s="180"/>
    </row>
    <row r="46" spans="1:17" ht="43.5" customHeight="1" x14ac:dyDescent="0.25">
      <c r="A46" s="118" t="s">
        <v>578</v>
      </c>
      <c r="B46" s="779"/>
      <c r="C46" s="781"/>
      <c r="D46" s="783"/>
      <c r="E46" s="781"/>
      <c r="F46" s="785"/>
      <c r="G46" s="785"/>
      <c r="H46" s="787"/>
      <c r="I46" s="425" t="str">
        <f>IF('Mapa final'!Y49="","",'Mapa final'!Y49)</f>
        <v/>
      </c>
      <c r="J46" s="425" t="str">
        <f>IF('Mapa final'!AA49="","",'Mapa final'!AA49)</f>
        <v/>
      </c>
      <c r="K46" s="425" t="str">
        <f t="shared" si="0"/>
        <v/>
      </c>
      <c r="L46" s="425" t="str">
        <f>IF('Mapa final'!AD49="","",'Mapa final'!AD49)</f>
        <v/>
      </c>
      <c r="M46" s="338" t="str">
        <f>IF('Mapa final'!P49="","",'Mapa final'!P49)</f>
        <v/>
      </c>
      <c r="N46" s="70"/>
      <c r="O46" s="70"/>
      <c r="P46" s="70"/>
      <c r="Q46" s="180"/>
    </row>
    <row r="47" spans="1:17" ht="43.5" customHeight="1" x14ac:dyDescent="0.25">
      <c r="A47" s="118" t="s">
        <v>579</v>
      </c>
      <c r="B47" s="779"/>
      <c r="C47" s="781"/>
      <c r="D47" s="783"/>
      <c r="E47" s="781"/>
      <c r="F47" s="785"/>
      <c r="G47" s="785"/>
      <c r="H47" s="787"/>
      <c r="I47" s="425" t="str">
        <f>IF('Mapa final'!Y50="","",'Mapa final'!Y50)</f>
        <v/>
      </c>
      <c r="J47" s="425" t="str">
        <f>IF('Mapa final'!AA50="","",'Mapa final'!AA50)</f>
        <v/>
      </c>
      <c r="K47" s="425" t="str">
        <f t="shared" si="0"/>
        <v/>
      </c>
      <c r="L47" s="425" t="str">
        <f>IF('Mapa final'!AD50="","",'Mapa final'!AD50)</f>
        <v/>
      </c>
      <c r="M47" s="338" t="str">
        <f>IF('Mapa final'!P50="","",'Mapa final'!P50)</f>
        <v/>
      </c>
      <c r="N47" s="70"/>
      <c r="O47" s="70"/>
      <c r="P47" s="70"/>
      <c r="Q47" s="180"/>
    </row>
    <row r="48" spans="1:17" ht="43.5" customHeight="1" x14ac:dyDescent="0.25">
      <c r="A48" s="118" t="s">
        <v>580</v>
      </c>
      <c r="B48" s="779"/>
      <c r="C48" s="781"/>
      <c r="D48" s="783"/>
      <c r="E48" s="781"/>
      <c r="F48" s="785"/>
      <c r="G48" s="785"/>
      <c r="H48" s="787"/>
      <c r="I48" s="425" t="str">
        <f>IF('Mapa final'!Y51="","",'Mapa final'!Y51)</f>
        <v/>
      </c>
      <c r="J48" s="425" t="str">
        <f>IF('Mapa final'!AA51="","",'Mapa final'!AA51)</f>
        <v/>
      </c>
      <c r="K48" s="425" t="str">
        <f t="shared" si="0"/>
        <v/>
      </c>
      <c r="L48" s="425" t="str">
        <f>IF('Mapa final'!AD51="","",'Mapa final'!AD51)</f>
        <v/>
      </c>
      <c r="M48" s="338" t="str">
        <f>IF('Mapa final'!P51="","",'Mapa final'!P51)</f>
        <v/>
      </c>
      <c r="N48" s="70"/>
      <c r="O48" s="70"/>
      <c r="P48" s="70"/>
      <c r="Q48" s="180"/>
    </row>
    <row r="49" spans="1:17" ht="43.5" customHeight="1" x14ac:dyDescent="0.25">
      <c r="A49" s="118" t="s">
        <v>581</v>
      </c>
      <c r="B49" s="778"/>
      <c r="C49" s="780" t="str">
        <f>IF('Mapa final'!E52="","",'Mapa final'!E52)</f>
        <v/>
      </c>
      <c r="D49" s="783"/>
      <c r="E49" s="780" t="str">
        <f>IF('Mapa final'!D52="","",'Mapa final'!D52)</f>
        <v/>
      </c>
      <c r="F49" s="785" t="str">
        <f>IF('Mapa final'!H52="","",'Mapa final'!H52)</f>
        <v/>
      </c>
      <c r="G49" s="785" t="str">
        <f>IF('Mapa final'!L52="","",'Mapa final'!L52)</f>
        <v/>
      </c>
      <c r="H49" s="787"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5" t="str">
        <f>IF('Mapa final'!Y52="","",'Mapa final'!Y52)</f>
        <v/>
      </c>
      <c r="J49" s="425" t="str">
        <f>IF('Mapa final'!AA52="","",'Mapa final'!AA52)</f>
        <v/>
      </c>
      <c r="K49" s="425" t="str">
        <f t="shared" si="0"/>
        <v/>
      </c>
      <c r="L49" s="425" t="str">
        <f>IF('Mapa final'!AD52="","",'Mapa final'!AD52)</f>
        <v/>
      </c>
      <c r="M49" s="338" t="str">
        <f>IF('Mapa final'!P52="","",'Mapa final'!P52)</f>
        <v/>
      </c>
      <c r="N49" s="70"/>
      <c r="O49" s="70"/>
      <c r="P49" s="70"/>
      <c r="Q49" s="180"/>
    </row>
    <row r="50" spans="1:17" ht="43.5" customHeight="1" x14ac:dyDescent="0.25">
      <c r="A50" s="118" t="s">
        <v>582</v>
      </c>
      <c r="B50" s="779"/>
      <c r="C50" s="781"/>
      <c r="D50" s="783"/>
      <c r="E50" s="781"/>
      <c r="F50" s="785"/>
      <c r="G50" s="785"/>
      <c r="H50" s="787"/>
      <c r="I50" s="425" t="str">
        <f>IF('Mapa final'!Y53="","",'Mapa final'!Y53)</f>
        <v/>
      </c>
      <c r="J50" s="425" t="str">
        <f>IF('Mapa final'!AA53="","",'Mapa final'!AA53)</f>
        <v/>
      </c>
      <c r="K50" s="425" t="str">
        <f t="shared" si="0"/>
        <v/>
      </c>
      <c r="L50" s="425" t="str">
        <f>IF('Mapa final'!AD53="","",'Mapa final'!AD53)</f>
        <v/>
      </c>
      <c r="M50" s="338" t="str">
        <f>IF('Mapa final'!P53="","",'Mapa final'!P53)</f>
        <v/>
      </c>
      <c r="N50" s="70"/>
      <c r="O50" s="70"/>
      <c r="P50" s="70"/>
      <c r="Q50" s="180"/>
    </row>
    <row r="51" spans="1:17" ht="43.5" customHeight="1" x14ac:dyDescent="0.25">
      <c r="A51" s="118" t="s">
        <v>583</v>
      </c>
      <c r="B51" s="779"/>
      <c r="C51" s="781"/>
      <c r="D51" s="783"/>
      <c r="E51" s="781"/>
      <c r="F51" s="785"/>
      <c r="G51" s="785"/>
      <c r="H51" s="787"/>
      <c r="I51" s="425" t="str">
        <f>IF('Mapa final'!Y54="","",'Mapa final'!Y54)</f>
        <v/>
      </c>
      <c r="J51" s="425" t="str">
        <f>IF('Mapa final'!AA54="","",'Mapa final'!AA54)</f>
        <v/>
      </c>
      <c r="K51" s="425" t="str">
        <f t="shared" si="0"/>
        <v/>
      </c>
      <c r="L51" s="425" t="str">
        <f>IF('Mapa final'!AD54="","",'Mapa final'!AD54)</f>
        <v/>
      </c>
      <c r="M51" s="338" t="str">
        <f>IF('Mapa final'!P54="","",'Mapa final'!P54)</f>
        <v/>
      </c>
      <c r="N51" s="70"/>
      <c r="O51" s="70"/>
      <c r="P51" s="70"/>
      <c r="Q51" s="180"/>
    </row>
    <row r="52" spans="1:17" ht="43.5" customHeight="1" x14ac:dyDescent="0.25">
      <c r="A52" s="118" t="s">
        <v>584</v>
      </c>
      <c r="B52" s="779"/>
      <c r="C52" s="781"/>
      <c r="D52" s="783"/>
      <c r="E52" s="781"/>
      <c r="F52" s="785"/>
      <c r="G52" s="785"/>
      <c r="H52" s="787"/>
      <c r="I52" s="425" t="str">
        <f>IF('Mapa final'!Y55="","",'Mapa final'!Y55)</f>
        <v/>
      </c>
      <c r="J52" s="425" t="str">
        <f>IF('Mapa final'!AA55="","",'Mapa final'!AA55)</f>
        <v/>
      </c>
      <c r="K52" s="425" t="str">
        <f t="shared" si="0"/>
        <v/>
      </c>
      <c r="L52" s="425" t="str">
        <f>IF('Mapa final'!AD55="","",'Mapa final'!AD55)</f>
        <v/>
      </c>
      <c r="M52" s="338" t="str">
        <f>IF('Mapa final'!P55="","",'Mapa final'!P55)</f>
        <v/>
      </c>
      <c r="N52" s="70"/>
      <c r="O52" s="70"/>
      <c r="P52" s="70"/>
      <c r="Q52" s="180"/>
    </row>
    <row r="53" spans="1:17" ht="43.5" customHeight="1" x14ac:dyDescent="0.25">
      <c r="A53" s="118" t="s">
        <v>585</v>
      </c>
      <c r="B53" s="779"/>
      <c r="C53" s="781"/>
      <c r="D53" s="783"/>
      <c r="E53" s="781"/>
      <c r="F53" s="785"/>
      <c r="G53" s="785"/>
      <c r="H53" s="787"/>
      <c r="I53" s="425" t="str">
        <f>IF('Mapa final'!Y56="","",'Mapa final'!Y56)</f>
        <v/>
      </c>
      <c r="J53" s="425" t="str">
        <f>IF('Mapa final'!AA56="","",'Mapa final'!AA56)</f>
        <v/>
      </c>
      <c r="K53" s="425" t="str">
        <f t="shared" si="0"/>
        <v/>
      </c>
      <c r="L53" s="425" t="str">
        <f>IF('Mapa final'!AD56="","",'Mapa final'!AD56)</f>
        <v/>
      </c>
      <c r="M53" s="338" t="str">
        <f>IF('Mapa final'!P56="","",'Mapa final'!P56)</f>
        <v/>
      </c>
      <c r="N53" s="70"/>
      <c r="O53" s="70"/>
      <c r="P53" s="70"/>
      <c r="Q53" s="180"/>
    </row>
    <row r="54" spans="1:17" ht="43.5" customHeight="1" x14ac:dyDescent="0.25">
      <c r="A54" s="118" t="s">
        <v>586</v>
      </c>
      <c r="B54" s="779"/>
      <c r="C54" s="781"/>
      <c r="D54" s="783"/>
      <c r="E54" s="781"/>
      <c r="F54" s="785"/>
      <c r="G54" s="785"/>
      <c r="H54" s="787"/>
      <c r="I54" s="425" t="str">
        <f>IF('Mapa final'!Y57="","",'Mapa final'!Y57)</f>
        <v/>
      </c>
      <c r="J54" s="425" t="str">
        <f>IF('Mapa final'!AA57="","",'Mapa final'!AA57)</f>
        <v/>
      </c>
      <c r="K54" s="425" t="str">
        <f t="shared" si="0"/>
        <v/>
      </c>
      <c r="L54" s="425" t="str">
        <f>IF('Mapa final'!AD57="","",'Mapa final'!AD57)</f>
        <v/>
      </c>
      <c r="M54" s="338" t="str">
        <f>IF('Mapa final'!P57="","",'Mapa final'!P57)</f>
        <v/>
      </c>
      <c r="N54" s="70"/>
      <c r="O54" s="70"/>
      <c r="P54" s="70"/>
      <c r="Q54" s="180"/>
    </row>
    <row r="55" spans="1:17" ht="43.5" customHeight="1" x14ac:dyDescent="0.25">
      <c r="A55" s="118" t="s">
        <v>587</v>
      </c>
      <c r="B55" s="778"/>
      <c r="C55" s="780" t="str">
        <f>IF('Mapa final'!E58="","",'Mapa final'!E58)</f>
        <v/>
      </c>
      <c r="D55" s="791"/>
      <c r="E55" s="780" t="str">
        <f>IF('Mapa final'!D58="","",'Mapa final'!D58)</f>
        <v/>
      </c>
      <c r="F55" s="785" t="str">
        <f>IF('Mapa final'!H58="","",'Mapa final'!H58)</f>
        <v/>
      </c>
      <c r="G55" s="785" t="str">
        <f>IF('Mapa final'!L58="","",'Mapa final'!L58)</f>
        <v/>
      </c>
      <c r="H55" s="787"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5" t="str">
        <f>IF('Mapa final'!Y58="","",'Mapa final'!Y58)</f>
        <v/>
      </c>
      <c r="J55" s="425" t="str">
        <f>IF('Mapa final'!AA58="","",'Mapa final'!AA58)</f>
        <v/>
      </c>
      <c r="K55" s="425" t="str">
        <f t="shared" si="0"/>
        <v/>
      </c>
      <c r="L55" s="425" t="str">
        <f>IF('Mapa final'!AD58="","",'Mapa final'!AD58)</f>
        <v/>
      </c>
      <c r="M55" s="338" t="str">
        <f>IF('Mapa final'!P58="","",'Mapa final'!P58)</f>
        <v/>
      </c>
      <c r="N55" s="70"/>
      <c r="O55" s="70"/>
      <c r="P55" s="70"/>
      <c r="Q55" s="180"/>
    </row>
    <row r="56" spans="1:17" ht="43.5" customHeight="1" x14ac:dyDescent="0.25">
      <c r="A56" s="118" t="s">
        <v>588</v>
      </c>
      <c r="B56" s="779"/>
      <c r="C56" s="781"/>
      <c r="D56" s="783"/>
      <c r="E56" s="781"/>
      <c r="F56" s="785"/>
      <c r="G56" s="785"/>
      <c r="H56" s="787"/>
      <c r="I56" s="425" t="str">
        <f>IF('Mapa final'!Y59="","",'Mapa final'!Y59)</f>
        <v/>
      </c>
      <c r="J56" s="425" t="str">
        <f>IF('Mapa final'!AA59="","",'Mapa final'!AA59)</f>
        <v/>
      </c>
      <c r="K56" s="425" t="str">
        <f t="shared" si="0"/>
        <v/>
      </c>
      <c r="L56" s="425" t="str">
        <f>IF('Mapa final'!AD59="","",'Mapa final'!AD59)</f>
        <v/>
      </c>
      <c r="M56" s="338" t="str">
        <f>IF('Mapa final'!P59="","",'Mapa final'!P59)</f>
        <v/>
      </c>
      <c r="N56" s="70"/>
      <c r="O56" s="70"/>
      <c r="P56" s="70"/>
      <c r="Q56" s="180"/>
    </row>
    <row r="57" spans="1:17" ht="43.5" customHeight="1" x14ac:dyDescent="0.25">
      <c r="A57" s="118" t="s">
        <v>589</v>
      </c>
      <c r="B57" s="779"/>
      <c r="C57" s="781"/>
      <c r="D57" s="783"/>
      <c r="E57" s="781"/>
      <c r="F57" s="785"/>
      <c r="G57" s="785"/>
      <c r="H57" s="787"/>
      <c r="I57" s="425" t="str">
        <f>IF('Mapa final'!Y60="","",'Mapa final'!Y60)</f>
        <v/>
      </c>
      <c r="J57" s="425" t="str">
        <f>IF('Mapa final'!AA60="","",'Mapa final'!AA60)</f>
        <v/>
      </c>
      <c r="K57" s="425" t="str">
        <f t="shared" si="0"/>
        <v/>
      </c>
      <c r="L57" s="425" t="str">
        <f>IF('Mapa final'!AD60="","",'Mapa final'!AD60)</f>
        <v/>
      </c>
      <c r="M57" s="338" t="str">
        <f>IF('Mapa final'!P60="","",'Mapa final'!P60)</f>
        <v/>
      </c>
      <c r="N57" s="70"/>
      <c r="O57" s="70"/>
      <c r="P57" s="70"/>
      <c r="Q57" s="180"/>
    </row>
    <row r="58" spans="1:17" ht="43.5" customHeight="1" x14ac:dyDescent="0.25">
      <c r="A58" s="118" t="s">
        <v>590</v>
      </c>
      <c r="B58" s="779"/>
      <c r="C58" s="781"/>
      <c r="D58" s="783"/>
      <c r="E58" s="781"/>
      <c r="F58" s="785"/>
      <c r="G58" s="785"/>
      <c r="H58" s="787"/>
      <c r="I58" s="425" t="str">
        <f>IF('Mapa final'!Y61="","",'Mapa final'!Y61)</f>
        <v/>
      </c>
      <c r="J58" s="425" t="str">
        <f>IF('Mapa final'!AA61="","",'Mapa final'!AA61)</f>
        <v/>
      </c>
      <c r="K58" s="425" t="str">
        <f t="shared" si="0"/>
        <v/>
      </c>
      <c r="L58" s="425" t="str">
        <f>IF('Mapa final'!AD61="","",'Mapa final'!AD61)</f>
        <v/>
      </c>
      <c r="M58" s="338" t="str">
        <f>IF('Mapa final'!P61="","",'Mapa final'!P61)</f>
        <v/>
      </c>
      <c r="N58" s="70"/>
      <c r="O58" s="70"/>
      <c r="P58" s="70"/>
      <c r="Q58" s="180"/>
    </row>
    <row r="59" spans="1:17" ht="43.5" customHeight="1" x14ac:dyDescent="0.25">
      <c r="A59" s="118" t="s">
        <v>591</v>
      </c>
      <c r="B59" s="779"/>
      <c r="C59" s="781"/>
      <c r="D59" s="783"/>
      <c r="E59" s="781"/>
      <c r="F59" s="785"/>
      <c r="G59" s="785"/>
      <c r="H59" s="787"/>
      <c r="I59" s="425" t="str">
        <f>IF('Mapa final'!Y62="","",'Mapa final'!Y62)</f>
        <v/>
      </c>
      <c r="J59" s="425" t="str">
        <f>IF('Mapa final'!AA62="","",'Mapa final'!AA62)</f>
        <v/>
      </c>
      <c r="K59" s="425" t="str">
        <f t="shared" si="0"/>
        <v/>
      </c>
      <c r="L59" s="425" t="str">
        <f>IF('Mapa final'!AD62="","",'Mapa final'!AD62)</f>
        <v/>
      </c>
      <c r="M59" s="338" t="str">
        <f>IF('Mapa final'!P62="","",'Mapa final'!P62)</f>
        <v/>
      </c>
      <c r="N59" s="70"/>
      <c r="O59" s="70"/>
      <c r="P59" s="70"/>
      <c r="Q59" s="180"/>
    </row>
    <row r="60" spans="1:17" ht="43.5" customHeight="1" x14ac:dyDescent="0.25">
      <c r="A60" s="118" t="s">
        <v>592</v>
      </c>
      <c r="B60" s="779"/>
      <c r="C60" s="781"/>
      <c r="D60" s="783"/>
      <c r="E60" s="781"/>
      <c r="F60" s="785"/>
      <c r="G60" s="785"/>
      <c r="H60" s="787"/>
      <c r="I60" s="425" t="str">
        <f>IF('Mapa final'!Y63="","",'Mapa final'!Y63)</f>
        <v/>
      </c>
      <c r="J60" s="425" t="str">
        <f>IF('Mapa final'!AA63="","",'Mapa final'!AA63)</f>
        <v/>
      </c>
      <c r="K60" s="425" t="str">
        <f t="shared" si="0"/>
        <v/>
      </c>
      <c r="L60" s="425" t="str">
        <f>IF('Mapa final'!AD63="","",'Mapa final'!AD63)</f>
        <v/>
      </c>
      <c r="M60" s="338" t="str">
        <f>IF('Mapa final'!P63="","",'Mapa final'!P63)</f>
        <v/>
      </c>
      <c r="N60" s="70"/>
      <c r="O60" s="70"/>
      <c r="P60" s="70"/>
      <c r="Q60" s="180"/>
    </row>
    <row r="61" spans="1:17" ht="43.5" customHeight="1" x14ac:dyDescent="0.25">
      <c r="A61" s="118" t="s">
        <v>593</v>
      </c>
      <c r="B61" s="778"/>
      <c r="C61" s="780" t="str">
        <f>IF('Mapa final'!E64="","",'Mapa final'!E64)</f>
        <v/>
      </c>
      <c r="D61" s="791"/>
      <c r="E61" s="780" t="str">
        <f>IF('Mapa final'!D64="","",'Mapa final'!D64)</f>
        <v/>
      </c>
      <c r="F61" s="785" t="str">
        <f>IF('Mapa final'!H64="","",'Mapa final'!H64)</f>
        <v/>
      </c>
      <c r="G61" s="785" t="str">
        <f>IF('Mapa final'!L64="","",'Mapa final'!L64)</f>
        <v/>
      </c>
      <c r="H61" s="787"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5" t="str">
        <f>IF('Mapa final'!Y64="","",'Mapa final'!Y64)</f>
        <v/>
      </c>
      <c r="J61" s="425" t="str">
        <f>IF('Mapa final'!AA64="","",'Mapa final'!AA64)</f>
        <v/>
      </c>
      <c r="K61" s="425" t="str">
        <f t="shared" si="0"/>
        <v/>
      </c>
      <c r="L61" s="425" t="str">
        <f>IF('Mapa final'!AD64="","",'Mapa final'!AD64)</f>
        <v/>
      </c>
      <c r="M61" s="338" t="str">
        <f>IF('Mapa final'!P64="","",'Mapa final'!P64)</f>
        <v/>
      </c>
      <c r="N61" s="70"/>
      <c r="O61" s="70"/>
      <c r="P61" s="70"/>
      <c r="Q61" s="180"/>
    </row>
    <row r="62" spans="1:17" ht="43.5" customHeight="1" x14ac:dyDescent="0.25">
      <c r="A62" s="118" t="s">
        <v>594</v>
      </c>
      <c r="B62" s="779"/>
      <c r="C62" s="781"/>
      <c r="D62" s="783"/>
      <c r="E62" s="781"/>
      <c r="F62" s="785"/>
      <c r="G62" s="785"/>
      <c r="H62" s="787"/>
      <c r="I62" s="425" t="str">
        <f>IF('Mapa final'!Y65="","",'Mapa final'!Y65)</f>
        <v/>
      </c>
      <c r="J62" s="425" t="str">
        <f>IF('Mapa final'!AA65="","",'Mapa final'!AA65)</f>
        <v/>
      </c>
      <c r="K62" s="425" t="str">
        <f t="shared" si="0"/>
        <v/>
      </c>
      <c r="L62" s="425" t="str">
        <f>IF('Mapa final'!AD65="","",'Mapa final'!AD65)</f>
        <v/>
      </c>
      <c r="M62" s="338" t="str">
        <f>IF('Mapa final'!P65="","",'Mapa final'!P65)</f>
        <v/>
      </c>
      <c r="N62" s="70"/>
      <c r="O62" s="70"/>
      <c r="P62" s="70"/>
      <c r="Q62" s="180"/>
    </row>
    <row r="63" spans="1:17" ht="43.5" customHeight="1" x14ac:dyDescent="0.25">
      <c r="A63" s="118" t="s">
        <v>595</v>
      </c>
      <c r="B63" s="779"/>
      <c r="C63" s="781"/>
      <c r="D63" s="783"/>
      <c r="E63" s="781"/>
      <c r="F63" s="785"/>
      <c r="G63" s="785"/>
      <c r="H63" s="787"/>
      <c r="I63" s="425" t="str">
        <f>IF('Mapa final'!Y66="","",'Mapa final'!Y66)</f>
        <v/>
      </c>
      <c r="J63" s="425" t="str">
        <f>IF('Mapa final'!AA66="","",'Mapa final'!AA66)</f>
        <v/>
      </c>
      <c r="K63" s="425" t="str">
        <f t="shared" si="0"/>
        <v/>
      </c>
      <c r="L63" s="425" t="str">
        <f>IF('Mapa final'!AD66="","",'Mapa final'!AD66)</f>
        <v/>
      </c>
      <c r="M63" s="338" t="str">
        <f>IF('Mapa final'!P66="","",'Mapa final'!P66)</f>
        <v/>
      </c>
      <c r="N63" s="70"/>
      <c r="O63" s="70"/>
      <c r="P63" s="70"/>
      <c r="Q63" s="180"/>
    </row>
    <row r="64" spans="1:17" ht="43.5" customHeight="1" x14ac:dyDescent="0.25">
      <c r="A64" s="118" t="s">
        <v>596</v>
      </c>
      <c r="B64" s="779"/>
      <c r="C64" s="781"/>
      <c r="D64" s="783"/>
      <c r="E64" s="781"/>
      <c r="F64" s="785"/>
      <c r="G64" s="785"/>
      <c r="H64" s="787"/>
      <c r="I64" s="425" t="str">
        <f>IF('Mapa final'!Y67="","",'Mapa final'!Y67)</f>
        <v/>
      </c>
      <c r="J64" s="425" t="str">
        <f>IF('Mapa final'!AA67="","",'Mapa final'!AA67)</f>
        <v/>
      </c>
      <c r="K64" s="425" t="str">
        <f t="shared" si="0"/>
        <v/>
      </c>
      <c r="L64" s="425" t="str">
        <f>IF('Mapa final'!AD67="","",'Mapa final'!AD67)</f>
        <v/>
      </c>
      <c r="M64" s="338" t="str">
        <f>IF('Mapa final'!P67="","",'Mapa final'!P67)</f>
        <v/>
      </c>
      <c r="N64" s="70"/>
      <c r="O64" s="70"/>
      <c r="P64" s="70"/>
      <c r="Q64" s="180"/>
    </row>
    <row r="65" spans="1:17" ht="43.5" customHeight="1" x14ac:dyDescent="0.25">
      <c r="A65" s="118" t="s">
        <v>597</v>
      </c>
      <c r="B65" s="779"/>
      <c r="C65" s="781"/>
      <c r="D65" s="783"/>
      <c r="E65" s="781"/>
      <c r="F65" s="785"/>
      <c r="G65" s="785"/>
      <c r="H65" s="787"/>
      <c r="I65" s="425" t="str">
        <f>IF('Mapa final'!Y68="","",'Mapa final'!Y68)</f>
        <v/>
      </c>
      <c r="J65" s="425" t="str">
        <f>IF('Mapa final'!AA68="","",'Mapa final'!AA68)</f>
        <v/>
      </c>
      <c r="K65" s="425" t="str">
        <f t="shared" si="0"/>
        <v/>
      </c>
      <c r="L65" s="425" t="str">
        <f>IF('Mapa final'!AD68="","",'Mapa final'!AD68)</f>
        <v/>
      </c>
      <c r="M65" s="338" t="str">
        <f>IF('Mapa final'!P68="","",'Mapa final'!P68)</f>
        <v/>
      </c>
      <c r="N65" s="70"/>
      <c r="O65" s="70"/>
      <c r="P65" s="70"/>
      <c r="Q65" s="180"/>
    </row>
    <row r="66" spans="1:17" ht="43.5" customHeight="1" x14ac:dyDescent="0.25">
      <c r="A66" s="118" t="s">
        <v>598</v>
      </c>
      <c r="B66" s="779"/>
      <c r="C66" s="781"/>
      <c r="D66" s="783"/>
      <c r="E66" s="781"/>
      <c r="F66" s="785"/>
      <c r="G66" s="785"/>
      <c r="H66" s="787"/>
      <c r="I66" s="425" t="str">
        <f>IF('Mapa final'!Y69="","",'Mapa final'!Y69)</f>
        <v/>
      </c>
      <c r="J66" s="425" t="str">
        <f>IF('Mapa final'!AA69="","",'Mapa final'!AA69)</f>
        <v/>
      </c>
      <c r="K66" s="425" t="str">
        <f t="shared" si="0"/>
        <v/>
      </c>
      <c r="L66" s="425" t="str">
        <f>IF('Mapa final'!AD69="","",'Mapa final'!AD69)</f>
        <v/>
      </c>
      <c r="M66" s="338" t="str">
        <f>IF('Mapa final'!P69="","",'Mapa final'!P69)</f>
        <v/>
      </c>
      <c r="N66" s="70"/>
      <c r="O66" s="70"/>
      <c r="P66" s="70"/>
      <c r="Q66" s="180"/>
    </row>
    <row r="67" spans="1:17" ht="43.5" customHeight="1" x14ac:dyDescent="0.25">
      <c r="A67" s="118" t="s">
        <v>599</v>
      </c>
      <c r="B67" s="778"/>
      <c r="C67" s="780" t="str">
        <f>IF('Mapa final'!E70="","",'Mapa final'!E70)</f>
        <v/>
      </c>
      <c r="D67" s="791"/>
      <c r="E67" s="780" t="str">
        <f>IF('Mapa final'!D70="","",'Mapa final'!D70)</f>
        <v/>
      </c>
      <c r="F67" s="785" t="str">
        <f>IF('Mapa final'!H70="","",'Mapa final'!H70)</f>
        <v/>
      </c>
      <c r="G67" s="785" t="str">
        <f>IF('Mapa final'!L70="","",'Mapa final'!L70)</f>
        <v/>
      </c>
      <c r="H67" s="787"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5" t="str">
        <f>IF('Mapa final'!Y70="","",'Mapa final'!Y70)</f>
        <v/>
      </c>
      <c r="J67" s="425" t="str">
        <f>IF('Mapa final'!AA70="","",'Mapa final'!AA70)</f>
        <v/>
      </c>
      <c r="K67" s="425" t="str">
        <f t="shared" si="0"/>
        <v/>
      </c>
      <c r="L67" s="425" t="str">
        <f>IF('Mapa final'!AD70="","",'Mapa final'!AD70)</f>
        <v/>
      </c>
      <c r="M67" s="338" t="str">
        <f>IF('Mapa final'!P70="","",'Mapa final'!P70)</f>
        <v/>
      </c>
      <c r="N67" s="70"/>
      <c r="O67" s="70"/>
      <c r="P67" s="70"/>
      <c r="Q67" s="180"/>
    </row>
    <row r="68" spans="1:17" ht="43.5" customHeight="1" x14ac:dyDescent="0.25">
      <c r="A68" s="118" t="s">
        <v>600</v>
      </c>
      <c r="B68" s="779"/>
      <c r="C68" s="781"/>
      <c r="D68" s="783"/>
      <c r="E68" s="781"/>
      <c r="F68" s="785"/>
      <c r="G68" s="785"/>
      <c r="H68" s="787"/>
      <c r="I68" s="425" t="str">
        <f>IF('Mapa final'!Y71="","",'Mapa final'!Y71)</f>
        <v/>
      </c>
      <c r="J68" s="425" t="str">
        <f>IF('Mapa final'!AA71="","",'Mapa final'!AA71)</f>
        <v/>
      </c>
      <c r="K68" s="425" t="str">
        <f t="shared" si="0"/>
        <v/>
      </c>
      <c r="L68" s="425" t="str">
        <f>IF('Mapa final'!AD71="","",'Mapa final'!AD71)</f>
        <v/>
      </c>
      <c r="M68" s="338" t="str">
        <f>IF('Mapa final'!P71="","",'Mapa final'!P71)</f>
        <v/>
      </c>
      <c r="N68" s="70"/>
      <c r="O68" s="70"/>
      <c r="P68" s="70"/>
      <c r="Q68" s="180"/>
    </row>
    <row r="69" spans="1:17" ht="43.5" customHeight="1" x14ac:dyDescent="0.25">
      <c r="A69" s="118" t="s">
        <v>601</v>
      </c>
      <c r="B69" s="779"/>
      <c r="C69" s="781"/>
      <c r="D69" s="783"/>
      <c r="E69" s="781"/>
      <c r="F69" s="785"/>
      <c r="G69" s="785"/>
      <c r="H69" s="787"/>
      <c r="I69" s="425" t="str">
        <f>IF('Mapa final'!Y72="","",'Mapa final'!Y72)</f>
        <v/>
      </c>
      <c r="J69" s="425" t="str">
        <f>IF('Mapa final'!AA72="","",'Mapa final'!AA72)</f>
        <v/>
      </c>
      <c r="K69" s="425" t="str">
        <f t="shared" si="0"/>
        <v/>
      </c>
      <c r="L69" s="425" t="str">
        <f>IF('Mapa final'!AD72="","",'Mapa final'!AD72)</f>
        <v/>
      </c>
      <c r="M69" s="338" t="str">
        <f>IF('Mapa final'!P72="","",'Mapa final'!P72)</f>
        <v/>
      </c>
      <c r="N69" s="70"/>
      <c r="O69" s="70"/>
      <c r="P69" s="70"/>
      <c r="Q69" s="180"/>
    </row>
    <row r="70" spans="1:17" ht="43.5" customHeight="1" x14ac:dyDescent="0.25">
      <c r="A70" s="118" t="s">
        <v>602</v>
      </c>
      <c r="B70" s="779"/>
      <c r="C70" s="781"/>
      <c r="D70" s="783"/>
      <c r="E70" s="781"/>
      <c r="F70" s="785"/>
      <c r="G70" s="785"/>
      <c r="H70" s="787"/>
      <c r="I70" s="425" t="str">
        <f>IF('Mapa final'!Y73="","",'Mapa final'!Y73)</f>
        <v/>
      </c>
      <c r="J70" s="425" t="str">
        <f>IF('Mapa final'!AA73="","",'Mapa final'!AA73)</f>
        <v/>
      </c>
      <c r="K70" s="425" t="str">
        <f t="shared" si="0"/>
        <v/>
      </c>
      <c r="L70" s="425" t="str">
        <f>IF('Mapa final'!AD73="","",'Mapa final'!AD73)</f>
        <v/>
      </c>
      <c r="M70" s="338" t="str">
        <f>IF('Mapa final'!P73="","",'Mapa final'!P73)</f>
        <v/>
      </c>
      <c r="N70" s="70"/>
      <c r="O70" s="70"/>
      <c r="P70" s="70"/>
      <c r="Q70" s="180"/>
    </row>
    <row r="71" spans="1:17" ht="43.5" customHeight="1" x14ac:dyDescent="0.25">
      <c r="A71" s="118" t="s">
        <v>603</v>
      </c>
      <c r="B71" s="779"/>
      <c r="C71" s="781"/>
      <c r="D71" s="783"/>
      <c r="E71" s="781"/>
      <c r="F71" s="785"/>
      <c r="G71" s="785"/>
      <c r="H71" s="787"/>
      <c r="I71" s="425" t="str">
        <f>IF('Mapa final'!Y74="","",'Mapa final'!Y74)</f>
        <v/>
      </c>
      <c r="J71" s="425" t="str">
        <f>IF('Mapa final'!AA74="","",'Mapa final'!AA74)</f>
        <v/>
      </c>
      <c r="K71" s="425" t="str">
        <f t="shared" si="0"/>
        <v/>
      </c>
      <c r="L71" s="425" t="str">
        <f>IF('Mapa final'!AD74="","",'Mapa final'!AD74)</f>
        <v/>
      </c>
      <c r="M71" s="338" t="str">
        <f>IF('Mapa final'!P74="","",'Mapa final'!P74)</f>
        <v/>
      </c>
      <c r="N71" s="70"/>
      <c r="O71" s="70"/>
      <c r="P71" s="70"/>
      <c r="Q71" s="180"/>
    </row>
    <row r="72" spans="1:17" ht="43.5" customHeight="1" x14ac:dyDescent="0.25">
      <c r="A72" s="118" t="s">
        <v>604</v>
      </c>
      <c r="B72" s="779"/>
      <c r="C72" s="781"/>
      <c r="D72" s="783"/>
      <c r="E72" s="781"/>
      <c r="F72" s="785"/>
      <c r="G72" s="785"/>
      <c r="H72" s="787"/>
      <c r="I72" s="425" t="str">
        <f>IF('Mapa final'!Y75="","",'Mapa final'!Y75)</f>
        <v/>
      </c>
      <c r="J72" s="425" t="str">
        <f>IF('Mapa final'!AA75="","",'Mapa final'!AA75)</f>
        <v/>
      </c>
      <c r="K72" s="425"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5" t="str">
        <f>IF('Mapa final'!AD75="","",'Mapa final'!AD75)</f>
        <v/>
      </c>
      <c r="M72" s="338" t="str">
        <f>IF('Mapa final'!P75="","",'Mapa final'!P75)</f>
        <v/>
      </c>
      <c r="N72" s="70"/>
      <c r="O72" s="70"/>
      <c r="P72" s="70"/>
      <c r="Q72" s="180"/>
    </row>
    <row r="73" spans="1:17" ht="43.5" customHeight="1" x14ac:dyDescent="0.25">
      <c r="A73" s="118" t="s">
        <v>605</v>
      </c>
      <c r="B73" s="778"/>
      <c r="C73" s="780" t="str">
        <f>IF('Mapa final'!E76="","",'Mapa final'!E76)</f>
        <v/>
      </c>
      <c r="D73" s="791"/>
      <c r="E73" s="780" t="str">
        <f>IF('Mapa final'!D76="","",'Mapa final'!D76)</f>
        <v/>
      </c>
      <c r="F73" s="785" t="str">
        <f>IF('Mapa final'!H76="","",'Mapa final'!H76)</f>
        <v/>
      </c>
      <c r="G73" s="785" t="str">
        <f>IF('Mapa final'!L76="","",'Mapa final'!L76)</f>
        <v/>
      </c>
      <c r="H73" s="787"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5" t="str">
        <f>IF('Mapa final'!Y76="","",'Mapa final'!Y76)</f>
        <v/>
      </c>
      <c r="J73" s="425" t="str">
        <f>IF('Mapa final'!AA76="","",'Mapa final'!AA76)</f>
        <v/>
      </c>
      <c r="K73" s="425" t="str">
        <f t="shared" si="11"/>
        <v/>
      </c>
      <c r="L73" s="425" t="str">
        <f>IF('Mapa final'!AD76="","",'Mapa final'!AD76)</f>
        <v/>
      </c>
      <c r="M73" s="338" t="str">
        <f>IF('Mapa final'!P76="","",'Mapa final'!P76)</f>
        <v/>
      </c>
      <c r="N73" s="70"/>
      <c r="O73" s="70"/>
      <c r="P73" s="70"/>
      <c r="Q73" s="180"/>
    </row>
    <row r="74" spans="1:17" ht="43.5" customHeight="1" x14ac:dyDescent="0.25">
      <c r="A74" s="118" t="s">
        <v>606</v>
      </c>
      <c r="B74" s="779"/>
      <c r="C74" s="781"/>
      <c r="D74" s="783"/>
      <c r="E74" s="781"/>
      <c r="F74" s="785"/>
      <c r="G74" s="785"/>
      <c r="H74" s="787"/>
      <c r="I74" s="425" t="str">
        <f>IF('Mapa final'!Y77="","",'Mapa final'!Y77)</f>
        <v/>
      </c>
      <c r="J74" s="425" t="str">
        <f>IF('Mapa final'!AA77="","",'Mapa final'!AA77)</f>
        <v/>
      </c>
      <c r="K74" s="425" t="str">
        <f t="shared" si="11"/>
        <v/>
      </c>
      <c r="L74" s="425" t="str">
        <f>IF('Mapa final'!AD77="","",'Mapa final'!AD77)</f>
        <v/>
      </c>
      <c r="M74" s="338" t="str">
        <f>IF('Mapa final'!P77="","",'Mapa final'!P77)</f>
        <v/>
      </c>
      <c r="N74" s="70"/>
      <c r="O74" s="70"/>
      <c r="P74" s="70"/>
      <c r="Q74" s="180"/>
    </row>
    <row r="75" spans="1:17" ht="43.5" customHeight="1" x14ac:dyDescent="0.25">
      <c r="A75" s="118" t="s">
        <v>607</v>
      </c>
      <c r="B75" s="779"/>
      <c r="C75" s="781"/>
      <c r="D75" s="783"/>
      <c r="E75" s="781"/>
      <c r="F75" s="785"/>
      <c r="G75" s="785"/>
      <c r="H75" s="787"/>
      <c r="I75" s="425" t="str">
        <f>IF('Mapa final'!Y78="","",'Mapa final'!Y78)</f>
        <v/>
      </c>
      <c r="J75" s="425" t="str">
        <f>IF('Mapa final'!AA78="","",'Mapa final'!AA78)</f>
        <v/>
      </c>
      <c r="K75" s="425" t="str">
        <f t="shared" si="11"/>
        <v/>
      </c>
      <c r="L75" s="425" t="str">
        <f>IF('Mapa final'!AD78="","",'Mapa final'!AD78)</f>
        <v/>
      </c>
      <c r="M75" s="338" t="str">
        <f>IF('Mapa final'!P78="","",'Mapa final'!P78)</f>
        <v/>
      </c>
      <c r="N75" s="70"/>
      <c r="O75" s="70"/>
      <c r="P75" s="70"/>
      <c r="Q75" s="180"/>
    </row>
    <row r="76" spans="1:17" ht="43.5" customHeight="1" x14ac:dyDescent="0.25">
      <c r="A76" s="118" t="s">
        <v>608</v>
      </c>
      <c r="B76" s="779"/>
      <c r="C76" s="781"/>
      <c r="D76" s="783"/>
      <c r="E76" s="781"/>
      <c r="F76" s="785"/>
      <c r="G76" s="785"/>
      <c r="H76" s="787"/>
      <c r="I76" s="425" t="str">
        <f>IF('Mapa final'!Y79="","",'Mapa final'!Y79)</f>
        <v/>
      </c>
      <c r="J76" s="425" t="str">
        <f>IF('Mapa final'!AA79="","",'Mapa final'!AA79)</f>
        <v/>
      </c>
      <c r="K76" s="425" t="str">
        <f t="shared" si="11"/>
        <v/>
      </c>
      <c r="L76" s="425" t="str">
        <f>IF('Mapa final'!AD79="","",'Mapa final'!AD79)</f>
        <v/>
      </c>
      <c r="M76" s="338" t="str">
        <f>IF('Mapa final'!P79="","",'Mapa final'!P79)</f>
        <v/>
      </c>
      <c r="N76" s="70"/>
      <c r="O76" s="70"/>
      <c r="P76" s="70"/>
      <c r="Q76" s="180"/>
    </row>
    <row r="77" spans="1:17" ht="43.5" customHeight="1" x14ac:dyDescent="0.25">
      <c r="A77" s="118" t="s">
        <v>609</v>
      </c>
      <c r="B77" s="779"/>
      <c r="C77" s="781"/>
      <c r="D77" s="783"/>
      <c r="E77" s="781"/>
      <c r="F77" s="785"/>
      <c r="G77" s="785"/>
      <c r="H77" s="787"/>
      <c r="I77" s="425" t="str">
        <f>IF('Mapa final'!Y80="","",'Mapa final'!Y80)</f>
        <v/>
      </c>
      <c r="J77" s="425" t="str">
        <f>IF('Mapa final'!AA80="","",'Mapa final'!AA80)</f>
        <v/>
      </c>
      <c r="K77" s="425" t="str">
        <f t="shared" si="11"/>
        <v/>
      </c>
      <c r="L77" s="425" t="str">
        <f>IF('Mapa final'!AD80="","",'Mapa final'!AD80)</f>
        <v/>
      </c>
      <c r="M77" s="338" t="str">
        <f>IF('Mapa final'!P80="","",'Mapa final'!P80)</f>
        <v/>
      </c>
      <c r="N77" s="70"/>
      <c r="O77" s="70"/>
      <c r="P77" s="70"/>
      <c r="Q77" s="180"/>
    </row>
    <row r="78" spans="1:17" ht="43.5" customHeight="1" x14ac:dyDescent="0.25">
      <c r="A78" s="118" t="s">
        <v>610</v>
      </c>
      <c r="B78" s="779"/>
      <c r="C78" s="781"/>
      <c r="D78" s="783"/>
      <c r="E78" s="781"/>
      <c r="F78" s="785"/>
      <c r="G78" s="785"/>
      <c r="H78" s="787"/>
      <c r="I78" s="425" t="str">
        <f>IF('Mapa final'!Y81="","",'Mapa final'!Y81)</f>
        <v/>
      </c>
      <c r="J78" s="425" t="str">
        <f>IF('Mapa final'!AA81="","",'Mapa final'!AA81)</f>
        <v/>
      </c>
      <c r="K78" s="425" t="str">
        <f t="shared" si="11"/>
        <v/>
      </c>
      <c r="L78" s="425" t="str">
        <f>IF('Mapa final'!AD81="","",'Mapa final'!AD81)</f>
        <v/>
      </c>
      <c r="M78" s="338" t="str">
        <f>IF('Mapa final'!P81="","",'Mapa final'!P81)</f>
        <v/>
      </c>
      <c r="N78" s="70"/>
      <c r="O78" s="70"/>
      <c r="P78" s="70"/>
      <c r="Q78" s="180"/>
    </row>
    <row r="79" spans="1:17" ht="43.5" customHeight="1" x14ac:dyDescent="0.25">
      <c r="A79" s="118" t="s">
        <v>611</v>
      </c>
      <c r="B79" s="778"/>
      <c r="C79" s="780" t="str">
        <f>IF('Mapa final'!E82="","",'Mapa final'!E82)</f>
        <v/>
      </c>
      <c r="D79" s="791"/>
      <c r="E79" s="780" t="str">
        <f>IF('Mapa final'!D82="","",'Mapa final'!D82)</f>
        <v/>
      </c>
      <c r="F79" s="785" t="str">
        <f>IF('Mapa final'!H82="","",'Mapa final'!H82)</f>
        <v/>
      </c>
      <c r="G79" s="785" t="str">
        <f>IF('Mapa final'!L82="","",'Mapa final'!L82)</f>
        <v/>
      </c>
      <c r="H79" s="787"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5" t="str">
        <f>IF('Mapa final'!Y82="","",'Mapa final'!Y82)</f>
        <v/>
      </c>
      <c r="J79" s="425" t="str">
        <f>IF('Mapa final'!AA82="","",'Mapa final'!AA82)</f>
        <v/>
      </c>
      <c r="K79" s="425" t="str">
        <f t="shared" si="11"/>
        <v/>
      </c>
      <c r="L79" s="425" t="str">
        <f>IF('Mapa final'!AD82="","",'Mapa final'!AD82)</f>
        <v/>
      </c>
      <c r="M79" s="338" t="str">
        <f>IF('Mapa final'!P82="","",'Mapa final'!P82)</f>
        <v/>
      </c>
      <c r="N79" s="70"/>
      <c r="O79" s="70"/>
      <c r="P79" s="70"/>
      <c r="Q79" s="180"/>
    </row>
    <row r="80" spans="1:17" ht="43.5" customHeight="1" x14ac:dyDescent="0.25">
      <c r="A80" s="118" t="s">
        <v>612</v>
      </c>
      <c r="B80" s="779"/>
      <c r="C80" s="781"/>
      <c r="D80" s="783"/>
      <c r="E80" s="781"/>
      <c r="F80" s="785"/>
      <c r="G80" s="785"/>
      <c r="H80" s="787"/>
      <c r="I80" s="425" t="str">
        <f>IF('Mapa final'!Y83="","",'Mapa final'!Y83)</f>
        <v/>
      </c>
      <c r="J80" s="425" t="str">
        <f>IF('Mapa final'!AA83="","",'Mapa final'!AA83)</f>
        <v/>
      </c>
      <c r="K80" s="425" t="str">
        <f t="shared" si="11"/>
        <v/>
      </c>
      <c r="L80" s="425" t="str">
        <f>IF('Mapa final'!AD83="","",'Mapa final'!AD83)</f>
        <v/>
      </c>
      <c r="M80" s="338" t="str">
        <f>IF('Mapa final'!P83="","",'Mapa final'!P83)</f>
        <v/>
      </c>
      <c r="N80" s="70"/>
      <c r="O80" s="70"/>
      <c r="P80" s="70"/>
      <c r="Q80" s="180"/>
    </row>
    <row r="81" spans="1:17" ht="43.5" customHeight="1" x14ac:dyDescent="0.25">
      <c r="A81" s="118" t="s">
        <v>613</v>
      </c>
      <c r="B81" s="779"/>
      <c r="C81" s="781"/>
      <c r="D81" s="783"/>
      <c r="E81" s="781"/>
      <c r="F81" s="785"/>
      <c r="G81" s="785"/>
      <c r="H81" s="787"/>
      <c r="I81" s="425" t="str">
        <f>IF('Mapa final'!Y84="","",'Mapa final'!Y84)</f>
        <v/>
      </c>
      <c r="J81" s="425" t="str">
        <f>IF('Mapa final'!AA84="","",'Mapa final'!AA84)</f>
        <v/>
      </c>
      <c r="K81" s="425" t="str">
        <f t="shared" si="11"/>
        <v/>
      </c>
      <c r="L81" s="425" t="str">
        <f>IF('Mapa final'!AD84="","",'Mapa final'!AD84)</f>
        <v/>
      </c>
      <c r="M81" s="338" t="str">
        <f>IF('Mapa final'!P84="","",'Mapa final'!P84)</f>
        <v/>
      </c>
      <c r="N81" s="70"/>
      <c r="O81" s="70"/>
      <c r="P81" s="70"/>
      <c r="Q81" s="180"/>
    </row>
    <row r="82" spans="1:17" ht="43.5" customHeight="1" x14ac:dyDescent="0.25">
      <c r="A82" s="118" t="s">
        <v>614</v>
      </c>
      <c r="B82" s="779"/>
      <c r="C82" s="781"/>
      <c r="D82" s="783"/>
      <c r="E82" s="781"/>
      <c r="F82" s="785"/>
      <c r="G82" s="785"/>
      <c r="H82" s="787"/>
      <c r="I82" s="425" t="str">
        <f>IF('Mapa final'!Y85="","",'Mapa final'!Y85)</f>
        <v/>
      </c>
      <c r="J82" s="425" t="str">
        <f>IF('Mapa final'!AA85="","",'Mapa final'!AA85)</f>
        <v/>
      </c>
      <c r="K82" s="425" t="str">
        <f t="shared" si="11"/>
        <v/>
      </c>
      <c r="L82" s="425" t="str">
        <f>IF('Mapa final'!AD85="","",'Mapa final'!AD85)</f>
        <v/>
      </c>
      <c r="M82" s="338" t="str">
        <f>IF('Mapa final'!P85="","",'Mapa final'!P85)</f>
        <v/>
      </c>
      <c r="N82" s="70"/>
      <c r="O82" s="70"/>
      <c r="P82" s="70"/>
      <c r="Q82" s="180"/>
    </row>
    <row r="83" spans="1:17" ht="43.5" customHeight="1" x14ac:dyDescent="0.25">
      <c r="A83" s="118" t="s">
        <v>615</v>
      </c>
      <c r="B83" s="779"/>
      <c r="C83" s="781"/>
      <c r="D83" s="783"/>
      <c r="E83" s="781"/>
      <c r="F83" s="785"/>
      <c r="G83" s="785"/>
      <c r="H83" s="787"/>
      <c r="I83" s="425" t="str">
        <f>IF('Mapa final'!Y86="","",'Mapa final'!Y86)</f>
        <v/>
      </c>
      <c r="J83" s="425" t="str">
        <f>IF('Mapa final'!AA86="","",'Mapa final'!AA86)</f>
        <v/>
      </c>
      <c r="K83" s="425" t="str">
        <f t="shared" si="11"/>
        <v/>
      </c>
      <c r="L83" s="425" t="str">
        <f>IF('Mapa final'!AD86="","",'Mapa final'!AD86)</f>
        <v/>
      </c>
      <c r="M83" s="338" t="str">
        <f>IF('Mapa final'!P86="","",'Mapa final'!P86)</f>
        <v/>
      </c>
      <c r="N83" s="70"/>
      <c r="O83" s="70"/>
      <c r="P83" s="70"/>
      <c r="Q83" s="180"/>
    </row>
    <row r="84" spans="1:17" ht="43.5" customHeight="1" x14ac:dyDescent="0.25">
      <c r="A84" s="118" t="s">
        <v>616</v>
      </c>
      <c r="B84" s="779"/>
      <c r="C84" s="781"/>
      <c r="D84" s="783"/>
      <c r="E84" s="781"/>
      <c r="F84" s="785"/>
      <c r="G84" s="785"/>
      <c r="H84" s="787"/>
      <c r="I84" s="425" t="str">
        <f>IF('Mapa final'!Y87="","",'Mapa final'!Y87)</f>
        <v/>
      </c>
      <c r="J84" s="425" t="str">
        <f>IF('Mapa final'!AA87="","",'Mapa final'!AA87)</f>
        <v/>
      </c>
      <c r="K84" s="425" t="str">
        <f t="shared" si="11"/>
        <v/>
      </c>
      <c r="L84" s="425" t="str">
        <f>IF('Mapa final'!AD87="","",'Mapa final'!AD87)</f>
        <v/>
      </c>
      <c r="M84" s="338" t="str">
        <f>IF('Mapa final'!P87="","",'Mapa final'!P87)</f>
        <v/>
      </c>
      <c r="N84" s="70"/>
      <c r="O84" s="70"/>
      <c r="P84" s="70"/>
      <c r="Q84" s="180"/>
    </row>
    <row r="85" spans="1:17" ht="43.5" customHeight="1" x14ac:dyDescent="0.25">
      <c r="A85" s="118" t="s">
        <v>617</v>
      </c>
      <c r="B85" s="778"/>
      <c r="C85" s="780" t="str">
        <f>IF('Mapa final'!E88="","",'Mapa final'!E88)</f>
        <v/>
      </c>
      <c r="D85" s="791"/>
      <c r="E85" s="780" t="str">
        <f>IF('Mapa final'!D88="","",'Mapa final'!D88)</f>
        <v/>
      </c>
      <c r="F85" s="785" t="str">
        <f>IF('Mapa final'!H88="","",'Mapa final'!H88)</f>
        <v/>
      </c>
      <c r="G85" s="785" t="str">
        <f>IF('Mapa final'!L88="","",'Mapa final'!L88)</f>
        <v/>
      </c>
      <c r="H85" s="787"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5" t="str">
        <f>IF('Mapa final'!Y88="","",'Mapa final'!Y88)</f>
        <v/>
      </c>
      <c r="J85" s="425" t="str">
        <f>IF('Mapa final'!AA88="","",'Mapa final'!AA88)</f>
        <v/>
      </c>
      <c r="K85" s="425" t="str">
        <f t="shared" si="11"/>
        <v/>
      </c>
      <c r="L85" s="425" t="str">
        <f>IF('Mapa final'!AD88="","",'Mapa final'!AD88)</f>
        <v/>
      </c>
      <c r="M85" s="338" t="str">
        <f>IF('Mapa final'!P88="","",'Mapa final'!P88)</f>
        <v/>
      </c>
      <c r="N85" s="70"/>
      <c r="O85" s="70"/>
      <c r="P85" s="70"/>
      <c r="Q85" s="180"/>
    </row>
    <row r="86" spans="1:17" ht="43.5" customHeight="1" x14ac:dyDescent="0.25">
      <c r="A86" s="118" t="s">
        <v>618</v>
      </c>
      <c r="B86" s="779"/>
      <c r="C86" s="781"/>
      <c r="D86" s="783"/>
      <c r="E86" s="781"/>
      <c r="F86" s="785"/>
      <c r="G86" s="785"/>
      <c r="H86" s="787"/>
      <c r="I86" s="425" t="str">
        <f>IF('Mapa final'!Y89="","",'Mapa final'!Y89)</f>
        <v/>
      </c>
      <c r="J86" s="425" t="str">
        <f>IF('Mapa final'!AA89="","",'Mapa final'!AA89)</f>
        <v/>
      </c>
      <c r="K86" s="425" t="str">
        <f t="shared" si="11"/>
        <v/>
      </c>
      <c r="L86" s="425" t="str">
        <f>IF('Mapa final'!AD89="","",'Mapa final'!AD89)</f>
        <v/>
      </c>
      <c r="M86" s="338" t="str">
        <f>IF('Mapa final'!P89="","",'Mapa final'!P89)</f>
        <v/>
      </c>
      <c r="N86" s="70"/>
      <c r="O86" s="70"/>
      <c r="P86" s="70"/>
      <c r="Q86" s="180"/>
    </row>
    <row r="87" spans="1:17" ht="43.5" customHeight="1" x14ac:dyDescent="0.25">
      <c r="A87" s="118" t="s">
        <v>619</v>
      </c>
      <c r="B87" s="779"/>
      <c r="C87" s="781"/>
      <c r="D87" s="783"/>
      <c r="E87" s="781"/>
      <c r="F87" s="785"/>
      <c r="G87" s="785"/>
      <c r="H87" s="787"/>
      <c r="I87" s="425" t="str">
        <f>IF('Mapa final'!Y90="","",'Mapa final'!Y90)</f>
        <v/>
      </c>
      <c r="J87" s="425" t="str">
        <f>IF('Mapa final'!AA90="","",'Mapa final'!AA90)</f>
        <v/>
      </c>
      <c r="K87" s="425" t="str">
        <f t="shared" si="11"/>
        <v/>
      </c>
      <c r="L87" s="425" t="str">
        <f>IF('Mapa final'!AD90="","",'Mapa final'!AD90)</f>
        <v/>
      </c>
      <c r="M87" s="338" t="str">
        <f>IF('Mapa final'!P90="","",'Mapa final'!P90)</f>
        <v/>
      </c>
      <c r="N87" s="70"/>
      <c r="O87" s="70"/>
      <c r="P87" s="70"/>
      <c r="Q87" s="180"/>
    </row>
    <row r="88" spans="1:17" ht="43.5" customHeight="1" x14ac:dyDescent="0.25">
      <c r="A88" s="118" t="s">
        <v>620</v>
      </c>
      <c r="B88" s="779"/>
      <c r="C88" s="781"/>
      <c r="D88" s="783"/>
      <c r="E88" s="781"/>
      <c r="F88" s="785"/>
      <c r="G88" s="785"/>
      <c r="H88" s="787"/>
      <c r="I88" s="425" t="str">
        <f>IF('Mapa final'!Y91="","",'Mapa final'!Y91)</f>
        <v/>
      </c>
      <c r="J88" s="425" t="str">
        <f>IF('Mapa final'!AA91="","",'Mapa final'!AA91)</f>
        <v/>
      </c>
      <c r="K88" s="425" t="str">
        <f t="shared" si="11"/>
        <v/>
      </c>
      <c r="L88" s="425" t="str">
        <f>IF('Mapa final'!AD91="","",'Mapa final'!AD91)</f>
        <v/>
      </c>
      <c r="M88" s="338" t="str">
        <f>IF('Mapa final'!P91="","",'Mapa final'!P91)</f>
        <v/>
      </c>
      <c r="N88" s="70"/>
      <c r="O88" s="70"/>
      <c r="P88" s="70"/>
      <c r="Q88" s="180"/>
    </row>
    <row r="89" spans="1:17" ht="43.5" customHeight="1" x14ac:dyDescent="0.25">
      <c r="A89" s="118" t="s">
        <v>621</v>
      </c>
      <c r="B89" s="779"/>
      <c r="C89" s="781"/>
      <c r="D89" s="783"/>
      <c r="E89" s="781"/>
      <c r="F89" s="785"/>
      <c r="G89" s="785"/>
      <c r="H89" s="787"/>
      <c r="I89" s="425" t="str">
        <f>IF('Mapa final'!Y92="","",'Mapa final'!Y92)</f>
        <v/>
      </c>
      <c r="J89" s="425" t="str">
        <f>IF('Mapa final'!AA92="","",'Mapa final'!AA92)</f>
        <v/>
      </c>
      <c r="K89" s="425" t="str">
        <f t="shared" si="11"/>
        <v/>
      </c>
      <c r="L89" s="425" t="str">
        <f>IF('Mapa final'!AD92="","",'Mapa final'!AD92)</f>
        <v/>
      </c>
      <c r="M89" s="338" t="str">
        <f>IF('Mapa final'!P92="","",'Mapa final'!P92)</f>
        <v/>
      </c>
      <c r="N89" s="70"/>
      <c r="O89" s="70"/>
      <c r="P89" s="70"/>
      <c r="Q89" s="180"/>
    </row>
    <row r="90" spans="1:17" ht="43.5" customHeight="1" x14ac:dyDescent="0.25">
      <c r="A90" s="118" t="s">
        <v>622</v>
      </c>
      <c r="B90" s="779"/>
      <c r="C90" s="781"/>
      <c r="D90" s="783"/>
      <c r="E90" s="781"/>
      <c r="F90" s="785"/>
      <c r="G90" s="785"/>
      <c r="H90" s="787"/>
      <c r="I90" s="425" t="str">
        <f>IF('Mapa final'!Y93="","",'Mapa final'!Y93)</f>
        <v/>
      </c>
      <c r="J90" s="425" t="str">
        <f>IF('Mapa final'!AA93="","",'Mapa final'!AA93)</f>
        <v/>
      </c>
      <c r="K90" s="425" t="str">
        <f t="shared" si="11"/>
        <v/>
      </c>
      <c r="L90" s="425" t="str">
        <f>IF('Mapa final'!AD93="","",'Mapa final'!AD93)</f>
        <v/>
      </c>
      <c r="M90" s="338" t="str">
        <f>IF('Mapa final'!P93="","",'Mapa final'!P93)</f>
        <v/>
      </c>
      <c r="N90" s="70"/>
      <c r="O90" s="70"/>
      <c r="P90" s="70"/>
      <c r="Q90" s="180"/>
    </row>
    <row r="91" spans="1:17" ht="43.5" customHeight="1" x14ac:dyDescent="0.25">
      <c r="A91" s="118" t="s">
        <v>623</v>
      </c>
      <c r="B91" s="778"/>
      <c r="C91" s="780" t="str">
        <f>IF('Mapa final'!E94="","",'Mapa final'!E94)</f>
        <v/>
      </c>
      <c r="D91" s="791"/>
      <c r="E91" s="780" t="str">
        <f>IF('Mapa final'!D94="","",'Mapa final'!D94)</f>
        <v/>
      </c>
      <c r="F91" s="785" t="str">
        <f>IF('Mapa final'!H94="","",'Mapa final'!H94)</f>
        <v/>
      </c>
      <c r="G91" s="785" t="str">
        <f>IF('Mapa final'!L94="","",'Mapa final'!L94)</f>
        <v/>
      </c>
      <c r="H91" s="787"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5" t="str">
        <f>IF('Mapa final'!Y94="","",'Mapa final'!Y94)</f>
        <v/>
      </c>
      <c r="J91" s="425" t="str">
        <f>IF('Mapa final'!AA94="","",'Mapa final'!AA94)</f>
        <v/>
      </c>
      <c r="K91" s="425" t="str">
        <f t="shared" si="11"/>
        <v/>
      </c>
      <c r="L91" s="425" t="str">
        <f>IF('Mapa final'!AD94="","",'Mapa final'!AD94)</f>
        <v/>
      </c>
      <c r="M91" s="338" t="str">
        <f>IF('Mapa final'!P94="","",'Mapa final'!P94)</f>
        <v/>
      </c>
      <c r="N91" s="70"/>
      <c r="O91" s="70"/>
      <c r="P91" s="70"/>
      <c r="Q91" s="180"/>
    </row>
    <row r="92" spans="1:17" ht="43.5" customHeight="1" x14ac:dyDescent="0.25">
      <c r="A92" s="118" t="s">
        <v>624</v>
      </c>
      <c r="B92" s="779"/>
      <c r="C92" s="781"/>
      <c r="D92" s="783"/>
      <c r="E92" s="781"/>
      <c r="F92" s="785"/>
      <c r="G92" s="785"/>
      <c r="H92" s="787"/>
      <c r="I92" s="425" t="str">
        <f>IF('Mapa final'!Y95="","",'Mapa final'!Y95)</f>
        <v/>
      </c>
      <c r="J92" s="425" t="str">
        <f>IF('Mapa final'!AA95="","",'Mapa final'!AA95)</f>
        <v/>
      </c>
      <c r="K92" s="425" t="str">
        <f t="shared" si="11"/>
        <v/>
      </c>
      <c r="L92" s="425" t="str">
        <f>IF('Mapa final'!AD95="","",'Mapa final'!AD95)</f>
        <v/>
      </c>
      <c r="M92" s="338" t="str">
        <f>IF('Mapa final'!P95="","",'Mapa final'!P95)</f>
        <v/>
      </c>
      <c r="N92" s="70"/>
      <c r="O92" s="70"/>
      <c r="P92" s="70"/>
      <c r="Q92" s="180"/>
    </row>
    <row r="93" spans="1:17" ht="43.5" customHeight="1" x14ac:dyDescent="0.25">
      <c r="A93" s="118" t="s">
        <v>625</v>
      </c>
      <c r="B93" s="779"/>
      <c r="C93" s="781"/>
      <c r="D93" s="783"/>
      <c r="E93" s="781"/>
      <c r="F93" s="785"/>
      <c r="G93" s="785"/>
      <c r="H93" s="787"/>
      <c r="I93" s="425" t="str">
        <f>IF('Mapa final'!Y96="","",'Mapa final'!Y96)</f>
        <v/>
      </c>
      <c r="J93" s="425" t="str">
        <f>IF('Mapa final'!AA96="","",'Mapa final'!AA96)</f>
        <v/>
      </c>
      <c r="K93" s="425" t="str">
        <f t="shared" si="11"/>
        <v/>
      </c>
      <c r="L93" s="425" t="str">
        <f>IF('Mapa final'!AD96="","",'Mapa final'!AD96)</f>
        <v/>
      </c>
      <c r="M93" s="338" t="str">
        <f>IF('Mapa final'!P96="","",'Mapa final'!P96)</f>
        <v/>
      </c>
      <c r="N93" s="70"/>
      <c r="O93" s="70"/>
      <c r="P93" s="70"/>
      <c r="Q93" s="180"/>
    </row>
    <row r="94" spans="1:17" ht="43.5" customHeight="1" x14ac:dyDescent="0.25">
      <c r="A94" s="118" t="s">
        <v>626</v>
      </c>
      <c r="B94" s="779"/>
      <c r="C94" s="781"/>
      <c r="D94" s="783"/>
      <c r="E94" s="781"/>
      <c r="F94" s="785"/>
      <c r="G94" s="785"/>
      <c r="H94" s="787"/>
      <c r="I94" s="425" t="str">
        <f>IF('Mapa final'!Y97="","",'Mapa final'!Y97)</f>
        <v/>
      </c>
      <c r="J94" s="425" t="str">
        <f>IF('Mapa final'!AA97="","",'Mapa final'!AA97)</f>
        <v/>
      </c>
      <c r="K94" s="425" t="str">
        <f t="shared" si="11"/>
        <v/>
      </c>
      <c r="L94" s="425" t="str">
        <f>IF('Mapa final'!AD97="","",'Mapa final'!AD97)</f>
        <v/>
      </c>
      <c r="M94" s="338" t="str">
        <f>IF('Mapa final'!P97="","",'Mapa final'!P97)</f>
        <v/>
      </c>
      <c r="N94" s="70"/>
      <c r="O94" s="70"/>
      <c r="P94" s="70"/>
      <c r="Q94" s="180"/>
    </row>
    <row r="95" spans="1:17" ht="43.5" customHeight="1" x14ac:dyDescent="0.25">
      <c r="A95" s="118" t="s">
        <v>627</v>
      </c>
      <c r="B95" s="779"/>
      <c r="C95" s="781"/>
      <c r="D95" s="783"/>
      <c r="E95" s="781"/>
      <c r="F95" s="785"/>
      <c r="G95" s="785"/>
      <c r="H95" s="787"/>
      <c r="I95" s="425" t="str">
        <f>IF('Mapa final'!Y98="","",'Mapa final'!Y98)</f>
        <v/>
      </c>
      <c r="J95" s="425" t="str">
        <f>IF('Mapa final'!AA98="","",'Mapa final'!AA98)</f>
        <v/>
      </c>
      <c r="K95" s="425" t="str">
        <f t="shared" si="11"/>
        <v/>
      </c>
      <c r="L95" s="425" t="str">
        <f>IF('Mapa final'!AD98="","",'Mapa final'!AD98)</f>
        <v/>
      </c>
      <c r="M95" s="338" t="str">
        <f>IF('Mapa final'!P98="","",'Mapa final'!P98)</f>
        <v/>
      </c>
      <c r="N95" s="70"/>
      <c r="O95" s="70"/>
      <c r="P95" s="70"/>
      <c r="Q95" s="180"/>
    </row>
    <row r="96" spans="1:17" ht="43.5" customHeight="1" x14ac:dyDescent="0.25">
      <c r="A96" s="118" t="s">
        <v>628</v>
      </c>
      <c r="B96" s="779"/>
      <c r="C96" s="781"/>
      <c r="D96" s="783"/>
      <c r="E96" s="781"/>
      <c r="F96" s="785"/>
      <c r="G96" s="785"/>
      <c r="H96" s="787"/>
      <c r="I96" s="425" t="str">
        <f>IF('Mapa final'!Y99="","",'Mapa final'!Y99)</f>
        <v/>
      </c>
      <c r="J96" s="425" t="str">
        <f>IF('Mapa final'!AA99="","",'Mapa final'!AA99)</f>
        <v/>
      </c>
      <c r="K96" s="425" t="str">
        <f t="shared" si="11"/>
        <v/>
      </c>
      <c r="L96" s="425" t="str">
        <f>IF('Mapa final'!AD99="","",'Mapa final'!AD99)</f>
        <v/>
      </c>
      <c r="M96" s="338" t="str">
        <f>IF('Mapa final'!P99="","",'Mapa final'!P99)</f>
        <v/>
      </c>
      <c r="N96" s="70"/>
      <c r="O96" s="70"/>
      <c r="P96" s="70"/>
      <c r="Q96" s="180"/>
    </row>
    <row r="97" spans="1:17" ht="43.5" customHeight="1" x14ac:dyDescent="0.25">
      <c r="A97" s="118" t="s">
        <v>629</v>
      </c>
      <c r="B97" s="778"/>
      <c r="C97" s="780" t="str">
        <f>IF('Mapa final'!E100="","",'Mapa final'!E100)</f>
        <v/>
      </c>
      <c r="D97" s="791"/>
      <c r="E97" s="780" t="str">
        <f>IF('Mapa final'!D100="","",'Mapa final'!D100)</f>
        <v/>
      </c>
      <c r="F97" s="785" t="str">
        <f>IF('Mapa final'!H100="","",'Mapa final'!H100)</f>
        <v/>
      </c>
      <c r="G97" s="785" t="str">
        <f>IF('Mapa final'!L100="","",'Mapa final'!L100)</f>
        <v/>
      </c>
      <c r="H97" s="787"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5" t="str">
        <f>IF('Mapa final'!Y100="","",'Mapa final'!Y100)</f>
        <v/>
      </c>
      <c r="J97" s="425" t="str">
        <f>IF('Mapa final'!AA100="","",'Mapa final'!AA100)</f>
        <v/>
      </c>
      <c r="K97" s="425" t="str">
        <f t="shared" si="11"/>
        <v/>
      </c>
      <c r="L97" s="425" t="str">
        <f>IF('Mapa final'!AD100="","",'Mapa final'!AD100)</f>
        <v/>
      </c>
      <c r="M97" s="338" t="str">
        <f>IF('Mapa final'!P100="","",'Mapa final'!P100)</f>
        <v/>
      </c>
      <c r="N97" s="70"/>
      <c r="O97" s="70"/>
      <c r="P97" s="70"/>
      <c r="Q97" s="180"/>
    </row>
    <row r="98" spans="1:17" ht="43.5" customHeight="1" x14ac:dyDescent="0.25">
      <c r="A98" s="118" t="s">
        <v>630</v>
      </c>
      <c r="B98" s="779"/>
      <c r="C98" s="781"/>
      <c r="D98" s="783"/>
      <c r="E98" s="781"/>
      <c r="F98" s="785"/>
      <c r="G98" s="785"/>
      <c r="H98" s="787"/>
      <c r="I98" s="425" t="str">
        <f>IF('Mapa final'!Y101="","",'Mapa final'!Y101)</f>
        <v/>
      </c>
      <c r="J98" s="425" t="str">
        <f>IF('Mapa final'!AA101="","",'Mapa final'!AA101)</f>
        <v/>
      </c>
      <c r="K98" s="425" t="str">
        <f t="shared" si="11"/>
        <v/>
      </c>
      <c r="L98" s="425" t="str">
        <f>IF('Mapa final'!AD101="","",'Mapa final'!AD101)</f>
        <v/>
      </c>
      <c r="M98" s="338" t="str">
        <f>IF('Mapa final'!P101="","",'Mapa final'!P101)</f>
        <v/>
      </c>
      <c r="N98" s="70"/>
      <c r="O98" s="70"/>
      <c r="P98" s="70"/>
      <c r="Q98" s="180"/>
    </row>
    <row r="99" spans="1:17" ht="43.5" customHeight="1" x14ac:dyDescent="0.25">
      <c r="A99" s="118" t="s">
        <v>631</v>
      </c>
      <c r="B99" s="779"/>
      <c r="C99" s="781"/>
      <c r="D99" s="783"/>
      <c r="E99" s="781"/>
      <c r="F99" s="785"/>
      <c r="G99" s="785"/>
      <c r="H99" s="787"/>
      <c r="I99" s="425" t="str">
        <f>IF('Mapa final'!Y102="","",'Mapa final'!Y102)</f>
        <v/>
      </c>
      <c r="J99" s="425" t="str">
        <f>IF('Mapa final'!AA102="","",'Mapa final'!AA102)</f>
        <v/>
      </c>
      <c r="K99" s="425" t="str">
        <f t="shared" si="11"/>
        <v/>
      </c>
      <c r="L99" s="425" t="str">
        <f>IF('Mapa final'!AD102="","",'Mapa final'!AD102)</f>
        <v/>
      </c>
      <c r="M99" s="338" t="str">
        <f>IF('Mapa final'!P102="","",'Mapa final'!P102)</f>
        <v/>
      </c>
      <c r="N99" s="70"/>
      <c r="O99" s="70"/>
      <c r="P99" s="70"/>
      <c r="Q99" s="180"/>
    </row>
    <row r="100" spans="1:17" ht="43.5" customHeight="1" x14ac:dyDescent="0.25">
      <c r="A100" s="118" t="s">
        <v>632</v>
      </c>
      <c r="B100" s="779"/>
      <c r="C100" s="781"/>
      <c r="D100" s="783"/>
      <c r="E100" s="781"/>
      <c r="F100" s="785"/>
      <c r="G100" s="785"/>
      <c r="H100" s="787"/>
      <c r="I100" s="425" t="str">
        <f>IF('Mapa final'!Y103="","",'Mapa final'!Y103)</f>
        <v/>
      </c>
      <c r="J100" s="425" t="str">
        <f>IF('Mapa final'!AA103="","",'Mapa final'!AA103)</f>
        <v/>
      </c>
      <c r="K100" s="425" t="str">
        <f t="shared" si="11"/>
        <v/>
      </c>
      <c r="L100" s="425" t="str">
        <f>IF('Mapa final'!AD103="","",'Mapa final'!AD103)</f>
        <v/>
      </c>
      <c r="M100" s="338" t="str">
        <f>IF('Mapa final'!P103="","",'Mapa final'!P103)</f>
        <v/>
      </c>
      <c r="N100" s="70"/>
      <c r="O100" s="70"/>
      <c r="P100" s="70"/>
      <c r="Q100" s="180"/>
    </row>
    <row r="101" spans="1:17" ht="43.5" customHeight="1" x14ac:dyDescent="0.25">
      <c r="A101" s="118" t="s">
        <v>633</v>
      </c>
      <c r="B101" s="779"/>
      <c r="C101" s="781"/>
      <c r="D101" s="783"/>
      <c r="E101" s="781"/>
      <c r="F101" s="785"/>
      <c r="G101" s="785"/>
      <c r="H101" s="787"/>
      <c r="I101" s="425" t="str">
        <f>IF('Mapa final'!Y104="","",'Mapa final'!Y104)</f>
        <v/>
      </c>
      <c r="J101" s="425" t="str">
        <f>IF('Mapa final'!AA104="","",'Mapa final'!AA104)</f>
        <v/>
      </c>
      <c r="K101" s="425" t="str">
        <f t="shared" si="11"/>
        <v/>
      </c>
      <c r="L101" s="425" t="str">
        <f>IF('Mapa final'!AD104="","",'Mapa final'!AD104)</f>
        <v/>
      </c>
      <c r="M101" s="338" t="str">
        <f>IF('Mapa final'!P104="","",'Mapa final'!P104)</f>
        <v/>
      </c>
      <c r="N101" s="70"/>
      <c r="O101" s="70"/>
      <c r="P101" s="70"/>
      <c r="Q101" s="180"/>
    </row>
    <row r="102" spans="1:17" ht="43.5" customHeight="1" x14ac:dyDescent="0.25">
      <c r="A102" s="118" t="s">
        <v>634</v>
      </c>
      <c r="B102" s="779"/>
      <c r="C102" s="781"/>
      <c r="D102" s="783"/>
      <c r="E102" s="781"/>
      <c r="F102" s="785"/>
      <c r="G102" s="785"/>
      <c r="H102" s="787"/>
      <c r="I102" s="425" t="str">
        <f>IF('Mapa final'!Y105="","",'Mapa final'!Y105)</f>
        <v/>
      </c>
      <c r="J102" s="425" t="str">
        <f>IF('Mapa final'!AA105="","",'Mapa final'!AA105)</f>
        <v/>
      </c>
      <c r="K102" s="425" t="str">
        <f t="shared" si="11"/>
        <v/>
      </c>
      <c r="L102" s="425" t="str">
        <f>IF('Mapa final'!AD105="","",'Mapa final'!AD105)</f>
        <v/>
      </c>
      <c r="M102" s="338" t="str">
        <f>IF('Mapa final'!P105="","",'Mapa final'!P105)</f>
        <v/>
      </c>
      <c r="N102" s="70"/>
      <c r="O102" s="70"/>
      <c r="P102" s="70"/>
      <c r="Q102" s="180"/>
    </row>
    <row r="103" spans="1:17" ht="43.5" customHeight="1" x14ac:dyDescent="0.25">
      <c r="A103" s="118" t="s">
        <v>635</v>
      </c>
      <c r="B103" s="778"/>
      <c r="C103" s="780" t="str">
        <f>IF('Mapa final'!E106="","",'Mapa final'!E106)</f>
        <v/>
      </c>
      <c r="D103" s="791"/>
      <c r="E103" s="780" t="str">
        <f>IF('Mapa final'!D106="","",'Mapa final'!D106)</f>
        <v/>
      </c>
      <c r="F103" s="785" t="str">
        <f>IF('Mapa final'!H106="","",'Mapa final'!H106)</f>
        <v/>
      </c>
      <c r="G103" s="785" t="str">
        <f>IF('Mapa final'!L106="","",'Mapa final'!L106)</f>
        <v/>
      </c>
      <c r="H103" s="787"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5" t="str">
        <f>IF('Mapa final'!Y106="","",'Mapa final'!Y106)</f>
        <v/>
      </c>
      <c r="J103" s="425" t="str">
        <f>IF('Mapa final'!AA106="","",'Mapa final'!AA106)</f>
        <v/>
      </c>
      <c r="K103" s="425" t="str">
        <f t="shared" si="11"/>
        <v/>
      </c>
      <c r="L103" s="425" t="str">
        <f>IF('Mapa final'!AD106="","",'Mapa final'!AD106)</f>
        <v/>
      </c>
      <c r="M103" s="338" t="str">
        <f>IF('Mapa final'!P106="","",'Mapa final'!P106)</f>
        <v/>
      </c>
      <c r="N103" s="70"/>
      <c r="O103" s="70"/>
      <c r="P103" s="70"/>
      <c r="Q103" s="180"/>
    </row>
    <row r="104" spans="1:17" ht="43.5" customHeight="1" x14ac:dyDescent="0.25">
      <c r="A104" s="118" t="s">
        <v>636</v>
      </c>
      <c r="B104" s="779"/>
      <c r="C104" s="781"/>
      <c r="D104" s="783"/>
      <c r="E104" s="781"/>
      <c r="F104" s="785"/>
      <c r="G104" s="785"/>
      <c r="H104" s="787"/>
      <c r="I104" s="425" t="str">
        <f>IF('Mapa final'!Y107="","",'Mapa final'!Y107)</f>
        <v/>
      </c>
      <c r="J104" s="425" t="str">
        <f>IF('Mapa final'!AA107="","",'Mapa final'!AA107)</f>
        <v/>
      </c>
      <c r="K104" s="425" t="str">
        <f t="shared" si="11"/>
        <v/>
      </c>
      <c r="L104" s="425" t="str">
        <f>IF('Mapa final'!AD107="","",'Mapa final'!AD107)</f>
        <v/>
      </c>
      <c r="M104" s="338" t="str">
        <f>IF('Mapa final'!P107="","",'Mapa final'!P107)</f>
        <v/>
      </c>
      <c r="N104" s="70"/>
      <c r="O104" s="70"/>
      <c r="P104" s="70"/>
      <c r="Q104" s="180"/>
    </row>
    <row r="105" spans="1:17" ht="43.5" customHeight="1" x14ac:dyDescent="0.25">
      <c r="A105" s="118" t="s">
        <v>637</v>
      </c>
      <c r="B105" s="779"/>
      <c r="C105" s="781"/>
      <c r="D105" s="783"/>
      <c r="E105" s="781"/>
      <c r="F105" s="785"/>
      <c r="G105" s="785"/>
      <c r="H105" s="787"/>
      <c r="I105" s="425" t="str">
        <f>IF('Mapa final'!Y108="","",'Mapa final'!Y108)</f>
        <v/>
      </c>
      <c r="J105" s="425" t="str">
        <f>IF('Mapa final'!AA108="","",'Mapa final'!AA108)</f>
        <v/>
      </c>
      <c r="K105" s="425" t="str">
        <f t="shared" si="11"/>
        <v/>
      </c>
      <c r="L105" s="425" t="str">
        <f>IF('Mapa final'!AD108="","",'Mapa final'!AD108)</f>
        <v/>
      </c>
      <c r="M105" s="338" t="str">
        <f>IF('Mapa final'!P108="","",'Mapa final'!P108)</f>
        <v/>
      </c>
      <c r="N105" s="70"/>
      <c r="O105" s="70"/>
      <c r="P105" s="70"/>
      <c r="Q105" s="180"/>
    </row>
    <row r="106" spans="1:17" ht="43.5" customHeight="1" x14ac:dyDescent="0.25">
      <c r="A106" s="118" t="s">
        <v>638</v>
      </c>
      <c r="B106" s="779"/>
      <c r="C106" s="781"/>
      <c r="D106" s="783"/>
      <c r="E106" s="781"/>
      <c r="F106" s="785"/>
      <c r="G106" s="785"/>
      <c r="H106" s="787"/>
      <c r="I106" s="425" t="str">
        <f>IF('Mapa final'!Y109="","",'Mapa final'!Y109)</f>
        <v/>
      </c>
      <c r="J106" s="425" t="str">
        <f>IF('Mapa final'!AA109="","",'Mapa final'!AA109)</f>
        <v/>
      </c>
      <c r="K106" s="425" t="str">
        <f t="shared" si="11"/>
        <v/>
      </c>
      <c r="L106" s="425" t="str">
        <f>IF('Mapa final'!AD109="","",'Mapa final'!AD109)</f>
        <v/>
      </c>
      <c r="M106" s="338" t="str">
        <f>IF('Mapa final'!P109="","",'Mapa final'!P109)</f>
        <v/>
      </c>
      <c r="N106" s="70"/>
      <c r="O106" s="70"/>
      <c r="P106" s="70"/>
      <c r="Q106" s="180"/>
    </row>
    <row r="107" spans="1:17" ht="43.5" customHeight="1" x14ac:dyDescent="0.25">
      <c r="A107" s="118" t="s">
        <v>639</v>
      </c>
      <c r="B107" s="779"/>
      <c r="C107" s="781"/>
      <c r="D107" s="783"/>
      <c r="E107" s="781"/>
      <c r="F107" s="785"/>
      <c r="G107" s="785"/>
      <c r="H107" s="787"/>
      <c r="I107" s="425" t="str">
        <f>IF('Mapa final'!Y110="","",'Mapa final'!Y110)</f>
        <v/>
      </c>
      <c r="J107" s="425" t="str">
        <f>IF('Mapa final'!AA110="","",'Mapa final'!AA110)</f>
        <v/>
      </c>
      <c r="K107" s="425" t="str">
        <f t="shared" si="11"/>
        <v/>
      </c>
      <c r="L107" s="425" t="str">
        <f>IF('Mapa final'!AD110="","",'Mapa final'!AD110)</f>
        <v/>
      </c>
      <c r="M107" s="338" t="str">
        <f>IF('Mapa final'!P110="","",'Mapa final'!P110)</f>
        <v/>
      </c>
      <c r="N107" s="70"/>
      <c r="O107" s="70"/>
      <c r="P107" s="70"/>
      <c r="Q107" s="180"/>
    </row>
    <row r="108" spans="1:17" ht="43.5" customHeight="1" x14ac:dyDescent="0.25">
      <c r="A108" s="118" t="s">
        <v>640</v>
      </c>
      <c r="B108" s="779"/>
      <c r="C108" s="781"/>
      <c r="D108" s="783"/>
      <c r="E108" s="781"/>
      <c r="F108" s="785"/>
      <c r="G108" s="785"/>
      <c r="H108" s="787"/>
      <c r="I108" s="425" t="str">
        <f>IF('Mapa final'!Y111="","",'Mapa final'!Y111)</f>
        <v/>
      </c>
      <c r="J108" s="425" t="str">
        <f>IF('Mapa final'!AA111="","",'Mapa final'!AA111)</f>
        <v/>
      </c>
      <c r="K108" s="425" t="str">
        <f t="shared" si="11"/>
        <v/>
      </c>
      <c r="L108" s="425" t="str">
        <f>IF('Mapa final'!AD111="","",'Mapa final'!AD111)</f>
        <v/>
      </c>
      <c r="M108" s="338" t="str">
        <f>IF('Mapa final'!P111="","",'Mapa final'!P111)</f>
        <v/>
      </c>
      <c r="N108" s="70"/>
      <c r="O108" s="70"/>
      <c r="P108" s="70"/>
      <c r="Q108" s="180"/>
    </row>
    <row r="109" spans="1:17" ht="43.5" customHeight="1" x14ac:dyDescent="0.25">
      <c r="A109" s="118" t="s">
        <v>641</v>
      </c>
      <c r="B109" s="778"/>
      <c r="C109" s="780" t="str">
        <f>IF('Mapa final'!E112="","",'Mapa final'!E112)</f>
        <v/>
      </c>
      <c r="D109" s="791"/>
      <c r="E109" s="780" t="str">
        <f>IF('Mapa final'!D112="","",'Mapa final'!D112)</f>
        <v/>
      </c>
      <c r="F109" s="785" t="str">
        <f>IF('Mapa final'!H112="","",'Mapa final'!H112)</f>
        <v/>
      </c>
      <c r="G109" s="785" t="str">
        <f>IF('Mapa final'!L112="","",'Mapa final'!L112)</f>
        <v/>
      </c>
      <c r="H109" s="787"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5" t="str">
        <f>IF('Mapa final'!Y112="","",'Mapa final'!Y112)</f>
        <v/>
      </c>
      <c r="J109" s="425" t="str">
        <f>IF('Mapa final'!AA112="","",'Mapa final'!AA112)</f>
        <v/>
      </c>
      <c r="K109" s="425" t="str">
        <f t="shared" si="11"/>
        <v/>
      </c>
      <c r="L109" s="425" t="str">
        <f>IF('Mapa final'!AD112="","",'Mapa final'!AD112)</f>
        <v/>
      </c>
      <c r="M109" s="338" t="str">
        <f>IF('Mapa final'!P112="","",'Mapa final'!P112)</f>
        <v/>
      </c>
      <c r="N109" s="70"/>
      <c r="O109" s="70"/>
      <c r="P109" s="70"/>
      <c r="Q109" s="180"/>
    </row>
    <row r="110" spans="1:17" ht="43.5" customHeight="1" x14ac:dyDescent="0.25">
      <c r="A110" s="118" t="s">
        <v>642</v>
      </c>
      <c r="B110" s="779"/>
      <c r="C110" s="781"/>
      <c r="D110" s="783"/>
      <c r="E110" s="781"/>
      <c r="F110" s="785"/>
      <c r="G110" s="785"/>
      <c r="H110" s="787"/>
      <c r="I110" s="425" t="str">
        <f>IF('Mapa final'!Y113="","",'Mapa final'!Y113)</f>
        <v/>
      </c>
      <c r="J110" s="425" t="str">
        <f>IF('Mapa final'!AA113="","",'Mapa final'!AA113)</f>
        <v/>
      </c>
      <c r="K110" s="425" t="str">
        <f t="shared" si="11"/>
        <v/>
      </c>
      <c r="L110" s="425" t="str">
        <f>IF('Mapa final'!AD113="","",'Mapa final'!AD113)</f>
        <v/>
      </c>
      <c r="M110" s="338" t="str">
        <f>IF('Mapa final'!P113="","",'Mapa final'!P113)</f>
        <v/>
      </c>
      <c r="N110" s="70"/>
      <c r="O110" s="70"/>
      <c r="P110" s="70"/>
      <c r="Q110" s="180"/>
    </row>
    <row r="111" spans="1:17" ht="43.5" customHeight="1" x14ac:dyDescent="0.25">
      <c r="A111" s="118" t="s">
        <v>643</v>
      </c>
      <c r="B111" s="779"/>
      <c r="C111" s="781"/>
      <c r="D111" s="783"/>
      <c r="E111" s="781"/>
      <c r="F111" s="785"/>
      <c r="G111" s="785"/>
      <c r="H111" s="787"/>
      <c r="I111" s="425" t="str">
        <f>IF('Mapa final'!Y114="","",'Mapa final'!Y114)</f>
        <v/>
      </c>
      <c r="J111" s="425" t="str">
        <f>IF('Mapa final'!AA114="","",'Mapa final'!AA114)</f>
        <v/>
      </c>
      <c r="K111" s="425" t="str">
        <f t="shared" si="11"/>
        <v/>
      </c>
      <c r="L111" s="425" t="str">
        <f>IF('Mapa final'!AD114="","",'Mapa final'!AD114)</f>
        <v/>
      </c>
      <c r="M111" s="338" t="str">
        <f>IF('Mapa final'!P114="","",'Mapa final'!P114)</f>
        <v/>
      </c>
      <c r="N111" s="70"/>
      <c r="O111" s="70"/>
      <c r="P111" s="70"/>
      <c r="Q111" s="180"/>
    </row>
    <row r="112" spans="1:17" ht="43.5" customHeight="1" x14ac:dyDescent="0.25">
      <c r="A112" s="118" t="s">
        <v>644</v>
      </c>
      <c r="B112" s="779"/>
      <c r="C112" s="781"/>
      <c r="D112" s="783"/>
      <c r="E112" s="781"/>
      <c r="F112" s="785"/>
      <c r="G112" s="785"/>
      <c r="H112" s="787"/>
      <c r="I112" s="425" t="str">
        <f>IF('Mapa final'!Y115="","",'Mapa final'!Y115)</f>
        <v/>
      </c>
      <c r="J112" s="425" t="str">
        <f>IF('Mapa final'!AA115="","",'Mapa final'!AA115)</f>
        <v/>
      </c>
      <c r="K112" s="425" t="str">
        <f t="shared" si="11"/>
        <v/>
      </c>
      <c r="L112" s="425" t="str">
        <f>IF('Mapa final'!AD115="","",'Mapa final'!AD115)</f>
        <v/>
      </c>
      <c r="M112" s="338" t="str">
        <f>IF('Mapa final'!P115="","",'Mapa final'!P115)</f>
        <v/>
      </c>
      <c r="N112" s="70"/>
      <c r="O112" s="70"/>
      <c r="P112" s="70"/>
      <c r="Q112" s="180"/>
    </row>
    <row r="113" spans="1:17" ht="43.5" customHeight="1" x14ac:dyDescent="0.25">
      <c r="A113" s="118" t="s">
        <v>645</v>
      </c>
      <c r="B113" s="779"/>
      <c r="C113" s="781"/>
      <c r="D113" s="783"/>
      <c r="E113" s="781"/>
      <c r="F113" s="785"/>
      <c r="G113" s="785"/>
      <c r="H113" s="787"/>
      <c r="I113" s="425" t="str">
        <f>IF('Mapa final'!Y116="","",'Mapa final'!Y116)</f>
        <v/>
      </c>
      <c r="J113" s="425" t="str">
        <f>IF('Mapa final'!AA116="","",'Mapa final'!AA116)</f>
        <v/>
      </c>
      <c r="K113" s="425" t="str">
        <f t="shared" si="11"/>
        <v/>
      </c>
      <c r="L113" s="425" t="str">
        <f>IF('Mapa final'!AD116="","",'Mapa final'!AD116)</f>
        <v/>
      </c>
      <c r="M113" s="338" t="str">
        <f>IF('Mapa final'!P116="","",'Mapa final'!P116)</f>
        <v/>
      </c>
      <c r="N113" s="70"/>
      <c r="O113" s="70"/>
      <c r="P113" s="70"/>
      <c r="Q113" s="180"/>
    </row>
    <row r="114" spans="1:17" ht="43.5" customHeight="1" x14ac:dyDescent="0.25">
      <c r="A114" s="118" t="s">
        <v>646</v>
      </c>
      <c r="B114" s="779"/>
      <c r="C114" s="781"/>
      <c r="D114" s="783"/>
      <c r="E114" s="781"/>
      <c r="F114" s="785"/>
      <c r="G114" s="785"/>
      <c r="H114" s="787"/>
      <c r="I114" s="425" t="str">
        <f>IF('Mapa final'!Y117="","",'Mapa final'!Y117)</f>
        <v/>
      </c>
      <c r="J114" s="425" t="str">
        <f>IF('Mapa final'!AA117="","",'Mapa final'!AA117)</f>
        <v/>
      </c>
      <c r="K114" s="425" t="str">
        <f t="shared" si="11"/>
        <v/>
      </c>
      <c r="L114" s="425" t="str">
        <f>IF('Mapa final'!AD117="","",'Mapa final'!AD117)</f>
        <v/>
      </c>
      <c r="M114" s="338" t="str">
        <f>IF('Mapa final'!P117="","",'Mapa final'!P117)</f>
        <v/>
      </c>
      <c r="N114" s="70"/>
      <c r="O114" s="70"/>
      <c r="P114" s="70"/>
      <c r="Q114" s="180"/>
    </row>
    <row r="115" spans="1:17" ht="43.5" customHeight="1" x14ac:dyDescent="0.25">
      <c r="A115" s="118" t="s">
        <v>647</v>
      </c>
      <c r="B115" s="778"/>
      <c r="C115" s="780" t="str">
        <f>IF('Mapa final'!E118="","",'Mapa final'!E118)</f>
        <v/>
      </c>
      <c r="D115" s="791"/>
      <c r="E115" s="780" t="str">
        <f>IF('Mapa final'!D118="","",'Mapa final'!D118)</f>
        <v/>
      </c>
      <c r="F115" s="785" t="str">
        <f>IF('Mapa final'!H118="","",'Mapa final'!H118)</f>
        <v/>
      </c>
      <c r="G115" s="785" t="str">
        <f>IF('Mapa final'!L118="","",'Mapa final'!L118)</f>
        <v/>
      </c>
      <c r="H115" s="787"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5" t="str">
        <f>IF('Mapa final'!Y118="","",'Mapa final'!Y118)</f>
        <v/>
      </c>
      <c r="J115" s="425" t="str">
        <f>IF('Mapa final'!AA118="","",'Mapa final'!AA118)</f>
        <v/>
      </c>
      <c r="K115" s="425" t="str">
        <f t="shared" si="11"/>
        <v/>
      </c>
      <c r="L115" s="425" t="str">
        <f>IF('Mapa final'!AD118="","",'Mapa final'!AD118)</f>
        <v/>
      </c>
      <c r="M115" s="338" t="str">
        <f>IF('Mapa final'!P118="","",'Mapa final'!P118)</f>
        <v/>
      </c>
      <c r="N115" s="70"/>
      <c r="O115" s="70"/>
      <c r="P115" s="70"/>
      <c r="Q115" s="180"/>
    </row>
    <row r="116" spans="1:17" ht="43.5" customHeight="1" x14ac:dyDescent="0.25">
      <c r="A116" s="118" t="s">
        <v>648</v>
      </c>
      <c r="B116" s="779"/>
      <c r="C116" s="781"/>
      <c r="D116" s="783"/>
      <c r="E116" s="781"/>
      <c r="F116" s="785"/>
      <c r="G116" s="785"/>
      <c r="H116" s="787"/>
      <c r="I116" s="425" t="str">
        <f>IF('Mapa final'!Y119="","",'Mapa final'!Y119)</f>
        <v/>
      </c>
      <c r="J116" s="425" t="str">
        <f>IF('Mapa final'!AA119="","",'Mapa final'!AA119)</f>
        <v/>
      </c>
      <c r="K116" s="425" t="str">
        <f t="shared" si="11"/>
        <v/>
      </c>
      <c r="L116" s="425" t="str">
        <f>IF('Mapa final'!AD119="","",'Mapa final'!AD119)</f>
        <v/>
      </c>
      <c r="M116" s="338" t="str">
        <f>IF('Mapa final'!P119="","",'Mapa final'!P119)</f>
        <v/>
      </c>
      <c r="N116" s="70"/>
      <c r="O116" s="70"/>
      <c r="P116" s="70"/>
      <c r="Q116" s="180"/>
    </row>
    <row r="117" spans="1:17" ht="43.5" customHeight="1" x14ac:dyDescent="0.25">
      <c r="A117" s="118" t="s">
        <v>649</v>
      </c>
      <c r="B117" s="779"/>
      <c r="C117" s="781"/>
      <c r="D117" s="783"/>
      <c r="E117" s="781"/>
      <c r="F117" s="785"/>
      <c r="G117" s="785"/>
      <c r="H117" s="787"/>
      <c r="I117" s="425" t="str">
        <f>IF('Mapa final'!Y120="","",'Mapa final'!Y120)</f>
        <v/>
      </c>
      <c r="J117" s="425" t="str">
        <f>IF('Mapa final'!AA120="","",'Mapa final'!AA120)</f>
        <v/>
      </c>
      <c r="K117" s="425" t="str">
        <f t="shared" si="11"/>
        <v/>
      </c>
      <c r="L117" s="425" t="str">
        <f>IF('Mapa final'!AD120="","",'Mapa final'!AD120)</f>
        <v/>
      </c>
      <c r="M117" s="338" t="str">
        <f>IF('Mapa final'!P120="","",'Mapa final'!P120)</f>
        <v/>
      </c>
      <c r="N117" s="70"/>
      <c r="O117" s="70"/>
      <c r="P117" s="70"/>
      <c r="Q117" s="180"/>
    </row>
    <row r="118" spans="1:17" ht="43.5" customHeight="1" x14ac:dyDescent="0.25">
      <c r="A118" s="118" t="s">
        <v>650</v>
      </c>
      <c r="B118" s="779"/>
      <c r="C118" s="781"/>
      <c r="D118" s="783"/>
      <c r="E118" s="781"/>
      <c r="F118" s="785"/>
      <c r="G118" s="785"/>
      <c r="H118" s="787"/>
      <c r="I118" s="425" t="str">
        <f>IF('Mapa final'!Y121="","",'Mapa final'!Y121)</f>
        <v/>
      </c>
      <c r="J118" s="425" t="str">
        <f>IF('Mapa final'!AA121="","",'Mapa final'!AA121)</f>
        <v/>
      </c>
      <c r="K118" s="425" t="str">
        <f t="shared" si="11"/>
        <v/>
      </c>
      <c r="L118" s="425" t="str">
        <f>IF('Mapa final'!AD121="","",'Mapa final'!AD121)</f>
        <v/>
      </c>
      <c r="M118" s="338" t="str">
        <f>IF('Mapa final'!P121="","",'Mapa final'!P121)</f>
        <v/>
      </c>
      <c r="N118" s="70"/>
      <c r="O118" s="70"/>
      <c r="P118" s="70"/>
      <c r="Q118" s="180"/>
    </row>
    <row r="119" spans="1:17" ht="43.5" customHeight="1" x14ac:dyDescent="0.25">
      <c r="A119" s="118" t="s">
        <v>651</v>
      </c>
      <c r="B119" s="779"/>
      <c r="C119" s="781"/>
      <c r="D119" s="783"/>
      <c r="E119" s="781"/>
      <c r="F119" s="785"/>
      <c r="G119" s="785"/>
      <c r="H119" s="787"/>
      <c r="I119" s="425" t="str">
        <f>IF('Mapa final'!Y122="","",'Mapa final'!Y122)</f>
        <v/>
      </c>
      <c r="J119" s="425" t="str">
        <f>IF('Mapa final'!AA122="","",'Mapa final'!AA122)</f>
        <v/>
      </c>
      <c r="K119" s="425" t="str">
        <f t="shared" si="11"/>
        <v/>
      </c>
      <c r="L119" s="425" t="str">
        <f>IF('Mapa final'!AD122="","",'Mapa final'!AD122)</f>
        <v/>
      </c>
      <c r="M119" s="338" t="str">
        <f>IF('Mapa final'!P122="","",'Mapa final'!P122)</f>
        <v/>
      </c>
      <c r="N119" s="70"/>
      <c r="O119" s="70"/>
      <c r="P119" s="70"/>
      <c r="Q119" s="180"/>
    </row>
    <row r="120" spans="1:17" ht="43.5" customHeight="1" x14ac:dyDescent="0.25">
      <c r="A120" s="118" t="s">
        <v>652</v>
      </c>
      <c r="B120" s="779"/>
      <c r="C120" s="781"/>
      <c r="D120" s="783"/>
      <c r="E120" s="781"/>
      <c r="F120" s="785"/>
      <c r="G120" s="785"/>
      <c r="H120" s="787"/>
      <c r="I120" s="425" t="str">
        <f>IF('Mapa final'!Y123="","",'Mapa final'!Y123)</f>
        <v/>
      </c>
      <c r="J120" s="425" t="str">
        <f>IF('Mapa final'!AA123="","",'Mapa final'!AA123)</f>
        <v/>
      </c>
      <c r="K120" s="425" t="str">
        <f t="shared" si="11"/>
        <v/>
      </c>
      <c r="L120" s="425" t="str">
        <f>IF('Mapa final'!AD123="","",'Mapa final'!AD123)</f>
        <v/>
      </c>
      <c r="M120" s="338" t="str">
        <f>IF('Mapa final'!P123="","",'Mapa final'!P123)</f>
        <v/>
      </c>
      <c r="N120" s="70"/>
      <c r="O120" s="70"/>
      <c r="P120" s="70"/>
      <c r="Q120" s="180"/>
    </row>
    <row r="121" spans="1:17" ht="43.5" customHeight="1" x14ac:dyDescent="0.25">
      <c r="A121" s="118" t="s">
        <v>653</v>
      </c>
      <c r="B121" s="778"/>
      <c r="C121" s="780" t="str">
        <f>IF('Mapa final'!E124="","",'Mapa final'!E124)</f>
        <v/>
      </c>
      <c r="D121" s="791"/>
      <c r="E121" s="780" t="str">
        <f>IF('Mapa final'!D124="","",'Mapa final'!D124)</f>
        <v/>
      </c>
      <c r="F121" s="785" t="str">
        <f>IF('Mapa final'!H124="","",'Mapa final'!H124)</f>
        <v/>
      </c>
      <c r="G121" s="785" t="str">
        <f>IF('Mapa final'!L124="","",'Mapa final'!L124)</f>
        <v/>
      </c>
      <c r="H121" s="787"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5" t="str">
        <f>IF('Mapa final'!Y124="","",'Mapa final'!Y124)</f>
        <v/>
      </c>
      <c r="J121" s="425" t="str">
        <f>IF('Mapa final'!AA124="","",'Mapa final'!AA124)</f>
        <v/>
      </c>
      <c r="K121" s="425" t="str">
        <f t="shared" si="11"/>
        <v/>
      </c>
      <c r="L121" s="425" t="str">
        <f>IF('Mapa final'!AD124="","",'Mapa final'!AD124)</f>
        <v/>
      </c>
      <c r="M121" s="338" t="str">
        <f>IF('Mapa final'!P124="","",'Mapa final'!P124)</f>
        <v/>
      </c>
      <c r="N121" s="70"/>
      <c r="O121" s="70"/>
      <c r="P121" s="70"/>
      <c r="Q121" s="180"/>
    </row>
    <row r="122" spans="1:17" ht="43.5" customHeight="1" x14ac:dyDescent="0.25">
      <c r="A122" s="118" t="s">
        <v>654</v>
      </c>
      <c r="B122" s="779"/>
      <c r="C122" s="781"/>
      <c r="D122" s="783"/>
      <c r="E122" s="781"/>
      <c r="F122" s="785"/>
      <c r="G122" s="785"/>
      <c r="H122" s="787"/>
      <c r="I122" s="425" t="str">
        <f>IF('Mapa final'!Y125="","",'Mapa final'!Y125)</f>
        <v/>
      </c>
      <c r="J122" s="425" t="str">
        <f>IF('Mapa final'!AA125="","",'Mapa final'!AA125)</f>
        <v/>
      </c>
      <c r="K122" s="425" t="str">
        <f t="shared" si="11"/>
        <v/>
      </c>
      <c r="L122" s="425" t="str">
        <f>IF('Mapa final'!AD125="","",'Mapa final'!AD125)</f>
        <v/>
      </c>
      <c r="M122" s="338" t="str">
        <f>IF('Mapa final'!P125="","",'Mapa final'!P125)</f>
        <v/>
      </c>
      <c r="N122" s="70"/>
      <c r="O122" s="70"/>
      <c r="P122" s="70"/>
      <c r="Q122" s="180"/>
    </row>
    <row r="123" spans="1:17" ht="43.5" customHeight="1" x14ac:dyDescent="0.25">
      <c r="A123" s="118" t="s">
        <v>655</v>
      </c>
      <c r="B123" s="779"/>
      <c r="C123" s="781"/>
      <c r="D123" s="783"/>
      <c r="E123" s="781"/>
      <c r="F123" s="785"/>
      <c r="G123" s="785"/>
      <c r="H123" s="787"/>
      <c r="I123" s="425" t="str">
        <f>IF('Mapa final'!Y126="","",'Mapa final'!Y126)</f>
        <v/>
      </c>
      <c r="J123" s="425" t="str">
        <f>IF('Mapa final'!AA126="","",'Mapa final'!AA126)</f>
        <v/>
      </c>
      <c r="K123" s="425" t="str">
        <f t="shared" si="11"/>
        <v/>
      </c>
      <c r="L123" s="425" t="str">
        <f>IF('Mapa final'!AD126="","",'Mapa final'!AD126)</f>
        <v/>
      </c>
      <c r="M123" s="338" t="str">
        <f>IF('Mapa final'!P126="","",'Mapa final'!P126)</f>
        <v/>
      </c>
      <c r="N123" s="70"/>
      <c r="O123" s="70"/>
      <c r="P123" s="70"/>
      <c r="Q123" s="180"/>
    </row>
    <row r="124" spans="1:17" ht="43.5" customHeight="1" x14ac:dyDescent="0.25">
      <c r="A124" s="118" t="s">
        <v>656</v>
      </c>
      <c r="B124" s="779"/>
      <c r="C124" s="781"/>
      <c r="D124" s="783"/>
      <c r="E124" s="781"/>
      <c r="F124" s="785"/>
      <c r="G124" s="785"/>
      <c r="H124" s="787"/>
      <c r="I124" s="425" t="str">
        <f>IF('Mapa final'!Y127="","",'Mapa final'!Y127)</f>
        <v/>
      </c>
      <c r="J124" s="425" t="str">
        <f>IF('Mapa final'!AA127="","",'Mapa final'!AA127)</f>
        <v/>
      </c>
      <c r="K124" s="425" t="str">
        <f t="shared" si="11"/>
        <v/>
      </c>
      <c r="L124" s="425" t="str">
        <f>IF('Mapa final'!AD127="","",'Mapa final'!AD127)</f>
        <v/>
      </c>
      <c r="M124" s="338" t="str">
        <f>IF('Mapa final'!P127="","",'Mapa final'!P127)</f>
        <v/>
      </c>
      <c r="N124" s="70"/>
      <c r="O124" s="70"/>
      <c r="P124" s="70"/>
      <c r="Q124" s="180"/>
    </row>
    <row r="125" spans="1:17" ht="43.5" customHeight="1" x14ac:dyDescent="0.25">
      <c r="A125" s="118" t="s">
        <v>657</v>
      </c>
      <c r="B125" s="779"/>
      <c r="C125" s="781"/>
      <c r="D125" s="783"/>
      <c r="E125" s="781"/>
      <c r="F125" s="785"/>
      <c r="G125" s="785"/>
      <c r="H125" s="787"/>
      <c r="I125" s="425" t="str">
        <f>IF('Mapa final'!Y128="","",'Mapa final'!Y128)</f>
        <v/>
      </c>
      <c r="J125" s="425" t="str">
        <f>IF('Mapa final'!AA128="","",'Mapa final'!AA128)</f>
        <v/>
      </c>
      <c r="K125" s="425" t="str">
        <f t="shared" si="11"/>
        <v/>
      </c>
      <c r="L125" s="425" t="str">
        <f>IF('Mapa final'!AD128="","",'Mapa final'!AD128)</f>
        <v/>
      </c>
      <c r="M125" s="338" t="str">
        <f>IF('Mapa final'!P128="","",'Mapa final'!P128)</f>
        <v/>
      </c>
      <c r="N125" s="70"/>
      <c r="O125" s="70"/>
      <c r="P125" s="70"/>
      <c r="Q125" s="180"/>
    </row>
    <row r="126" spans="1:17" ht="43.5" customHeight="1" x14ac:dyDescent="0.25">
      <c r="A126" s="118" t="s">
        <v>658</v>
      </c>
      <c r="B126" s="779"/>
      <c r="C126" s="781"/>
      <c r="D126" s="783"/>
      <c r="E126" s="781"/>
      <c r="F126" s="785"/>
      <c r="G126" s="785"/>
      <c r="H126" s="787"/>
      <c r="I126" s="425" t="str">
        <f>IF('Mapa final'!Y129="","",'Mapa final'!Y129)</f>
        <v/>
      </c>
      <c r="J126" s="425" t="str">
        <f>IF('Mapa final'!AA129="","",'Mapa final'!AA129)</f>
        <v/>
      </c>
      <c r="K126" s="425" t="str">
        <f t="shared" si="11"/>
        <v/>
      </c>
      <c r="L126" s="425" t="str">
        <f>IF('Mapa final'!AD129="","",'Mapa final'!AD129)</f>
        <v/>
      </c>
      <c r="M126" s="338" t="str">
        <f>IF('Mapa final'!P129="","",'Mapa final'!P129)</f>
        <v/>
      </c>
      <c r="N126" s="70"/>
      <c r="O126" s="70"/>
      <c r="P126" s="70"/>
      <c r="Q126" s="180"/>
    </row>
    <row r="127" spans="1:17" ht="43.5" customHeight="1" x14ac:dyDescent="0.25">
      <c r="A127" s="118" t="s">
        <v>659</v>
      </c>
      <c r="B127" s="778"/>
      <c r="C127" s="780" t="str">
        <f>IF('Mapa final'!E130="","",'Mapa final'!E130)</f>
        <v/>
      </c>
      <c r="D127" s="791"/>
      <c r="E127" s="780" t="str">
        <f>IF('Mapa final'!D130="","",'Mapa final'!D130)</f>
        <v/>
      </c>
      <c r="F127" s="785" t="str">
        <f>IF('Mapa final'!H130="","",'Mapa final'!H130)</f>
        <v/>
      </c>
      <c r="G127" s="785" t="str">
        <f>IF('Mapa final'!L130="","",'Mapa final'!L130)</f>
        <v/>
      </c>
      <c r="H127" s="787"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5" t="str">
        <f>IF('Mapa final'!Y130="","",'Mapa final'!Y130)</f>
        <v/>
      </c>
      <c r="J127" s="425" t="str">
        <f>IF('Mapa final'!AA130="","",'Mapa final'!AA130)</f>
        <v/>
      </c>
      <c r="K127" s="425" t="str">
        <f t="shared" si="11"/>
        <v/>
      </c>
      <c r="L127" s="425" t="str">
        <f>IF('Mapa final'!AD130="","",'Mapa final'!AD130)</f>
        <v/>
      </c>
      <c r="M127" s="338" t="str">
        <f>IF('Mapa final'!P130="","",'Mapa final'!P130)</f>
        <v/>
      </c>
      <c r="N127" s="70"/>
      <c r="O127" s="70"/>
      <c r="P127" s="70"/>
      <c r="Q127" s="180"/>
    </row>
    <row r="128" spans="1:17" ht="43.5" customHeight="1" x14ac:dyDescent="0.25">
      <c r="A128" s="118" t="s">
        <v>660</v>
      </c>
      <c r="B128" s="779"/>
      <c r="C128" s="781"/>
      <c r="D128" s="783"/>
      <c r="E128" s="781"/>
      <c r="F128" s="785"/>
      <c r="G128" s="785"/>
      <c r="H128" s="787"/>
      <c r="I128" s="425" t="str">
        <f>IF('Mapa final'!Y131="","",'Mapa final'!Y131)</f>
        <v/>
      </c>
      <c r="J128" s="425" t="str">
        <f>IF('Mapa final'!AA131="","",'Mapa final'!AA131)</f>
        <v/>
      </c>
      <c r="K128" s="425" t="str">
        <f t="shared" si="11"/>
        <v/>
      </c>
      <c r="L128" s="425" t="str">
        <f>IF('Mapa final'!AD131="","",'Mapa final'!AD131)</f>
        <v/>
      </c>
      <c r="M128" s="338" t="str">
        <f>IF('Mapa final'!P131="","",'Mapa final'!P131)</f>
        <v/>
      </c>
      <c r="N128" s="70"/>
      <c r="O128" s="70"/>
      <c r="P128" s="70"/>
      <c r="Q128" s="180"/>
    </row>
    <row r="129" spans="1:17" ht="43.5" customHeight="1" x14ac:dyDescent="0.25">
      <c r="A129" s="118" t="s">
        <v>661</v>
      </c>
      <c r="B129" s="779"/>
      <c r="C129" s="781"/>
      <c r="D129" s="783"/>
      <c r="E129" s="781"/>
      <c r="F129" s="785"/>
      <c r="G129" s="785"/>
      <c r="H129" s="787"/>
      <c r="I129" s="425" t="str">
        <f>IF('Mapa final'!Y132="","",'Mapa final'!Y132)</f>
        <v/>
      </c>
      <c r="J129" s="425" t="str">
        <f>IF('Mapa final'!AA132="","",'Mapa final'!AA132)</f>
        <v/>
      </c>
      <c r="K129" s="425" t="str">
        <f t="shared" si="11"/>
        <v/>
      </c>
      <c r="L129" s="425" t="str">
        <f>IF('Mapa final'!AD132="","",'Mapa final'!AD132)</f>
        <v/>
      </c>
      <c r="M129" s="338" t="str">
        <f>IF('Mapa final'!P132="","",'Mapa final'!P132)</f>
        <v/>
      </c>
      <c r="N129" s="70"/>
      <c r="O129" s="70"/>
      <c r="P129" s="70"/>
      <c r="Q129" s="180"/>
    </row>
    <row r="130" spans="1:17" ht="43.5" customHeight="1" x14ac:dyDescent="0.25">
      <c r="A130" s="118" t="s">
        <v>662</v>
      </c>
      <c r="B130" s="779"/>
      <c r="C130" s="781"/>
      <c r="D130" s="783"/>
      <c r="E130" s="781"/>
      <c r="F130" s="785"/>
      <c r="G130" s="785"/>
      <c r="H130" s="787"/>
      <c r="I130" s="425" t="str">
        <f>IF('Mapa final'!Y133="","",'Mapa final'!Y133)</f>
        <v/>
      </c>
      <c r="J130" s="425" t="str">
        <f>IF('Mapa final'!AA133="","",'Mapa final'!AA133)</f>
        <v/>
      </c>
      <c r="K130" s="425" t="str">
        <f t="shared" si="11"/>
        <v/>
      </c>
      <c r="L130" s="425" t="str">
        <f>IF('Mapa final'!AD133="","",'Mapa final'!AD133)</f>
        <v/>
      </c>
      <c r="M130" s="338" t="str">
        <f>IF('Mapa final'!P133="","",'Mapa final'!P133)</f>
        <v/>
      </c>
      <c r="N130" s="70"/>
      <c r="O130" s="70"/>
      <c r="P130" s="70"/>
      <c r="Q130" s="180"/>
    </row>
    <row r="131" spans="1:17" ht="43.5" customHeight="1" x14ac:dyDescent="0.25">
      <c r="A131" s="118" t="s">
        <v>663</v>
      </c>
      <c r="B131" s="779"/>
      <c r="C131" s="781"/>
      <c r="D131" s="783"/>
      <c r="E131" s="781"/>
      <c r="F131" s="785"/>
      <c r="G131" s="785"/>
      <c r="H131" s="787"/>
      <c r="I131" s="425" t="str">
        <f>IF('Mapa final'!Y134="","",'Mapa final'!Y134)</f>
        <v/>
      </c>
      <c r="J131" s="425" t="str">
        <f>IF('Mapa final'!AA134="","",'Mapa final'!AA134)</f>
        <v/>
      </c>
      <c r="K131" s="425" t="str">
        <f t="shared" si="11"/>
        <v/>
      </c>
      <c r="L131" s="425" t="str">
        <f>IF('Mapa final'!AD134="","",'Mapa final'!AD134)</f>
        <v/>
      </c>
      <c r="M131" s="338" t="str">
        <f>IF('Mapa final'!P134="","",'Mapa final'!P134)</f>
        <v/>
      </c>
      <c r="N131" s="70"/>
      <c r="O131" s="70"/>
      <c r="P131" s="70"/>
      <c r="Q131" s="180"/>
    </row>
    <row r="132" spans="1:17" ht="43.5" customHeight="1" x14ac:dyDescent="0.25">
      <c r="A132" s="118" t="s">
        <v>664</v>
      </c>
      <c r="B132" s="779"/>
      <c r="C132" s="781"/>
      <c r="D132" s="783"/>
      <c r="E132" s="781"/>
      <c r="F132" s="785"/>
      <c r="G132" s="785"/>
      <c r="H132" s="787"/>
      <c r="I132" s="425" t="str">
        <f>IF('Mapa final'!Y135="","",'Mapa final'!Y135)</f>
        <v/>
      </c>
      <c r="J132" s="425" t="str">
        <f>IF('Mapa final'!AA135="","",'Mapa final'!AA135)</f>
        <v/>
      </c>
      <c r="K132" s="425" t="str">
        <f t="shared" si="11"/>
        <v/>
      </c>
      <c r="L132" s="425" t="str">
        <f>IF('Mapa final'!AD135="","",'Mapa final'!AD135)</f>
        <v/>
      </c>
      <c r="M132" s="338" t="str">
        <f>IF('Mapa final'!P135="","",'Mapa final'!P135)</f>
        <v/>
      </c>
      <c r="N132" s="70"/>
      <c r="O132" s="70"/>
      <c r="P132" s="70"/>
      <c r="Q132" s="180"/>
    </row>
    <row r="133" spans="1:17" ht="43.5" customHeight="1" x14ac:dyDescent="0.25">
      <c r="A133" s="118" t="s">
        <v>666</v>
      </c>
      <c r="B133" s="778"/>
      <c r="C133" s="780" t="str">
        <f>IF('Mapa final'!E136="","",'Mapa final'!E136)</f>
        <v/>
      </c>
      <c r="D133" s="791"/>
      <c r="E133" s="780" t="str">
        <f>IF('Mapa final'!D136="","",'Mapa final'!D136)</f>
        <v/>
      </c>
      <c r="F133" s="785" t="str">
        <f>IF('Mapa final'!H136="","",'Mapa final'!H136)</f>
        <v/>
      </c>
      <c r="G133" s="785" t="str">
        <f>IF('Mapa final'!L136="","",'Mapa final'!L136)</f>
        <v/>
      </c>
      <c r="H133" s="787"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5" t="str">
        <f>IF('Mapa final'!Y136="","",'Mapa final'!Y136)</f>
        <v/>
      </c>
      <c r="J133" s="425" t="str">
        <f>IF('Mapa final'!AA136="","",'Mapa final'!AA136)</f>
        <v/>
      </c>
      <c r="K133" s="425" t="str">
        <f t="shared" si="11"/>
        <v/>
      </c>
      <c r="L133" s="425" t="str">
        <f>IF('Mapa final'!AD136="","",'Mapa final'!AD136)</f>
        <v/>
      </c>
      <c r="M133" s="338" t="str">
        <f>IF('Mapa final'!P136="","",'Mapa final'!P136)</f>
        <v/>
      </c>
      <c r="N133" s="70"/>
      <c r="O133" s="70"/>
      <c r="P133" s="70"/>
      <c r="Q133" s="180"/>
    </row>
    <row r="134" spans="1:17" ht="43.5" customHeight="1" x14ac:dyDescent="0.25">
      <c r="A134" s="118" t="s">
        <v>665</v>
      </c>
      <c r="B134" s="779"/>
      <c r="C134" s="781"/>
      <c r="D134" s="783"/>
      <c r="E134" s="781"/>
      <c r="F134" s="785"/>
      <c r="G134" s="785"/>
      <c r="H134" s="787"/>
      <c r="I134" s="425" t="str">
        <f>IF('Mapa final'!Y137="","",'Mapa final'!Y137)</f>
        <v/>
      </c>
      <c r="J134" s="425" t="str">
        <f>IF('Mapa final'!AA137="","",'Mapa final'!AA137)</f>
        <v/>
      </c>
      <c r="K134" s="425" t="str">
        <f t="shared" si="11"/>
        <v/>
      </c>
      <c r="L134" s="425" t="str">
        <f>IF('Mapa final'!AD137="","",'Mapa final'!AD137)</f>
        <v/>
      </c>
      <c r="M134" s="338" t="str">
        <f>IF('Mapa final'!P137="","",'Mapa final'!P137)</f>
        <v/>
      </c>
      <c r="N134" s="70"/>
      <c r="O134" s="70"/>
      <c r="P134" s="70"/>
      <c r="Q134" s="180"/>
    </row>
    <row r="135" spans="1:17" ht="43.5" customHeight="1" x14ac:dyDescent="0.25">
      <c r="A135" s="118" t="s">
        <v>667</v>
      </c>
      <c r="B135" s="779"/>
      <c r="C135" s="781"/>
      <c r="D135" s="783"/>
      <c r="E135" s="781"/>
      <c r="F135" s="785"/>
      <c r="G135" s="785"/>
      <c r="H135" s="787"/>
      <c r="I135" s="425" t="str">
        <f>IF('Mapa final'!Y138="","",'Mapa final'!Y138)</f>
        <v/>
      </c>
      <c r="J135" s="425" t="str">
        <f>IF('Mapa final'!AA138="","",'Mapa final'!AA138)</f>
        <v/>
      </c>
      <c r="K135" s="425" t="str">
        <f t="shared" si="11"/>
        <v/>
      </c>
      <c r="L135" s="425" t="str">
        <f>IF('Mapa final'!AD138="","",'Mapa final'!AD138)</f>
        <v/>
      </c>
      <c r="M135" s="338" t="str">
        <f>IF('Mapa final'!P138="","",'Mapa final'!P138)</f>
        <v/>
      </c>
      <c r="N135" s="70"/>
      <c r="O135" s="70"/>
      <c r="P135" s="70"/>
      <c r="Q135" s="180"/>
    </row>
    <row r="136" spans="1:17" ht="43.5" customHeight="1" x14ac:dyDescent="0.25">
      <c r="A136" s="118" t="s">
        <v>668</v>
      </c>
      <c r="B136" s="779"/>
      <c r="C136" s="781"/>
      <c r="D136" s="783"/>
      <c r="E136" s="781"/>
      <c r="F136" s="785"/>
      <c r="G136" s="785"/>
      <c r="H136" s="787"/>
      <c r="I136" s="425" t="str">
        <f>IF('Mapa final'!Y139="","",'Mapa final'!Y139)</f>
        <v/>
      </c>
      <c r="J136" s="425" t="str">
        <f>IF('Mapa final'!AA139="","",'Mapa final'!AA139)</f>
        <v/>
      </c>
      <c r="K136" s="425"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5" t="str">
        <f>IF('Mapa final'!AD139="","",'Mapa final'!AD139)</f>
        <v/>
      </c>
      <c r="M136" s="338" t="str">
        <f>IF('Mapa final'!P139="","",'Mapa final'!P139)</f>
        <v/>
      </c>
      <c r="N136" s="70"/>
      <c r="O136" s="70"/>
      <c r="P136" s="70"/>
      <c r="Q136" s="180"/>
    </row>
    <row r="137" spans="1:17" ht="43.5" customHeight="1" x14ac:dyDescent="0.25">
      <c r="A137" s="118" t="s">
        <v>669</v>
      </c>
      <c r="B137" s="779"/>
      <c r="C137" s="781"/>
      <c r="D137" s="783"/>
      <c r="E137" s="781"/>
      <c r="F137" s="785"/>
      <c r="G137" s="785"/>
      <c r="H137" s="787"/>
      <c r="I137" s="425" t="str">
        <f>IF('Mapa final'!Y140="","",'Mapa final'!Y140)</f>
        <v/>
      </c>
      <c r="J137" s="425" t="str">
        <f>IF('Mapa final'!AA140="","",'Mapa final'!AA140)</f>
        <v/>
      </c>
      <c r="K137" s="425" t="str">
        <f t="shared" si="23"/>
        <v/>
      </c>
      <c r="L137" s="425" t="str">
        <f>IF('Mapa final'!AD140="","",'Mapa final'!AD140)</f>
        <v/>
      </c>
      <c r="M137" s="338" t="str">
        <f>IF('Mapa final'!P140="","",'Mapa final'!P140)</f>
        <v/>
      </c>
      <c r="N137" s="70"/>
      <c r="O137" s="70"/>
      <c r="P137" s="70"/>
      <c r="Q137" s="180"/>
    </row>
    <row r="138" spans="1:17" ht="43.5" customHeight="1" x14ac:dyDescent="0.25">
      <c r="A138" s="118" t="s">
        <v>670</v>
      </c>
      <c r="B138" s="779"/>
      <c r="C138" s="781"/>
      <c r="D138" s="783"/>
      <c r="E138" s="781"/>
      <c r="F138" s="785"/>
      <c r="G138" s="785"/>
      <c r="H138" s="787"/>
      <c r="I138" s="425" t="str">
        <f>IF('Mapa final'!Y141="","",'Mapa final'!Y141)</f>
        <v/>
      </c>
      <c r="J138" s="425" t="str">
        <f>IF('Mapa final'!AA141="","",'Mapa final'!AA141)</f>
        <v/>
      </c>
      <c r="K138" s="425" t="str">
        <f t="shared" si="23"/>
        <v/>
      </c>
      <c r="L138" s="425" t="str">
        <f>IF('Mapa final'!AD141="","",'Mapa final'!AD141)</f>
        <v/>
      </c>
      <c r="M138" s="338" t="str">
        <f>IF('Mapa final'!P141="","",'Mapa final'!P141)</f>
        <v/>
      </c>
      <c r="N138" s="70"/>
      <c r="O138" s="70"/>
      <c r="P138" s="70"/>
      <c r="Q138" s="180"/>
    </row>
    <row r="139" spans="1:17" ht="43.5" customHeight="1" x14ac:dyDescent="0.25">
      <c r="A139" s="118" t="s">
        <v>671</v>
      </c>
      <c r="B139" s="778"/>
      <c r="C139" s="780" t="str">
        <f>IF('Mapa final'!E142="","",'Mapa final'!E142)</f>
        <v/>
      </c>
      <c r="D139" s="791"/>
      <c r="E139" s="780" t="str">
        <f>IF('Mapa final'!D142="","",'Mapa final'!D142)</f>
        <v/>
      </c>
      <c r="F139" s="785" t="str">
        <f>IF('Mapa final'!H142="","",'Mapa final'!H142)</f>
        <v/>
      </c>
      <c r="G139" s="785" t="str">
        <f>IF('Mapa final'!L142="","",'Mapa final'!L142)</f>
        <v/>
      </c>
      <c r="H139" s="787"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5" t="str">
        <f>IF('Mapa final'!Y142="","",'Mapa final'!Y142)</f>
        <v/>
      </c>
      <c r="J139" s="425" t="str">
        <f>IF('Mapa final'!AA142="","",'Mapa final'!AA142)</f>
        <v/>
      </c>
      <c r="K139" s="425" t="str">
        <f t="shared" si="23"/>
        <v/>
      </c>
      <c r="L139" s="425" t="str">
        <f>IF('Mapa final'!AD142="","",'Mapa final'!AD142)</f>
        <v/>
      </c>
      <c r="M139" s="338" t="str">
        <f>IF('Mapa final'!P142="","",'Mapa final'!P142)</f>
        <v/>
      </c>
      <c r="N139" s="70"/>
      <c r="O139" s="70"/>
      <c r="P139" s="70"/>
      <c r="Q139" s="180"/>
    </row>
    <row r="140" spans="1:17" ht="43.5" customHeight="1" x14ac:dyDescent="0.25">
      <c r="A140" s="118" t="s">
        <v>672</v>
      </c>
      <c r="B140" s="779"/>
      <c r="C140" s="781"/>
      <c r="D140" s="783"/>
      <c r="E140" s="781"/>
      <c r="F140" s="785"/>
      <c r="G140" s="785"/>
      <c r="H140" s="787"/>
      <c r="I140" s="425" t="str">
        <f>IF('Mapa final'!Y143="","",'Mapa final'!Y143)</f>
        <v/>
      </c>
      <c r="J140" s="425" t="str">
        <f>IF('Mapa final'!AA143="","",'Mapa final'!AA143)</f>
        <v/>
      </c>
      <c r="K140" s="425" t="str">
        <f t="shared" si="23"/>
        <v/>
      </c>
      <c r="L140" s="425" t="str">
        <f>IF('Mapa final'!AD143="","",'Mapa final'!AD143)</f>
        <v/>
      </c>
      <c r="M140" s="338" t="str">
        <f>IF('Mapa final'!P143="","",'Mapa final'!P143)</f>
        <v/>
      </c>
      <c r="N140" s="70"/>
      <c r="O140" s="70"/>
      <c r="P140" s="70"/>
      <c r="Q140" s="180"/>
    </row>
    <row r="141" spans="1:17" ht="43.5" customHeight="1" x14ac:dyDescent="0.25">
      <c r="A141" s="118" t="s">
        <v>673</v>
      </c>
      <c r="B141" s="779"/>
      <c r="C141" s="781"/>
      <c r="D141" s="783"/>
      <c r="E141" s="781"/>
      <c r="F141" s="785"/>
      <c r="G141" s="785"/>
      <c r="H141" s="787"/>
      <c r="I141" s="425" t="str">
        <f>IF('Mapa final'!Y144="","",'Mapa final'!Y144)</f>
        <v/>
      </c>
      <c r="J141" s="425" t="str">
        <f>IF('Mapa final'!AA144="","",'Mapa final'!AA144)</f>
        <v/>
      </c>
      <c r="K141" s="425" t="str">
        <f t="shared" si="23"/>
        <v/>
      </c>
      <c r="L141" s="425" t="str">
        <f>IF('Mapa final'!AD144="","",'Mapa final'!AD144)</f>
        <v/>
      </c>
      <c r="M141" s="338" t="str">
        <f>IF('Mapa final'!P144="","",'Mapa final'!P144)</f>
        <v/>
      </c>
      <c r="N141" s="70"/>
      <c r="O141" s="70"/>
      <c r="P141" s="70"/>
      <c r="Q141" s="180"/>
    </row>
    <row r="142" spans="1:17" ht="43.5" customHeight="1" x14ac:dyDescent="0.25">
      <c r="A142" s="118" t="s">
        <v>674</v>
      </c>
      <c r="B142" s="779"/>
      <c r="C142" s="781"/>
      <c r="D142" s="783"/>
      <c r="E142" s="781"/>
      <c r="F142" s="785"/>
      <c r="G142" s="785"/>
      <c r="H142" s="787"/>
      <c r="I142" s="425" t="str">
        <f>IF('Mapa final'!Y145="","",'Mapa final'!Y145)</f>
        <v/>
      </c>
      <c r="J142" s="425" t="str">
        <f>IF('Mapa final'!AA145="","",'Mapa final'!AA145)</f>
        <v/>
      </c>
      <c r="K142" s="425" t="str">
        <f t="shared" si="23"/>
        <v/>
      </c>
      <c r="L142" s="425" t="str">
        <f>IF('Mapa final'!AD145="","",'Mapa final'!AD145)</f>
        <v/>
      </c>
      <c r="M142" s="338" t="str">
        <f>IF('Mapa final'!P145="","",'Mapa final'!P145)</f>
        <v/>
      </c>
      <c r="N142" s="70"/>
      <c r="O142" s="70"/>
      <c r="P142" s="70"/>
      <c r="Q142" s="180"/>
    </row>
    <row r="143" spans="1:17" ht="43.5" customHeight="1" x14ac:dyDescent="0.25">
      <c r="A143" s="118" t="s">
        <v>675</v>
      </c>
      <c r="B143" s="779"/>
      <c r="C143" s="781"/>
      <c r="D143" s="783"/>
      <c r="E143" s="781"/>
      <c r="F143" s="785"/>
      <c r="G143" s="785"/>
      <c r="H143" s="787"/>
      <c r="I143" s="425" t="str">
        <f>IF('Mapa final'!Y146="","",'Mapa final'!Y146)</f>
        <v/>
      </c>
      <c r="J143" s="425" t="str">
        <f>IF('Mapa final'!AA146="","",'Mapa final'!AA146)</f>
        <v/>
      </c>
      <c r="K143" s="425" t="str">
        <f t="shared" si="23"/>
        <v/>
      </c>
      <c r="L143" s="425" t="str">
        <f>IF('Mapa final'!AD146="","",'Mapa final'!AD146)</f>
        <v/>
      </c>
      <c r="M143" s="338" t="str">
        <f>IF('Mapa final'!P146="","",'Mapa final'!P146)</f>
        <v/>
      </c>
      <c r="N143" s="70"/>
      <c r="O143" s="70"/>
      <c r="P143" s="70"/>
      <c r="Q143" s="180"/>
    </row>
    <row r="144" spans="1:17" ht="43.5" customHeight="1" x14ac:dyDescent="0.25">
      <c r="A144" s="118" t="s">
        <v>676</v>
      </c>
      <c r="B144" s="779"/>
      <c r="C144" s="781"/>
      <c r="D144" s="783"/>
      <c r="E144" s="781"/>
      <c r="F144" s="785"/>
      <c r="G144" s="785"/>
      <c r="H144" s="787"/>
      <c r="I144" s="425" t="str">
        <f>IF('Mapa final'!Y147="","",'Mapa final'!Y147)</f>
        <v/>
      </c>
      <c r="J144" s="425" t="str">
        <f>IF('Mapa final'!AA147="","",'Mapa final'!AA147)</f>
        <v/>
      </c>
      <c r="K144" s="425" t="str">
        <f t="shared" si="23"/>
        <v/>
      </c>
      <c r="L144" s="425" t="str">
        <f>IF('Mapa final'!AD147="","",'Mapa final'!AD147)</f>
        <v/>
      </c>
      <c r="M144" s="338" t="str">
        <f>IF('Mapa final'!P147="","",'Mapa final'!P147)</f>
        <v/>
      </c>
      <c r="N144" s="70"/>
      <c r="O144" s="70"/>
      <c r="P144" s="70"/>
      <c r="Q144" s="180"/>
    </row>
    <row r="145" spans="1:17" ht="43.5" customHeight="1" x14ac:dyDescent="0.25">
      <c r="A145" s="118" t="s">
        <v>677</v>
      </c>
      <c r="B145" s="778"/>
      <c r="C145" s="780" t="str">
        <f>IF('Mapa final'!E148="","",'Mapa final'!E148)</f>
        <v/>
      </c>
      <c r="D145" s="791"/>
      <c r="E145" s="780" t="str">
        <f>IF('Mapa final'!D148="","",'Mapa final'!D148)</f>
        <v/>
      </c>
      <c r="F145" s="785" t="str">
        <f>IF('Mapa final'!H148="","",'Mapa final'!H148)</f>
        <v/>
      </c>
      <c r="G145" s="785" t="str">
        <f>IF('Mapa final'!L148="","",'Mapa final'!L148)</f>
        <v/>
      </c>
      <c r="H145" s="787"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5" t="str">
        <f>IF('Mapa final'!Y148="","",'Mapa final'!Y148)</f>
        <v/>
      </c>
      <c r="J145" s="425" t="str">
        <f>IF('Mapa final'!AA148="","",'Mapa final'!AA148)</f>
        <v/>
      </c>
      <c r="K145" s="425" t="str">
        <f t="shared" si="23"/>
        <v/>
      </c>
      <c r="L145" s="425" t="str">
        <f>IF('Mapa final'!AD148="","",'Mapa final'!AD148)</f>
        <v/>
      </c>
      <c r="M145" s="338" t="str">
        <f>IF('Mapa final'!P148="","",'Mapa final'!P148)</f>
        <v/>
      </c>
      <c r="N145" s="70"/>
      <c r="O145" s="70"/>
      <c r="P145" s="70"/>
      <c r="Q145" s="180"/>
    </row>
    <row r="146" spans="1:17" ht="43.5" customHeight="1" x14ac:dyDescent="0.25">
      <c r="A146" s="118" t="s">
        <v>678</v>
      </c>
      <c r="B146" s="779"/>
      <c r="C146" s="781"/>
      <c r="D146" s="783"/>
      <c r="E146" s="781"/>
      <c r="F146" s="785"/>
      <c r="G146" s="785"/>
      <c r="H146" s="787"/>
      <c r="I146" s="425" t="str">
        <f>IF('Mapa final'!Y149="","",'Mapa final'!Y149)</f>
        <v/>
      </c>
      <c r="J146" s="425" t="str">
        <f>IF('Mapa final'!AA149="","",'Mapa final'!AA149)</f>
        <v/>
      </c>
      <c r="K146" s="425" t="str">
        <f t="shared" si="23"/>
        <v/>
      </c>
      <c r="L146" s="425" t="str">
        <f>IF('Mapa final'!AD149="","",'Mapa final'!AD149)</f>
        <v/>
      </c>
      <c r="M146" s="338" t="str">
        <f>IF('Mapa final'!P149="","",'Mapa final'!P149)</f>
        <v/>
      </c>
      <c r="N146" s="70"/>
      <c r="O146" s="70"/>
      <c r="P146" s="70"/>
      <c r="Q146" s="180"/>
    </row>
    <row r="147" spans="1:17" ht="43.5" customHeight="1" x14ac:dyDescent="0.25">
      <c r="A147" s="118" t="s">
        <v>679</v>
      </c>
      <c r="B147" s="779"/>
      <c r="C147" s="781"/>
      <c r="D147" s="783"/>
      <c r="E147" s="781"/>
      <c r="F147" s="785"/>
      <c r="G147" s="785"/>
      <c r="H147" s="787"/>
      <c r="I147" s="425" t="str">
        <f>IF('Mapa final'!Y150="","",'Mapa final'!Y150)</f>
        <v/>
      </c>
      <c r="J147" s="425" t="str">
        <f>IF('Mapa final'!AA150="","",'Mapa final'!AA150)</f>
        <v/>
      </c>
      <c r="K147" s="425" t="str">
        <f t="shared" si="23"/>
        <v/>
      </c>
      <c r="L147" s="425" t="str">
        <f>IF('Mapa final'!AD150="","",'Mapa final'!AD150)</f>
        <v/>
      </c>
      <c r="M147" s="338" t="str">
        <f>IF('Mapa final'!P150="","",'Mapa final'!P150)</f>
        <v/>
      </c>
      <c r="N147" s="70"/>
      <c r="O147" s="70"/>
      <c r="P147" s="70"/>
      <c r="Q147" s="180"/>
    </row>
    <row r="148" spans="1:17" ht="43.5" customHeight="1" x14ac:dyDescent="0.25">
      <c r="A148" s="118" t="s">
        <v>680</v>
      </c>
      <c r="B148" s="779"/>
      <c r="C148" s="781"/>
      <c r="D148" s="783"/>
      <c r="E148" s="781"/>
      <c r="F148" s="785"/>
      <c r="G148" s="785"/>
      <c r="H148" s="787"/>
      <c r="I148" s="425" t="str">
        <f>IF('Mapa final'!Y151="","",'Mapa final'!Y151)</f>
        <v/>
      </c>
      <c r="J148" s="425" t="str">
        <f>IF('Mapa final'!AA151="","",'Mapa final'!AA151)</f>
        <v/>
      </c>
      <c r="K148" s="425" t="str">
        <f t="shared" si="23"/>
        <v/>
      </c>
      <c r="L148" s="425" t="str">
        <f>IF('Mapa final'!AD151="","",'Mapa final'!AD151)</f>
        <v/>
      </c>
      <c r="M148" s="338" t="str">
        <f>IF('Mapa final'!P151="","",'Mapa final'!P151)</f>
        <v/>
      </c>
      <c r="N148" s="70"/>
      <c r="O148" s="70"/>
      <c r="P148" s="70"/>
      <c r="Q148" s="180"/>
    </row>
    <row r="149" spans="1:17" ht="43.5" customHeight="1" x14ac:dyDescent="0.25">
      <c r="A149" s="118" t="s">
        <v>681</v>
      </c>
      <c r="B149" s="779"/>
      <c r="C149" s="781"/>
      <c r="D149" s="783"/>
      <c r="E149" s="781"/>
      <c r="F149" s="785"/>
      <c r="G149" s="785"/>
      <c r="H149" s="787"/>
      <c r="I149" s="425" t="str">
        <f>IF('Mapa final'!Y152="","",'Mapa final'!Y152)</f>
        <v/>
      </c>
      <c r="J149" s="425" t="str">
        <f>IF('Mapa final'!AA152="","",'Mapa final'!AA152)</f>
        <v/>
      </c>
      <c r="K149" s="425" t="str">
        <f t="shared" si="23"/>
        <v/>
      </c>
      <c r="L149" s="425" t="str">
        <f>IF('Mapa final'!AD152="","",'Mapa final'!AD152)</f>
        <v/>
      </c>
      <c r="M149" s="338" t="str">
        <f>IF('Mapa final'!P152="","",'Mapa final'!P152)</f>
        <v/>
      </c>
      <c r="N149" s="70"/>
      <c r="O149" s="70"/>
      <c r="P149" s="70"/>
      <c r="Q149" s="180"/>
    </row>
    <row r="150" spans="1:17" ht="43.5" customHeight="1" x14ac:dyDescent="0.25">
      <c r="A150" s="118" t="s">
        <v>682</v>
      </c>
      <c r="B150" s="779"/>
      <c r="C150" s="781"/>
      <c r="D150" s="783"/>
      <c r="E150" s="781"/>
      <c r="F150" s="785"/>
      <c r="G150" s="785"/>
      <c r="H150" s="787"/>
      <c r="I150" s="425" t="str">
        <f>IF('Mapa final'!Y153="","",'Mapa final'!Y153)</f>
        <v/>
      </c>
      <c r="J150" s="425" t="str">
        <f>IF('Mapa final'!AA153="","",'Mapa final'!AA153)</f>
        <v/>
      </c>
      <c r="K150" s="425" t="str">
        <f t="shared" si="23"/>
        <v/>
      </c>
      <c r="L150" s="425" t="str">
        <f>IF('Mapa final'!AD153="","",'Mapa final'!AD153)</f>
        <v/>
      </c>
      <c r="M150" s="338" t="str">
        <f>IF('Mapa final'!P153="","",'Mapa final'!P153)</f>
        <v/>
      </c>
      <c r="N150" s="70"/>
      <c r="O150" s="70"/>
      <c r="P150" s="70"/>
      <c r="Q150" s="180"/>
    </row>
    <row r="151" spans="1:17" ht="43.5" customHeight="1" x14ac:dyDescent="0.25">
      <c r="A151" s="118" t="s">
        <v>683</v>
      </c>
      <c r="B151" s="778"/>
      <c r="C151" s="780" t="str">
        <f>IF('Mapa final'!E154="","",'Mapa final'!E154)</f>
        <v/>
      </c>
      <c r="D151" s="791"/>
      <c r="E151" s="780" t="str">
        <f>IF('Mapa final'!D154="","",'Mapa final'!D154)</f>
        <v/>
      </c>
      <c r="F151" s="785" t="str">
        <f>IF('Mapa final'!H154="","",'Mapa final'!H154)</f>
        <v/>
      </c>
      <c r="G151" s="785" t="str">
        <f>IF('Mapa final'!L154="","",'Mapa final'!L154)</f>
        <v/>
      </c>
      <c r="H151" s="787"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5" t="str">
        <f>IF('Mapa final'!Y154="","",'Mapa final'!Y154)</f>
        <v/>
      </c>
      <c r="J151" s="425" t="str">
        <f>IF('Mapa final'!AA154="","",'Mapa final'!AA154)</f>
        <v/>
      </c>
      <c r="K151" s="425" t="str">
        <f t="shared" si="23"/>
        <v/>
      </c>
      <c r="L151" s="425" t="str">
        <f>IF('Mapa final'!AD154="","",'Mapa final'!AD154)</f>
        <v/>
      </c>
      <c r="M151" s="338" t="str">
        <f>IF('Mapa final'!P154="","",'Mapa final'!P154)</f>
        <v/>
      </c>
      <c r="N151" s="70"/>
      <c r="O151" s="70"/>
      <c r="P151" s="70"/>
      <c r="Q151" s="180"/>
    </row>
    <row r="152" spans="1:17" ht="43.5" customHeight="1" x14ac:dyDescent="0.25">
      <c r="A152" s="118" t="s">
        <v>684</v>
      </c>
      <c r="B152" s="779"/>
      <c r="C152" s="781"/>
      <c r="D152" s="783"/>
      <c r="E152" s="781"/>
      <c r="F152" s="785"/>
      <c r="G152" s="785"/>
      <c r="H152" s="787"/>
      <c r="I152" s="425" t="str">
        <f>IF('Mapa final'!Y155="","",'Mapa final'!Y155)</f>
        <v/>
      </c>
      <c r="J152" s="425" t="str">
        <f>IF('Mapa final'!AA155="","",'Mapa final'!AA155)</f>
        <v/>
      </c>
      <c r="K152" s="425" t="str">
        <f t="shared" si="23"/>
        <v/>
      </c>
      <c r="L152" s="425" t="str">
        <f>IF('Mapa final'!AD155="","",'Mapa final'!AD155)</f>
        <v/>
      </c>
      <c r="M152" s="338" t="str">
        <f>IF('Mapa final'!P155="","",'Mapa final'!P155)</f>
        <v/>
      </c>
      <c r="N152" s="70"/>
      <c r="O152" s="70"/>
      <c r="P152" s="70"/>
      <c r="Q152" s="180"/>
    </row>
    <row r="153" spans="1:17" ht="43.5" customHeight="1" x14ac:dyDescent="0.25">
      <c r="A153" s="118" t="s">
        <v>685</v>
      </c>
      <c r="B153" s="779"/>
      <c r="C153" s="781"/>
      <c r="D153" s="783"/>
      <c r="E153" s="781"/>
      <c r="F153" s="785"/>
      <c r="G153" s="785"/>
      <c r="H153" s="787"/>
      <c r="I153" s="425" t="str">
        <f>IF('Mapa final'!Y156="","",'Mapa final'!Y156)</f>
        <v/>
      </c>
      <c r="J153" s="425" t="str">
        <f>IF('Mapa final'!AA156="","",'Mapa final'!AA156)</f>
        <v/>
      </c>
      <c r="K153" s="425" t="str">
        <f t="shared" si="23"/>
        <v/>
      </c>
      <c r="L153" s="425" t="str">
        <f>IF('Mapa final'!AD156="","",'Mapa final'!AD156)</f>
        <v/>
      </c>
      <c r="M153" s="338" t="str">
        <f>IF('Mapa final'!P156="","",'Mapa final'!P156)</f>
        <v/>
      </c>
      <c r="N153" s="70"/>
      <c r="O153" s="70"/>
      <c r="P153" s="70"/>
      <c r="Q153" s="180"/>
    </row>
    <row r="154" spans="1:17" ht="43.5" customHeight="1" x14ac:dyDescent="0.25">
      <c r="A154" s="118" t="s">
        <v>686</v>
      </c>
      <c r="B154" s="779"/>
      <c r="C154" s="781"/>
      <c r="D154" s="783"/>
      <c r="E154" s="781"/>
      <c r="F154" s="785"/>
      <c r="G154" s="785"/>
      <c r="H154" s="787"/>
      <c r="I154" s="425" t="str">
        <f>IF('Mapa final'!Y157="","",'Mapa final'!Y157)</f>
        <v/>
      </c>
      <c r="J154" s="425" t="str">
        <f>IF('Mapa final'!AA157="","",'Mapa final'!AA157)</f>
        <v/>
      </c>
      <c r="K154" s="425" t="str">
        <f t="shared" si="23"/>
        <v/>
      </c>
      <c r="L154" s="425" t="str">
        <f>IF('Mapa final'!AD157="","",'Mapa final'!AD157)</f>
        <v/>
      </c>
      <c r="M154" s="338" t="str">
        <f>IF('Mapa final'!P157="","",'Mapa final'!P157)</f>
        <v/>
      </c>
      <c r="N154" s="70"/>
      <c r="O154" s="70"/>
      <c r="P154" s="70"/>
      <c r="Q154" s="180"/>
    </row>
    <row r="155" spans="1:17" ht="43.5" customHeight="1" x14ac:dyDescent="0.25">
      <c r="A155" s="118" t="s">
        <v>687</v>
      </c>
      <c r="B155" s="779"/>
      <c r="C155" s="781"/>
      <c r="D155" s="783"/>
      <c r="E155" s="781"/>
      <c r="F155" s="785"/>
      <c r="G155" s="785"/>
      <c r="H155" s="787"/>
      <c r="I155" s="425" t="str">
        <f>IF('Mapa final'!Y158="","",'Mapa final'!Y158)</f>
        <v/>
      </c>
      <c r="J155" s="425" t="str">
        <f>IF('Mapa final'!AA158="","",'Mapa final'!AA158)</f>
        <v/>
      </c>
      <c r="K155" s="425" t="str">
        <f t="shared" si="23"/>
        <v/>
      </c>
      <c r="L155" s="425" t="str">
        <f>IF('Mapa final'!AD158="","",'Mapa final'!AD158)</f>
        <v/>
      </c>
      <c r="M155" s="338" t="str">
        <f>IF('Mapa final'!P158="","",'Mapa final'!P158)</f>
        <v/>
      </c>
      <c r="N155" s="70"/>
      <c r="O155" s="70"/>
      <c r="P155" s="70"/>
      <c r="Q155" s="180"/>
    </row>
    <row r="156" spans="1:17" ht="43.5" customHeight="1" x14ac:dyDescent="0.25">
      <c r="A156" s="118" t="s">
        <v>688</v>
      </c>
      <c r="B156" s="779"/>
      <c r="C156" s="781"/>
      <c r="D156" s="783"/>
      <c r="E156" s="781"/>
      <c r="F156" s="785"/>
      <c r="G156" s="785"/>
      <c r="H156" s="787"/>
      <c r="I156" s="425" t="str">
        <f>IF('Mapa final'!Y159="","",'Mapa final'!Y159)</f>
        <v/>
      </c>
      <c r="J156" s="425" t="str">
        <f>IF('Mapa final'!AA159="","",'Mapa final'!AA159)</f>
        <v/>
      </c>
      <c r="K156" s="425" t="str">
        <f t="shared" si="23"/>
        <v/>
      </c>
      <c r="L156" s="425" t="str">
        <f>IF('Mapa final'!AD159="","",'Mapa final'!AD159)</f>
        <v/>
      </c>
      <c r="M156" s="338" t="str">
        <f>IF('Mapa final'!P159="","",'Mapa final'!P159)</f>
        <v/>
      </c>
      <c r="N156" s="70"/>
      <c r="O156" s="70"/>
      <c r="P156" s="70"/>
      <c r="Q156" s="180"/>
    </row>
    <row r="157" spans="1:17" ht="43.5" customHeight="1" x14ac:dyDescent="0.25">
      <c r="A157" s="118" t="s">
        <v>689</v>
      </c>
      <c r="B157" s="778"/>
      <c r="C157" s="780" t="str">
        <f>IF('Mapa final'!E160="","",'Mapa final'!E160)</f>
        <v/>
      </c>
      <c r="D157" s="791"/>
      <c r="E157" s="780" t="str">
        <f>IF('Mapa final'!D160="","",'Mapa final'!D160)</f>
        <v/>
      </c>
      <c r="F157" s="785" t="str">
        <f>IF('Mapa final'!H160="","",'Mapa final'!H160)</f>
        <v/>
      </c>
      <c r="G157" s="785" t="str">
        <f>IF('Mapa final'!L160="","",'Mapa final'!L160)</f>
        <v/>
      </c>
      <c r="H157" s="787"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5" t="str">
        <f>IF('Mapa final'!Y160="","",'Mapa final'!Y160)</f>
        <v/>
      </c>
      <c r="J157" s="425" t="str">
        <f>IF('Mapa final'!AA160="","",'Mapa final'!AA160)</f>
        <v/>
      </c>
      <c r="K157" s="425" t="str">
        <f t="shared" si="23"/>
        <v/>
      </c>
      <c r="L157" s="425" t="str">
        <f>IF('Mapa final'!AD160="","",'Mapa final'!AD160)</f>
        <v/>
      </c>
      <c r="M157" s="338" t="str">
        <f>IF('Mapa final'!P160="","",'Mapa final'!P160)</f>
        <v/>
      </c>
      <c r="N157" s="70"/>
      <c r="O157" s="70"/>
      <c r="P157" s="70"/>
      <c r="Q157" s="180"/>
    </row>
    <row r="158" spans="1:17" ht="43.5" customHeight="1" x14ac:dyDescent="0.25">
      <c r="A158" s="118" t="s">
        <v>690</v>
      </c>
      <c r="B158" s="779"/>
      <c r="C158" s="781"/>
      <c r="D158" s="783"/>
      <c r="E158" s="781"/>
      <c r="F158" s="785"/>
      <c r="G158" s="785"/>
      <c r="H158" s="787"/>
      <c r="I158" s="425" t="str">
        <f>IF('Mapa final'!Y161="","",'Mapa final'!Y161)</f>
        <v/>
      </c>
      <c r="J158" s="425" t="str">
        <f>IF('Mapa final'!AA161="","",'Mapa final'!AA161)</f>
        <v/>
      </c>
      <c r="K158" s="425" t="str">
        <f t="shared" si="23"/>
        <v/>
      </c>
      <c r="L158" s="425" t="str">
        <f>IF('Mapa final'!AD161="","",'Mapa final'!AD161)</f>
        <v/>
      </c>
      <c r="M158" s="338" t="str">
        <f>IF('Mapa final'!P161="","",'Mapa final'!P161)</f>
        <v/>
      </c>
      <c r="N158" s="70"/>
      <c r="O158" s="70"/>
      <c r="P158" s="70"/>
      <c r="Q158" s="180"/>
    </row>
    <row r="159" spans="1:17" ht="43.5" customHeight="1" x14ac:dyDescent="0.25">
      <c r="A159" s="118" t="s">
        <v>691</v>
      </c>
      <c r="B159" s="779"/>
      <c r="C159" s="781"/>
      <c r="D159" s="783"/>
      <c r="E159" s="781"/>
      <c r="F159" s="785"/>
      <c r="G159" s="785"/>
      <c r="H159" s="787"/>
      <c r="I159" s="425" t="str">
        <f>IF('Mapa final'!Y162="","",'Mapa final'!Y162)</f>
        <v/>
      </c>
      <c r="J159" s="425" t="str">
        <f>IF('Mapa final'!AA162="","",'Mapa final'!AA162)</f>
        <v/>
      </c>
      <c r="K159" s="425" t="str">
        <f t="shared" si="23"/>
        <v/>
      </c>
      <c r="L159" s="425" t="str">
        <f>IF('Mapa final'!AD162="","",'Mapa final'!AD162)</f>
        <v/>
      </c>
      <c r="M159" s="338" t="str">
        <f>IF('Mapa final'!P162="","",'Mapa final'!P162)</f>
        <v/>
      </c>
      <c r="N159" s="70"/>
      <c r="O159" s="70"/>
      <c r="P159" s="70"/>
      <c r="Q159" s="180"/>
    </row>
    <row r="160" spans="1:17" ht="43.5" customHeight="1" x14ac:dyDescent="0.25">
      <c r="A160" s="118" t="s">
        <v>692</v>
      </c>
      <c r="B160" s="779"/>
      <c r="C160" s="781"/>
      <c r="D160" s="783"/>
      <c r="E160" s="781"/>
      <c r="F160" s="785"/>
      <c r="G160" s="785"/>
      <c r="H160" s="787"/>
      <c r="I160" s="425" t="str">
        <f>IF('Mapa final'!Y163="","",'Mapa final'!Y163)</f>
        <v/>
      </c>
      <c r="J160" s="425" t="str">
        <f>IF('Mapa final'!AA163="","",'Mapa final'!AA163)</f>
        <v/>
      </c>
      <c r="K160" s="425" t="str">
        <f t="shared" si="23"/>
        <v/>
      </c>
      <c r="L160" s="425" t="str">
        <f>IF('Mapa final'!AD163="","",'Mapa final'!AD163)</f>
        <v/>
      </c>
      <c r="M160" s="338" t="str">
        <f>IF('Mapa final'!P163="","",'Mapa final'!P163)</f>
        <v/>
      </c>
      <c r="N160" s="70"/>
      <c r="O160" s="70"/>
      <c r="P160" s="70"/>
      <c r="Q160" s="180"/>
    </row>
    <row r="161" spans="1:17" ht="43.5" customHeight="1" x14ac:dyDescent="0.25">
      <c r="A161" s="118" t="s">
        <v>693</v>
      </c>
      <c r="B161" s="779"/>
      <c r="C161" s="781"/>
      <c r="D161" s="783"/>
      <c r="E161" s="781"/>
      <c r="F161" s="785"/>
      <c r="G161" s="785"/>
      <c r="H161" s="787"/>
      <c r="I161" s="425" t="str">
        <f>IF('Mapa final'!Y164="","",'Mapa final'!Y164)</f>
        <v/>
      </c>
      <c r="J161" s="425" t="str">
        <f>IF('Mapa final'!AA164="","",'Mapa final'!AA164)</f>
        <v/>
      </c>
      <c r="K161" s="425" t="str">
        <f t="shared" si="23"/>
        <v/>
      </c>
      <c r="L161" s="425" t="str">
        <f>IF('Mapa final'!AD164="","",'Mapa final'!AD164)</f>
        <v/>
      </c>
      <c r="M161" s="338" t="str">
        <f>IF('Mapa final'!P164="","",'Mapa final'!P164)</f>
        <v/>
      </c>
      <c r="N161" s="70"/>
      <c r="O161" s="70"/>
      <c r="P161" s="70"/>
      <c r="Q161" s="180"/>
    </row>
    <row r="162" spans="1:17" ht="43.5" customHeight="1" x14ac:dyDescent="0.25">
      <c r="A162" s="118" t="s">
        <v>694</v>
      </c>
      <c r="B162" s="779"/>
      <c r="C162" s="781"/>
      <c r="D162" s="783"/>
      <c r="E162" s="781"/>
      <c r="F162" s="785"/>
      <c r="G162" s="785"/>
      <c r="H162" s="787"/>
      <c r="I162" s="425" t="str">
        <f>IF('Mapa final'!Y165="","",'Mapa final'!Y165)</f>
        <v/>
      </c>
      <c r="J162" s="425" t="str">
        <f>IF('Mapa final'!AA165="","",'Mapa final'!AA165)</f>
        <v/>
      </c>
      <c r="K162" s="425" t="str">
        <f t="shared" si="23"/>
        <v/>
      </c>
      <c r="L162" s="425" t="str">
        <f>IF('Mapa final'!AD165="","",'Mapa final'!AD165)</f>
        <v/>
      </c>
      <c r="M162" s="338" t="str">
        <f>IF('Mapa final'!P165="","",'Mapa final'!P165)</f>
        <v/>
      </c>
      <c r="N162" s="70"/>
      <c r="O162" s="70"/>
      <c r="P162" s="70"/>
      <c r="Q162" s="180"/>
    </row>
    <row r="163" spans="1:17" ht="43.5" customHeight="1" x14ac:dyDescent="0.25">
      <c r="A163" s="118" t="s">
        <v>695</v>
      </c>
      <c r="B163" s="778"/>
      <c r="C163" s="780" t="str">
        <f>IF('Mapa final'!E166="","",'Mapa final'!E166)</f>
        <v/>
      </c>
      <c r="D163" s="791"/>
      <c r="E163" s="780" t="str">
        <f>IF('Mapa final'!D166="","",'Mapa final'!D166)</f>
        <v/>
      </c>
      <c r="F163" s="785" t="str">
        <f>IF('Mapa final'!H166="","",'Mapa final'!H166)</f>
        <v/>
      </c>
      <c r="G163" s="785" t="str">
        <f>IF('Mapa final'!L166="","",'Mapa final'!L166)</f>
        <v/>
      </c>
      <c r="H163" s="787"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5" t="str">
        <f>IF('Mapa final'!Y166="","",'Mapa final'!Y166)</f>
        <v/>
      </c>
      <c r="J163" s="425" t="str">
        <f>IF('Mapa final'!AA166="","",'Mapa final'!AA166)</f>
        <v/>
      </c>
      <c r="K163" s="425" t="str">
        <f t="shared" si="23"/>
        <v/>
      </c>
      <c r="L163" s="425" t="str">
        <f>IF('Mapa final'!AD166="","",'Mapa final'!AD166)</f>
        <v/>
      </c>
      <c r="M163" s="338" t="str">
        <f>IF('Mapa final'!P166="","",'Mapa final'!P166)</f>
        <v/>
      </c>
      <c r="N163" s="70"/>
      <c r="O163" s="70"/>
      <c r="P163" s="70"/>
      <c r="Q163" s="180"/>
    </row>
    <row r="164" spans="1:17" ht="43.5" customHeight="1" x14ac:dyDescent="0.25">
      <c r="A164" s="118" t="s">
        <v>696</v>
      </c>
      <c r="B164" s="779"/>
      <c r="C164" s="781"/>
      <c r="D164" s="783"/>
      <c r="E164" s="781"/>
      <c r="F164" s="785"/>
      <c r="G164" s="785"/>
      <c r="H164" s="787"/>
      <c r="I164" s="425" t="str">
        <f>IF('Mapa final'!Y167="","",'Mapa final'!Y167)</f>
        <v/>
      </c>
      <c r="J164" s="425" t="str">
        <f>IF('Mapa final'!AA167="","",'Mapa final'!AA167)</f>
        <v/>
      </c>
      <c r="K164" s="425" t="str">
        <f t="shared" si="23"/>
        <v/>
      </c>
      <c r="L164" s="425" t="str">
        <f>IF('Mapa final'!AD167="","",'Mapa final'!AD167)</f>
        <v/>
      </c>
      <c r="M164" s="338" t="str">
        <f>IF('Mapa final'!P167="","",'Mapa final'!P167)</f>
        <v/>
      </c>
      <c r="N164" s="70"/>
      <c r="O164" s="70"/>
      <c r="P164" s="70"/>
      <c r="Q164" s="180"/>
    </row>
    <row r="165" spans="1:17" ht="43.5" customHeight="1" x14ac:dyDescent="0.25">
      <c r="A165" s="118" t="s">
        <v>697</v>
      </c>
      <c r="B165" s="779"/>
      <c r="C165" s="781"/>
      <c r="D165" s="783"/>
      <c r="E165" s="781"/>
      <c r="F165" s="785"/>
      <c r="G165" s="785"/>
      <c r="H165" s="787"/>
      <c r="I165" s="425" t="str">
        <f>IF('Mapa final'!Y168="","",'Mapa final'!Y168)</f>
        <v/>
      </c>
      <c r="J165" s="425" t="str">
        <f>IF('Mapa final'!AA168="","",'Mapa final'!AA168)</f>
        <v/>
      </c>
      <c r="K165" s="425" t="str">
        <f t="shared" si="23"/>
        <v/>
      </c>
      <c r="L165" s="425" t="str">
        <f>IF('Mapa final'!AD168="","",'Mapa final'!AD168)</f>
        <v/>
      </c>
      <c r="M165" s="338" t="str">
        <f>IF('Mapa final'!P168="","",'Mapa final'!P168)</f>
        <v/>
      </c>
      <c r="N165" s="70"/>
      <c r="O165" s="70"/>
      <c r="P165" s="70"/>
      <c r="Q165" s="180"/>
    </row>
    <row r="166" spans="1:17" ht="43.5" customHeight="1" x14ac:dyDescent="0.25">
      <c r="A166" s="118" t="s">
        <v>698</v>
      </c>
      <c r="B166" s="779"/>
      <c r="C166" s="781"/>
      <c r="D166" s="783"/>
      <c r="E166" s="781"/>
      <c r="F166" s="785"/>
      <c r="G166" s="785"/>
      <c r="H166" s="787"/>
      <c r="I166" s="425" t="str">
        <f>IF('Mapa final'!Y169="","",'Mapa final'!Y169)</f>
        <v/>
      </c>
      <c r="J166" s="425" t="str">
        <f>IF('Mapa final'!AA169="","",'Mapa final'!AA169)</f>
        <v/>
      </c>
      <c r="K166" s="425" t="str">
        <f t="shared" si="23"/>
        <v/>
      </c>
      <c r="L166" s="425" t="str">
        <f>IF('Mapa final'!AD169="","",'Mapa final'!AD169)</f>
        <v/>
      </c>
      <c r="M166" s="338" t="str">
        <f>IF('Mapa final'!P169="","",'Mapa final'!P169)</f>
        <v/>
      </c>
      <c r="N166" s="70"/>
      <c r="O166" s="70"/>
      <c r="P166" s="70"/>
      <c r="Q166" s="180"/>
    </row>
    <row r="167" spans="1:17" ht="43.5" customHeight="1" x14ac:dyDescent="0.25">
      <c r="A167" s="118" t="s">
        <v>699</v>
      </c>
      <c r="B167" s="779"/>
      <c r="C167" s="781"/>
      <c r="D167" s="783"/>
      <c r="E167" s="781"/>
      <c r="F167" s="785"/>
      <c r="G167" s="785"/>
      <c r="H167" s="787"/>
      <c r="I167" s="425" t="str">
        <f>IF('Mapa final'!Y170="","",'Mapa final'!Y170)</f>
        <v/>
      </c>
      <c r="J167" s="425" t="str">
        <f>IF('Mapa final'!AA170="","",'Mapa final'!AA170)</f>
        <v/>
      </c>
      <c r="K167" s="425" t="str">
        <f t="shared" si="23"/>
        <v/>
      </c>
      <c r="L167" s="425" t="str">
        <f>IF('Mapa final'!AD170="","",'Mapa final'!AD170)</f>
        <v/>
      </c>
      <c r="M167" s="338" t="str">
        <f>IF('Mapa final'!P170="","",'Mapa final'!P170)</f>
        <v/>
      </c>
      <c r="N167" s="70"/>
      <c r="O167" s="70"/>
      <c r="P167" s="70"/>
      <c r="Q167" s="180"/>
    </row>
    <row r="168" spans="1:17" ht="43.5" customHeight="1" x14ac:dyDescent="0.25">
      <c r="A168" s="118" t="s">
        <v>700</v>
      </c>
      <c r="B168" s="779"/>
      <c r="C168" s="781"/>
      <c r="D168" s="783"/>
      <c r="E168" s="781"/>
      <c r="F168" s="785"/>
      <c r="G168" s="785"/>
      <c r="H168" s="787"/>
      <c r="I168" s="425" t="str">
        <f>IF('Mapa final'!Y171="","",'Mapa final'!Y171)</f>
        <v/>
      </c>
      <c r="J168" s="425" t="str">
        <f>IF('Mapa final'!AA171="","",'Mapa final'!AA171)</f>
        <v/>
      </c>
      <c r="K168" s="425" t="str">
        <f t="shared" si="23"/>
        <v/>
      </c>
      <c r="L168" s="425" t="str">
        <f>IF('Mapa final'!AD171="","",'Mapa final'!AD171)</f>
        <v/>
      </c>
      <c r="M168" s="338" t="str">
        <f>IF('Mapa final'!P171="","",'Mapa final'!P171)</f>
        <v/>
      </c>
      <c r="N168" s="70"/>
      <c r="O168" s="70"/>
      <c r="P168" s="70"/>
      <c r="Q168" s="180"/>
    </row>
    <row r="169" spans="1:17" ht="43.5" customHeight="1" x14ac:dyDescent="0.25">
      <c r="A169" s="118" t="s">
        <v>701</v>
      </c>
      <c r="B169" s="778"/>
      <c r="C169" s="780" t="str">
        <f>IF('Mapa final'!E172="","",'Mapa final'!E172)</f>
        <v/>
      </c>
      <c r="D169" s="791"/>
      <c r="E169" s="780" t="str">
        <f>IF('Mapa final'!D172="","",'Mapa final'!D172)</f>
        <v/>
      </c>
      <c r="F169" s="785" t="str">
        <f>IF('Mapa final'!H172="","",'Mapa final'!H172)</f>
        <v/>
      </c>
      <c r="G169" s="785" t="str">
        <f>IF('Mapa final'!L172="","",'Mapa final'!L172)</f>
        <v/>
      </c>
      <c r="H169" s="787"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5" t="str">
        <f>IF('Mapa final'!Y172="","",'Mapa final'!Y172)</f>
        <v/>
      </c>
      <c r="J169" s="425" t="str">
        <f>IF('Mapa final'!AA172="","",'Mapa final'!AA172)</f>
        <v/>
      </c>
      <c r="K169" s="425" t="str">
        <f t="shared" si="23"/>
        <v/>
      </c>
      <c r="L169" s="425" t="str">
        <f>IF('Mapa final'!AD172="","",'Mapa final'!AD172)</f>
        <v/>
      </c>
      <c r="M169" s="338" t="str">
        <f>IF('Mapa final'!P172="","",'Mapa final'!P172)</f>
        <v/>
      </c>
      <c r="N169" s="70"/>
      <c r="O169" s="70"/>
      <c r="P169" s="70"/>
      <c r="Q169" s="180"/>
    </row>
    <row r="170" spans="1:17" ht="43.5" customHeight="1" x14ac:dyDescent="0.25">
      <c r="A170" s="118" t="s">
        <v>702</v>
      </c>
      <c r="B170" s="779"/>
      <c r="C170" s="781"/>
      <c r="D170" s="783"/>
      <c r="E170" s="781"/>
      <c r="F170" s="785"/>
      <c r="G170" s="785"/>
      <c r="H170" s="787"/>
      <c r="I170" s="425" t="str">
        <f>IF('Mapa final'!Y173="","",'Mapa final'!Y173)</f>
        <v/>
      </c>
      <c r="J170" s="425" t="str">
        <f>IF('Mapa final'!AA173="","",'Mapa final'!AA173)</f>
        <v/>
      </c>
      <c r="K170" s="425" t="str">
        <f t="shared" si="23"/>
        <v/>
      </c>
      <c r="L170" s="425" t="str">
        <f>IF('Mapa final'!AD173="","",'Mapa final'!AD173)</f>
        <v/>
      </c>
      <c r="M170" s="338" t="str">
        <f>IF('Mapa final'!P173="","",'Mapa final'!P173)</f>
        <v/>
      </c>
      <c r="N170" s="70"/>
      <c r="O170" s="70"/>
      <c r="P170" s="70"/>
      <c r="Q170" s="180"/>
    </row>
    <row r="171" spans="1:17" ht="43.5" customHeight="1" x14ac:dyDescent="0.25">
      <c r="A171" s="118" t="s">
        <v>703</v>
      </c>
      <c r="B171" s="779"/>
      <c r="C171" s="781"/>
      <c r="D171" s="783"/>
      <c r="E171" s="781"/>
      <c r="F171" s="785"/>
      <c r="G171" s="785"/>
      <c r="H171" s="787"/>
      <c r="I171" s="425" t="str">
        <f>IF('Mapa final'!Y174="","",'Mapa final'!Y174)</f>
        <v/>
      </c>
      <c r="J171" s="425" t="str">
        <f>IF('Mapa final'!AA174="","",'Mapa final'!AA174)</f>
        <v/>
      </c>
      <c r="K171" s="425" t="str">
        <f t="shared" si="23"/>
        <v/>
      </c>
      <c r="L171" s="425" t="str">
        <f>IF('Mapa final'!AD174="","",'Mapa final'!AD174)</f>
        <v/>
      </c>
      <c r="M171" s="338" t="str">
        <f>IF('Mapa final'!P174="","",'Mapa final'!P174)</f>
        <v/>
      </c>
      <c r="N171" s="70"/>
      <c r="O171" s="70"/>
      <c r="P171" s="70"/>
      <c r="Q171" s="180"/>
    </row>
    <row r="172" spans="1:17" ht="43.5" customHeight="1" x14ac:dyDescent="0.25">
      <c r="A172" s="118" t="s">
        <v>704</v>
      </c>
      <c r="B172" s="779"/>
      <c r="C172" s="781"/>
      <c r="D172" s="783"/>
      <c r="E172" s="781"/>
      <c r="F172" s="785"/>
      <c r="G172" s="785"/>
      <c r="H172" s="787"/>
      <c r="I172" s="425" t="str">
        <f>IF('Mapa final'!Y175="","",'Mapa final'!Y175)</f>
        <v/>
      </c>
      <c r="J172" s="425" t="str">
        <f>IF('Mapa final'!AA175="","",'Mapa final'!AA175)</f>
        <v/>
      </c>
      <c r="K172" s="425" t="str">
        <f t="shared" si="23"/>
        <v/>
      </c>
      <c r="L172" s="425" t="str">
        <f>IF('Mapa final'!AD175="","",'Mapa final'!AD175)</f>
        <v/>
      </c>
      <c r="M172" s="338" t="str">
        <f>IF('Mapa final'!P175="","",'Mapa final'!P175)</f>
        <v/>
      </c>
      <c r="N172" s="70"/>
      <c r="O172" s="70"/>
      <c r="P172" s="70"/>
      <c r="Q172" s="180"/>
    </row>
    <row r="173" spans="1:17" ht="43.5" customHeight="1" x14ac:dyDescent="0.25">
      <c r="A173" s="118" t="s">
        <v>705</v>
      </c>
      <c r="B173" s="779"/>
      <c r="C173" s="781"/>
      <c r="D173" s="783"/>
      <c r="E173" s="781"/>
      <c r="F173" s="785"/>
      <c r="G173" s="785"/>
      <c r="H173" s="787"/>
      <c r="I173" s="425" t="str">
        <f>IF('Mapa final'!Y176="","",'Mapa final'!Y176)</f>
        <v/>
      </c>
      <c r="J173" s="425" t="str">
        <f>IF('Mapa final'!AA176="","",'Mapa final'!AA176)</f>
        <v/>
      </c>
      <c r="K173" s="425" t="str">
        <f t="shared" si="23"/>
        <v/>
      </c>
      <c r="L173" s="425" t="str">
        <f>IF('Mapa final'!AD176="","",'Mapa final'!AD176)</f>
        <v/>
      </c>
      <c r="M173" s="338" t="str">
        <f>IF('Mapa final'!P176="","",'Mapa final'!P176)</f>
        <v/>
      </c>
      <c r="N173" s="70"/>
      <c r="O173" s="70"/>
      <c r="P173" s="70"/>
      <c r="Q173" s="180"/>
    </row>
    <row r="174" spans="1:17" ht="43.5" customHeight="1" x14ac:dyDescent="0.25">
      <c r="A174" s="118" t="s">
        <v>706</v>
      </c>
      <c r="B174" s="779"/>
      <c r="C174" s="781"/>
      <c r="D174" s="783"/>
      <c r="E174" s="781"/>
      <c r="F174" s="785"/>
      <c r="G174" s="785"/>
      <c r="H174" s="787"/>
      <c r="I174" s="425" t="str">
        <f>IF('Mapa final'!Y177="","",'Mapa final'!Y177)</f>
        <v/>
      </c>
      <c r="J174" s="425" t="str">
        <f>IF('Mapa final'!AA177="","",'Mapa final'!AA177)</f>
        <v/>
      </c>
      <c r="K174" s="425" t="str">
        <f t="shared" si="23"/>
        <v/>
      </c>
      <c r="L174" s="425" t="str">
        <f>IF('Mapa final'!AD177="","",'Mapa final'!AD177)</f>
        <v/>
      </c>
      <c r="M174" s="338" t="str">
        <f>IF('Mapa final'!P177="","",'Mapa final'!P177)</f>
        <v/>
      </c>
      <c r="N174" s="70"/>
      <c r="O174" s="70"/>
      <c r="P174" s="70"/>
      <c r="Q174" s="180"/>
    </row>
    <row r="175" spans="1:17" ht="43.5" customHeight="1" x14ac:dyDescent="0.25">
      <c r="A175" s="118" t="s">
        <v>707</v>
      </c>
      <c r="B175" s="778"/>
      <c r="C175" s="780" t="str">
        <f>IF('Mapa final'!E178="","",'Mapa final'!E178)</f>
        <v/>
      </c>
      <c r="D175" s="791"/>
      <c r="E175" s="780" t="str">
        <f>IF('Mapa final'!D178="","",'Mapa final'!D178)</f>
        <v/>
      </c>
      <c r="F175" s="785" t="str">
        <f>IF('Mapa final'!H178="","",'Mapa final'!H178)</f>
        <v/>
      </c>
      <c r="G175" s="785" t="str">
        <f>IF('Mapa final'!L178="","",'Mapa final'!L178)</f>
        <v/>
      </c>
      <c r="H175" s="787"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5" t="str">
        <f>IF('Mapa final'!Y178="","",'Mapa final'!Y178)</f>
        <v/>
      </c>
      <c r="J175" s="425" t="str">
        <f>IF('Mapa final'!AA178="","",'Mapa final'!AA178)</f>
        <v/>
      </c>
      <c r="K175" s="425" t="str">
        <f t="shared" si="23"/>
        <v/>
      </c>
      <c r="L175" s="425" t="str">
        <f>IF('Mapa final'!AD178="","",'Mapa final'!AD178)</f>
        <v/>
      </c>
      <c r="M175" s="338" t="str">
        <f>IF('Mapa final'!P178="","",'Mapa final'!P178)</f>
        <v/>
      </c>
      <c r="N175" s="70"/>
      <c r="O175" s="70"/>
      <c r="P175" s="70"/>
      <c r="Q175" s="180"/>
    </row>
    <row r="176" spans="1:17" ht="43.5" customHeight="1" x14ac:dyDescent="0.25">
      <c r="A176" s="118" t="s">
        <v>708</v>
      </c>
      <c r="B176" s="779"/>
      <c r="C176" s="781"/>
      <c r="D176" s="783"/>
      <c r="E176" s="781"/>
      <c r="F176" s="785"/>
      <c r="G176" s="785"/>
      <c r="H176" s="787"/>
      <c r="I176" s="425" t="str">
        <f>IF('Mapa final'!Y179="","",'Mapa final'!Y179)</f>
        <v/>
      </c>
      <c r="J176" s="425" t="str">
        <f>IF('Mapa final'!AA179="","",'Mapa final'!AA179)</f>
        <v/>
      </c>
      <c r="K176" s="425" t="str">
        <f t="shared" si="23"/>
        <v/>
      </c>
      <c r="L176" s="425" t="str">
        <f>IF('Mapa final'!AD179="","",'Mapa final'!AD179)</f>
        <v/>
      </c>
      <c r="M176" s="338" t="str">
        <f>IF('Mapa final'!P179="","",'Mapa final'!P179)</f>
        <v/>
      </c>
      <c r="N176" s="70"/>
      <c r="O176" s="70"/>
      <c r="P176" s="70"/>
      <c r="Q176" s="180"/>
    </row>
    <row r="177" spans="1:17" ht="43.5" customHeight="1" x14ac:dyDescent="0.25">
      <c r="A177" s="118" t="s">
        <v>709</v>
      </c>
      <c r="B177" s="779"/>
      <c r="C177" s="781"/>
      <c r="D177" s="783"/>
      <c r="E177" s="781"/>
      <c r="F177" s="785"/>
      <c r="G177" s="785"/>
      <c r="H177" s="787"/>
      <c r="I177" s="425" t="str">
        <f>IF('Mapa final'!Y180="","",'Mapa final'!Y180)</f>
        <v/>
      </c>
      <c r="J177" s="425" t="str">
        <f>IF('Mapa final'!AA180="","",'Mapa final'!AA180)</f>
        <v/>
      </c>
      <c r="K177" s="425" t="str">
        <f t="shared" si="23"/>
        <v/>
      </c>
      <c r="L177" s="425" t="str">
        <f>IF('Mapa final'!AD180="","",'Mapa final'!AD180)</f>
        <v/>
      </c>
      <c r="M177" s="338" t="str">
        <f>IF('Mapa final'!P180="","",'Mapa final'!P180)</f>
        <v/>
      </c>
      <c r="N177" s="70"/>
      <c r="O177" s="70"/>
      <c r="P177" s="70"/>
      <c r="Q177" s="180"/>
    </row>
    <row r="178" spans="1:17" ht="43.5" customHeight="1" x14ac:dyDescent="0.25">
      <c r="A178" s="118" t="s">
        <v>710</v>
      </c>
      <c r="B178" s="779"/>
      <c r="C178" s="781"/>
      <c r="D178" s="783"/>
      <c r="E178" s="781"/>
      <c r="F178" s="785"/>
      <c r="G178" s="785"/>
      <c r="H178" s="787"/>
      <c r="I178" s="425" t="str">
        <f>IF('Mapa final'!Y181="","",'Mapa final'!Y181)</f>
        <v/>
      </c>
      <c r="J178" s="425" t="str">
        <f>IF('Mapa final'!AA181="","",'Mapa final'!AA181)</f>
        <v/>
      </c>
      <c r="K178" s="425" t="str">
        <f t="shared" si="23"/>
        <v/>
      </c>
      <c r="L178" s="425" t="str">
        <f>IF('Mapa final'!AD181="","",'Mapa final'!AD181)</f>
        <v/>
      </c>
      <c r="M178" s="338" t="str">
        <f>IF('Mapa final'!P181="","",'Mapa final'!P181)</f>
        <v/>
      </c>
      <c r="N178" s="70"/>
      <c r="O178" s="70"/>
      <c r="P178" s="70"/>
      <c r="Q178" s="180"/>
    </row>
    <row r="179" spans="1:17" ht="43.5" customHeight="1" x14ac:dyDescent="0.25">
      <c r="A179" s="118" t="s">
        <v>711</v>
      </c>
      <c r="B179" s="779"/>
      <c r="C179" s="781"/>
      <c r="D179" s="783"/>
      <c r="E179" s="781"/>
      <c r="F179" s="785"/>
      <c r="G179" s="785"/>
      <c r="H179" s="787"/>
      <c r="I179" s="425" t="str">
        <f>IF('Mapa final'!Y182="","",'Mapa final'!Y182)</f>
        <v/>
      </c>
      <c r="J179" s="425" t="str">
        <f>IF('Mapa final'!AA182="","",'Mapa final'!AA182)</f>
        <v/>
      </c>
      <c r="K179" s="425" t="str">
        <f t="shared" si="23"/>
        <v/>
      </c>
      <c r="L179" s="425" t="str">
        <f>IF('Mapa final'!AD182="","",'Mapa final'!AD182)</f>
        <v/>
      </c>
      <c r="M179" s="338" t="str">
        <f>IF('Mapa final'!P182="","",'Mapa final'!P182)</f>
        <v/>
      </c>
      <c r="N179" s="70"/>
      <c r="O179" s="70"/>
      <c r="P179" s="70"/>
      <c r="Q179" s="180"/>
    </row>
    <row r="180" spans="1:17" ht="43.5" customHeight="1" x14ac:dyDescent="0.25">
      <c r="A180" s="118" t="s">
        <v>712</v>
      </c>
      <c r="B180" s="779"/>
      <c r="C180" s="781"/>
      <c r="D180" s="783"/>
      <c r="E180" s="781"/>
      <c r="F180" s="785"/>
      <c r="G180" s="785"/>
      <c r="H180" s="787"/>
      <c r="I180" s="425" t="str">
        <f>IF('Mapa final'!Y183="","",'Mapa final'!Y183)</f>
        <v/>
      </c>
      <c r="J180" s="425" t="str">
        <f>IF('Mapa final'!AA183="","",'Mapa final'!AA183)</f>
        <v/>
      </c>
      <c r="K180" s="425" t="str">
        <f t="shared" si="23"/>
        <v/>
      </c>
      <c r="L180" s="425" t="str">
        <f>IF('Mapa final'!AD183="","",'Mapa final'!AD183)</f>
        <v/>
      </c>
      <c r="M180" s="338" t="str">
        <f>IF('Mapa final'!P183="","",'Mapa final'!P183)</f>
        <v/>
      </c>
      <c r="N180" s="70"/>
      <c r="O180" s="70"/>
      <c r="P180" s="70"/>
      <c r="Q180" s="180"/>
    </row>
    <row r="181" spans="1:17" ht="43.5" customHeight="1" x14ac:dyDescent="0.25">
      <c r="A181" s="118" t="s">
        <v>713</v>
      </c>
      <c r="B181" s="778"/>
      <c r="C181" s="780" t="str">
        <f>IF('Mapa final'!E184="","",'Mapa final'!E184)</f>
        <v/>
      </c>
      <c r="D181" s="791"/>
      <c r="E181" s="780" t="str">
        <f>IF('Mapa final'!D184="","",'Mapa final'!D184)</f>
        <v/>
      </c>
      <c r="F181" s="785" t="str">
        <f>IF('Mapa final'!H184="","",'Mapa final'!H184)</f>
        <v/>
      </c>
      <c r="G181" s="785" t="str">
        <f>IF('Mapa final'!L184="","",'Mapa final'!L184)</f>
        <v/>
      </c>
      <c r="H181" s="787"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5" t="str">
        <f>IF('Mapa final'!Y184="","",'Mapa final'!Y184)</f>
        <v/>
      </c>
      <c r="J181" s="425" t="str">
        <f>IF('Mapa final'!AA184="","",'Mapa final'!AA184)</f>
        <v/>
      </c>
      <c r="K181" s="425" t="str">
        <f t="shared" si="23"/>
        <v/>
      </c>
      <c r="L181" s="425" t="str">
        <f>IF('Mapa final'!AD184="","",'Mapa final'!AD184)</f>
        <v/>
      </c>
      <c r="M181" s="338" t="str">
        <f>IF('Mapa final'!P184="","",'Mapa final'!P184)</f>
        <v/>
      </c>
      <c r="N181" s="70"/>
      <c r="O181" s="70"/>
      <c r="P181" s="70"/>
      <c r="Q181" s="180"/>
    </row>
    <row r="182" spans="1:17" ht="43.5" customHeight="1" x14ac:dyDescent="0.25">
      <c r="A182" s="118" t="s">
        <v>714</v>
      </c>
      <c r="B182" s="779"/>
      <c r="C182" s="781"/>
      <c r="D182" s="783"/>
      <c r="E182" s="781"/>
      <c r="F182" s="785"/>
      <c r="G182" s="785"/>
      <c r="H182" s="787"/>
      <c r="I182" s="425" t="str">
        <f>IF('Mapa final'!Y185="","",'Mapa final'!Y185)</f>
        <v/>
      </c>
      <c r="J182" s="425" t="str">
        <f>IF('Mapa final'!AA185="","",'Mapa final'!AA185)</f>
        <v/>
      </c>
      <c r="K182" s="425" t="str">
        <f t="shared" si="23"/>
        <v/>
      </c>
      <c r="L182" s="425" t="str">
        <f>IF('Mapa final'!AD185="","",'Mapa final'!AD185)</f>
        <v/>
      </c>
      <c r="M182" s="338" t="str">
        <f>IF('Mapa final'!P185="","",'Mapa final'!P185)</f>
        <v/>
      </c>
      <c r="N182" s="70"/>
      <c r="O182" s="70"/>
      <c r="P182" s="70"/>
      <c r="Q182" s="180"/>
    </row>
    <row r="183" spans="1:17" ht="43.5" customHeight="1" x14ac:dyDescent="0.25">
      <c r="A183" s="118" t="s">
        <v>715</v>
      </c>
      <c r="B183" s="779"/>
      <c r="C183" s="781"/>
      <c r="D183" s="783"/>
      <c r="E183" s="781"/>
      <c r="F183" s="785"/>
      <c r="G183" s="785"/>
      <c r="H183" s="787"/>
      <c r="I183" s="425" t="str">
        <f>IF('Mapa final'!Y186="","",'Mapa final'!Y186)</f>
        <v/>
      </c>
      <c r="J183" s="425" t="str">
        <f>IF('Mapa final'!AA186="","",'Mapa final'!AA186)</f>
        <v/>
      </c>
      <c r="K183" s="425" t="str">
        <f t="shared" si="23"/>
        <v/>
      </c>
      <c r="L183" s="425" t="str">
        <f>IF('Mapa final'!AD186="","",'Mapa final'!AD186)</f>
        <v/>
      </c>
      <c r="M183" s="338" t="str">
        <f>IF('Mapa final'!P186="","",'Mapa final'!P186)</f>
        <v/>
      </c>
      <c r="N183" s="70"/>
      <c r="O183" s="70"/>
      <c r="P183" s="70"/>
      <c r="Q183" s="180"/>
    </row>
    <row r="184" spans="1:17" ht="43.5" customHeight="1" x14ac:dyDescent="0.25">
      <c r="A184" s="118" t="s">
        <v>716</v>
      </c>
      <c r="B184" s="779"/>
      <c r="C184" s="781"/>
      <c r="D184" s="783"/>
      <c r="E184" s="781"/>
      <c r="F184" s="785"/>
      <c r="G184" s="785"/>
      <c r="H184" s="787"/>
      <c r="I184" s="425" t="str">
        <f>IF('Mapa final'!Y187="","",'Mapa final'!Y187)</f>
        <v/>
      </c>
      <c r="J184" s="425" t="str">
        <f>IF('Mapa final'!AA187="","",'Mapa final'!AA187)</f>
        <v/>
      </c>
      <c r="K184" s="425" t="str">
        <f t="shared" si="23"/>
        <v/>
      </c>
      <c r="L184" s="425" t="str">
        <f>IF('Mapa final'!AD187="","",'Mapa final'!AD187)</f>
        <v/>
      </c>
      <c r="M184" s="338" t="str">
        <f>IF('Mapa final'!P187="","",'Mapa final'!P187)</f>
        <v/>
      </c>
      <c r="N184" s="70"/>
      <c r="O184" s="70"/>
      <c r="P184" s="70"/>
      <c r="Q184" s="180"/>
    </row>
    <row r="185" spans="1:17" ht="43.5" customHeight="1" x14ac:dyDescent="0.25">
      <c r="A185" s="118" t="s">
        <v>717</v>
      </c>
      <c r="B185" s="779"/>
      <c r="C185" s="781"/>
      <c r="D185" s="783"/>
      <c r="E185" s="781"/>
      <c r="F185" s="785"/>
      <c r="G185" s="785"/>
      <c r="H185" s="787"/>
      <c r="I185" s="425" t="str">
        <f>IF('Mapa final'!Y188="","",'Mapa final'!Y188)</f>
        <v/>
      </c>
      <c r="J185" s="425" t="str">
        <f>IF('Mapa final'!AA188="","",'Mapa final'!AA188)</f>
        <v/>
      </c>
      <c r="K185" s="425" t="str">
        <f t="shared" si="23"/>
        <v/>
      </c>
      <c r="L185" s="425" t="str">
        <f>IF('Mapa final'!AD188="","",'Mapa final'!AD188)</f>
        <v/>
      </c>
      <c r="M185" s="338" t="str">
        <f>IF('Mapa final'!P188="","",'Mapa final'!P188)</f>
        <v/>
      </c>
      <c r="N185" s="70"/>
      <c r="O185" s="70"/>
      <c r="P185" s="70"/>
      <c r="Q185" s="180"/>
    </row>
    <row r="186" spans="1:17" ht="43.5" customHeight="1" x14ac:dyDescent="0.25">
      <c r="A186" s="118" t="s">
        <v>718</v>
      </c>
      <c r="B186" s="779"/>
      <c r="C186" s="781"/>
      <c r="D186" s="783"/>
      <c r="E186" s="781"/>
      <c r="F186" s="785"/>
      <c r="G186" s="785"/>
      <c r="H186" s="787"/>
      <c r="I186" s="425" t="str">
        <f>IF('Mapa final'!Y189="","",'Mapa final'!Y189)</f>
        <v/>
      </c>
      <c r="J186" s="425" t="str">
        <f>IF('Mapa final'!AA189="","",'Mapa final'!AA189)</f>
        <v/>
      </c>
      <c r="K186" s="425" t="str">
        <f t="shared" si="23"/>
        <v/>
      </c>
      <c r="L186" s="425" t="str">
        <f>IF('Mapa final'!AD189="","",'Mapa final'!AD189)</f>
        <v/>
      </c>
      <c r="M186" s="338" t="str">
        <f>IF('Mapa final'!P189="","",'Mapa final'!P189)</f>
        <v/>
      </c>
      <c r="N186" s="70"/>
      <c r="O186" s="70"/>
      <c r="P186" s="70"/>
      <c r="Q186" s="180"/>
    </row>
    <row r="187" spans="1:17" ht="43.5" customHeight="1" x14ac:dyDescent="0.25">
      <c r="A187" s="118" t="s">
        <v>719</v>
      </c>
      <c r="B187" s="778"/>
      <c r="C187" s="780" t="str">
        <f>IF('Mapa final'!E190="","",'Mapa final'!E190)</f>
        <v/>
      </c>
      <c r="D187" s="791"/>
      <c r="E187" s="780" t="str">
        <f>IF('Mapa final'!D190="","",'Mapa final'!D190)</f>
        <v/>
      </c>
      <c r="F187" s="785" t="str">
        <f>IF('Mapa final'!H190="","",'Mapa final'!H190)</f>
        <v/>
      </c>
      <c r="G187" s="785" t="str">
        <f>IF('Mapa final'!L190="","",'Mapa final'!L190)</f>
        <v/>
      </c>
      <c r="H187" s="787"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5" t="str">
        <f>IF('Mapa final'!Y190="","",'Mapa final'!Y190)</f>
        <v/>
      </c>
      <c r="J187" s="425" t="str">
        <f>IF('Mapa final'!AA190="","",'Mapa final'!AA190)</f>
        <v/>
      </c>
      <c r="K187" s="425" t="str">
        <f t="shared" si="23"/>
        <v/>
      </c>
      <c r="L187" s="425" t="str">
        <f>IF('Mapa final'!AD190="","",'Mapa final'!AD190)</f>
        <v/>
      </c>
      <c r="M187" s="338" t="str">
        <f>IF('Mapa final'!P190="","",'Mapa final'!P190)</f>
        <v/>
      </c>
      <c r="N187" s="70"/>
      <c r="O187" s="70"/>
      <c r="P187" s="70"/>
      <c r="Q187" s="180"/>
    </row>
    <row r="188" spans="1:17" ht="43.5" customHeight="1" x14ac:dyDescent="0.25">
      <c r="A188" s="118" t="s">
        <v>720</v>
      </c>
      <c r="B188" s="779"/>
      <c r="C188" s="781"/>
      <c r="D188" s="783"/>
      <c r="E188" s="781"/>
      <c r="F188" s="785"/>
      <c r="G188" s="785"/>
      <c r="H188" s="787"/>
      <c r="I188" s="425" t="str">
        <f>IF('Mapa final'!Y191="","",'Mapa final'!Y191)</f>
        <v/>
      </c>
      <c r="J188" s="425" t="str">
        <f>IF('Mapa final'!AA191="","",'Mapa final'!AA191)</f>
        <v/>
      </c>
      <c r="K188" s="425" t="str">
        <f t="shared" si="23"/>
        <v/>
      </c>
      <c r="L188" s="425" t="str">
        <f>IF('Mapa final'!AD191="","",'Mapa final'!AD191)</f>
        <v/>
      </c>
      <c r="M188" s="338" t="str">
        <f>IF('Mapa final'!P191="","",'Mapa final'!P191)</f>
        <v/>
      </c>
      <c r="N188" s="70"/>
      <c r="O188" s="70"/>
      <c r="P188" s="70"/>
      <c r="Q188" s="180"/>
    </row>
    <row r="189" spans="1:17" ht="43.5" customHeight="1" x14ac:dyDescent="0.25">
      <c r="A189" s="118" t="s">
        <v>721</v>
      </c>
      <c r="B189" s="779"/>
      <c r="C189" s="781"/>
      <c r="D189" s="783"/>
      <c r="E189" s="781"/>
      <c r="F189" s="785"/>
      <c r="G189" s="785"/>
      <c r="H189" s="787"/>
      <c r="I189" s="425" t="str">
        <f>IF('Mapa final'!Y192="","",'Mapa final'!Y192)</f>
        <v/>
      </c>
      <c r="J189" s="425" t="str">
        <f>IF('Mapa final'!AA192="","",'Mapa final'!AA192)</f>
        <v/>
      </c>
      <c r="K189" s="425" t="str">
        <f t="shared" si="23"/>
        <v/>
      </c>
      <c r="L189" s="425" t="str">
        <f>IF('Mapa final'!AD192="","",'Mapa final'!AD192)</f>
        <v/>
      </c>
      <c r="M189" s="338" t="str">
        <f>IF('Mapa final'!P192="","",'Mapa final'!P192)</f>
        <v/>
      </c>
      <c r="N189" s="70"/>
      <c r="O189" s="70"/>
      <c r="P189" s="70"/>
      <c r="Q189" s="180"/>
    </row>
    <row r="190" spans="1:17" ht="43.5" customHeight="1" x14ac:dyDescent="0.25">
      <c r="A190" s="118" t="s">
        <v>722</v>
      </c>
      <c r="B190" s="779"/>
      <c r="C190" s="781"/>
      <c r="D190" s="783"/>
      <c r="E190" s="781"/>
      <c r="F190" s="785"/>
      <c r="G190" s="785"/>
      <c r="H190" s="787"/>
      <c r="I190" s="425" t="str">
        <f>IF('Mapa final'!Y193="","",'Mapa final'!Y193)</f>
        <v/>
      </c>
      <c r="J190" s="425" t="str">
        <f>IF('Mapa final'!AA193="","",'Mapa final'!AA193)</f>
        <v/>
      </c>
      <c r="K190" s="425" t="str">
        <f t="shared" si="23"/>
        <v/>
      </c>
      <c r="L190" s="425" t="str">
        <f>IF('Mapa final'!AD193="","",'Mapa final'!AD193)</f>
        <v/>
      </c>
      <c r="M190" s="338" t="str">
        <f>IF('Mapa final'!P193="","",'Mapa final'!P193)</f>
        <v/>
      </c>
      <c r="N190" s="70"/>
      <c r="O190" s="70"/>
      <c r="P190" s="70"/>
      <c r="Q190" s="180"/>
    </row>
    <row r="191" spans="1:17" ht="43.5" customHeight="1" x14ac:dyDescent="0.25">
      <c r="A191" s="118" t="s">
        <v>723</v>
      </c>
      <c r="B191" s="779"/>
      <c r="C191" s="781"/>
      <c r="D191" s="783"/>
      <c r="E191" s="781"/>
      <c r="F191" s="785"/>
      <c r="G191" s="785"/>
      <c r="H191" s="787"/>
      <c r="I191" s="425" t="str">
        <f>IF('Mapa final'!Y194="","",'Mapa final'!Y194)</f>
        <v/>
      </c>
      <c r="J191" s="425" t="str">
        <f>IF('Mapa final'!AA194="","",'Mapa final'!AA194)</f>
        <v/>
      </c>
      <c r="K191" s="425" t="str">
        <f t="shared" si="23"/>
        <v/>
      </c>
      <c r="L191" s="425" t="str">
        <f>IF('Mapa final'!AD194="","",'Mapa final'!AD194)</f>
        <v/>
      </c>
      <c r="M191" s="338" t="str">
        <f>IF('Mapa final'!P194="","",'Mapa final'!P194)</f>
        <v/>
      </c>
      <c r="N191" s="70"/>
      <c r="O191" s="70"/>
      <c r="P191" s="70"/>
      <c r="Q191" s="180"/>
    </row>
    <row r="192" spans="1:17" ht="43.5" customHeight="1" x14ac:dyDescent="0.25">
      <c r="A192" s="118" t="s">
        <v>724</v>
      </c>
      <c r="B192" s="779"/>
      <c r="C192" s="781"/>
      <c r="D192" s="783"/>
      <c r="E192" s="781"/>
      <c r="F192" s="785"/>
      <c r="G192" s="785"/>
      <c r="H192" s="787"/>
      <c r="I192" s="425" t="str">
        <f>IF('Mapa final'!Y195="","",'Mapa final'!Y195)</f>
        <v/>
      </c>
      <c r="J192" s="425" t="str">
        <f>IF('Mapa final'!AA195="","",'Mapa final'!AA195)</f>
        <v/>
      </c>
      <c r="K192" s="425" t="str">
        <f t="shared" si="23"/>
        <v/>
      </c>
      <c r="L192" s="425" t="str">
        <f>IF('Mapa final'!AD195="","",'Mapa final'!AD195)</f>
        <v/>
      </c>
      <c r="M192" s="338" t="str">
        <f>IF('Mapa final'!P195="","",'Mapa final'!P195)</f>
        <v/>
      </c>
      <c r="N192" s="70"/>
      <c r="O192" s="70"/>
      <c r="P192" s="70"/>
      <c r="Q192" s="180"/>
    </row>
    <row r="193" spans="1:17" ht="43.5" customHeight="1" x14ac:dyDescent="0.25">
      <c r="A193" s="118" t="s">
        <v>725</v>
      </c>
      <c r="B193" s="778"/>
      <c r="C193" s="780" t="str">
        <f>IF('Mapa final'!E196="","",'Mapa final'!E196)</f>
        <v/>
      </c>
      <c r="D193" s="791"/>
      <c r="E193" s="780" t="str">
        <f>IF('Mapa final'!D196="","",'Mapa final'!D196)</f>
        <v/>
      </c>
      <c r="F193" s="785" t="str">
        <f>IF('Mapa final'!H196="","",'Mapa final'!H196)</f>
        <v/>
      </c>
      <c r="G193" s="785" t="str">
        <f>IF('Mapa final'!L196="","",'Mapa final'!L196)</f>
        <v/>
      </c>
      <c r="H193" s="787"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5" t="str">
        <f>IF('Mapa final'!Y196="","",'Mapa final'!Y196)</f>
        <v/>
      </c>
      <c r="J193" s="425" t="str">
        <f>IF('Mapa final'!AA196="","",'Mapa final'!AA196)</f>
        <v/>
      </c>
      <c r="K193" s="425" t="str">
        <f t="shared" si="23"/>
        <v/>
      </c>
      <c r="L193" s="425" t="str">
        <f>IF('Mapa final'!AD196="","",'Mapa final'!AD196)</f>
        <v/>
      </c>
      <c r="M193" s="338" t="str">
        <f>IF('Mapa final'!P196="","",'Mapa final'!P196)</f>
        <v/>
      </c>
      <c r="N193" s="70"/>
      <c r="O193" s="70"/>
      <c r="P193" s="70"/>
      <c r="Q193" s="180"/>
    </row>
    <row r="194" spans="1:17" ht="43.5" customHeight="1" x14ac:dyDescent="0.25">
      <c r="A194" s="118" t="s">
        <v>726</v>
      </c>
      <c r="B194" s="779"/>
      <c r="C194" s="781"/>
      <c r="D194" s="783"/>
      <c r="E194" s="781"/>
      <c r="F194" s="785"/>
      <c r="G194" s="785"/>
      <c r="H194" s="787"/>
      <c r="I194" s="425" t="str">
        <f>IF('Mapa final'!Y197="","",'Mapa final'!Y197)</f>
        <v/>
      </c>
      <c r="J194" s="425" t="str">
        <f>IF('Mapa final'!AA197="","",'Mapa final'!AA197)</f>
        <v/>
      </c>
      <c r="K194" s="425" t="str">
        <f t="shared" si="23"/>
        <v/>
      </c>
      <c r="L194" s="425" t="str">
        <f>IF('Mapa final'!AD197="","",'Mapa final'!AD197)</f>
        <v/>
      </c>
      <c r="M194" s="338" t="str">
        <f>IF('Mapa final'!P197="","",'Mapa final'!P197)</f>
        <v/>
      </c>
      <c r="N194" s="70"/>
      <c r="O194" s="70"/>
      <c r="P194" s="70"/>
      <c r="Q194" s="180"/>
    </row>
    <row r="195" spans="1:17" ht="43.5" customHeight="1" x14ac:dyDescent="0.25">
      <c r="A195" s="118" t="s">
        <v>727</v>
      </c>
      <c r="B195" s="779"/>
      <c r="C195" s="781"/>
      <c r="D195" s="783"/>
      <c r="E195" s="781"/>
      <c r="F195" s="785"/>
      <c r="G195" s="785"/>
      <c r="H195" s="787"/>
      <c r="I195" s="425" t="str">
        <f>IF('Mapa final'!Y198="","",'Mapa final'!Y198)</f>
        <v/>
      </c>
      <c r="J195" s="425" t="str">
        <f>IF('Mapa final'!AA198="","",'Mapa final'!AA198)</f>
        <v/>
      </c>
      <c r="K195" s="425" t="str">
        <f t="shared" si="23"/>
        <v/>
      </c>
      <c r="L195" s="425" t="str">
        <f>IF('Mapa final'!AD198="","",'Mapa final'!AD198)</f>
        <v/>
      </c>
      <c r="M195" s="338" t="str">
        <f>IF('Mapa final'!P198="","",'Mapa final'!P198)</f>
        <v/>
      </c>
      <c r="N195" s="70"/>
      <c r="O195" s="70"/>
      <c r="P195" s="70"/>
      <c r="Q195" s="180"/>
    </row>
    <row r="196" spans="1:17" ht="43.5" customHeight="1" x14ac:dyDescent="0.25">
      <c r="A196" s="118" t="s">
        <v>728</v>
      </c>
      <c r="B196" s="779"/>
      <c r="C196" s="781"/>
      <c r="D196" s="783"/>
      <c r="E196" s="781"/>
      <c r="F196" s="785"/>
      <c r="G196" s="785"/>
      <c r="H196" s="787"/>
      <c r="I196" s="425" t="str">
        <f>IF('Mapa final'!Y199="","",'Mapa final'!Y199)</f>
        <v/>
      </c>
      <c r="J196" s="425" t="str">
        <f>IF('Mapa final'!AA199="","",'Mapa final'!AA199)</f>
        <v/>
      </c>
      <c r="K196" s="425" t="str">
        <f t="shared" si="23"/>
        <v/>
      </c>
      <c r="L196" s="425" t="str">
        <f>IF('Mapa final'!AD199="","",'Mapa final'!AD199)</f>
        <v/>
      </c>
      <c r="M196" s="338" t="str">
        <f>IF('Mapa final'!P199="","",'Mapa final'!P199)</f>
        <v/>
      </c>
      <c r="N196" s="70"/>
      <c r="O196" s="70"/>
      <c r="P196" s="70"/>
      <c r="Q196" s="180"/>
    </row>
    <row r="197" spans="1:17" ht="43.5" customHeight="1" x14ac:dyDescent="0.25">
      <c r="A197" s="118" t="s">
        <v>729</v>
      </c>
      <c r="B197" s="779"/>
      <c r="C197" s="781"/>
      <c r="D197" s="783"/>
      <c r="E197" s="781"/>
      <c r="F197" s="785"/>
      <c r="G197" s="785"/>
      <c r="H197" s="787"/>
      <c r="I197" s="425" t="str">
        <f>IF('Mapa final'!Y200="","",'Mapa final'!Y200)</f>
        <v/>
      </c>
      <c r="J197" s="425" t="str">
        <f>IF('Mapa final'!AA200="","",'Mapa final'!AA200)</f>
        <v/>
      </c>
      <c r="K197" s="425" t="str">
        <f t="shared" si="23"/>
        <v/>
      </c>
      <c r="L197" s="425" t="str">
        <f>IF('Mapa final'!AD200="","",'Mapa final'!AD200)</f>
        <v/>
      </c>
      <c r="M197" s="338" t="str">
        <f>IF('Mapa final'!P200="","",'Mapa final'!P200)</f>
        <v/>
      </c>
      <c r="N197" s="70"/>
      <c r="O197" s="70"/>
      <c r="P197" s="70"/>
      <c r="Q197" s="180"/>
    </row>
    <row r="198" spans="1:17" ht="43.5" customHeight="1" x14ac:dyDescent="0.25">
      <c r="A198" s="118" t="s">
        <v>730</v>
      </c>
      <c r="B198" s="779"/>
      <c r="C198" s="781"/>
      <c r="D198" s="783"/>
      <c r="E198" s="781"/>
      <c r="F198" s="785"/>
      <c r="G198" s="785"/>
      <c r="H198" s="787"/>
      <c r="I198" s="425" t="str">
        <f>IF('Mapa final'!Y201="","",'Mapa final'!Y201)</f>
        <v/>
      </c>
      <c r="J198" s="425" t="str">
        <f>IF('Mapa final'!AA201="","",'Mapa final'!AA201)</f>
        <v/>
      </c>
      <c r="K198" s="425" t="str">
        <f t="shared" si="23"/>
        <v/>
      </c>
      <c r="L198" s="425" t="str">
        <f>IF('Mapa final'!AD201="","",'Mapa final'!AD201)</f>
        <v/>
      </c>
      <c r="M198" s="338" t="str">
        <f>IF('Mapa final'!P201="","",'Mapa final'!P201)</f>
        <v/>
      </c>
      <c r="N198" s="70"/>
      <c r="O198" s="70"/>
      <c r="P198" s="70"/>
      <c r="Q198" s="180"/>
    </row>
    <row r="199" spans="1:17" ht="43.5" customHeight="1" x14ac:dyDescent="0.25">
      <c r="A199" s="118" t="s">
        <v>731</v>
      </c>
      <c r="B199" s="778"/>
      <c r="C199" s="780" t="str">
        <f>IF('Mapa final'!E202="","",'Mapa final'!E202)</f>
        <v/>
      </c>
      <c r="D199" s="791"/>
      <c r="E199" s="780" t="str">
        <f>IF('Mapa final'!D202="","",'Mapa final'!D202)</f>
        <v/>
      </c>
      <c r="F199" s="785" t="str">
        <f>IF('Mapa final'!H202="","",'Mapa final'!H202)</f>
        <v/>
      </c>
      <c r="G199" s="785" t="str">
        <f>IF('Mapa final'!L202="","",'Mapa final'!L202)</f>
        <v/>
      </c>
      <c r="H199" s="787"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5" t="str">
        <f>IF('Mapa final'!Y202="","",'Mapa final'!Y202)</f>
        <v/>
      </c>
      <c r="J199" s="425" t="str">
        <f>IF('Mapa final'!AA202="","",'Mapa final'!AA202)</f>
        <v/>
      </c>
      <c r="K199" s="425" t="str">
        <f t="shared" si="23"/>
        <v/>
      </c>
      <c r="L199" s="425" t="str">
        <f>IF('Mapa final'!AD202="","",'Mapa final'!AD202)</f>
        <v/>
      </c>
      <c r="M199" s="338" t="str">
        <f>IF('Mapa final'!P202="","",'Mapa final'!P202)</f>
        <v/>
      </c>
      <c r="N199" s="70"/>
      <c r="O199" s="70"/>
      <c r="P199" s="70"/>
      <c r="Q199" s="180"/>
    </row>
    <row r="200" spans="1:17" ht="43.5" customHeight="1" x14ac:dyDescent="0.25">
      <c r="A200" s="118" t="s">
        <v>732</v>
      </c>
      <c r="B200" s="779"/>
      <c r="C200" s="781"/>
      <c r="D200" s="783"/>
      <c r="E200" s="781"/>
      <c r="F200" s="785"/>
      <c r="G200" s="785"/>
      <c r="H200" s="787"/>
      <c r="I200" s="425" t="str">
        <f>IF('Mapa final'!Y203="","",'Mapa final'!Y203)</f>
        <v/>
      </c>
      <c r="J200" s="425" t="str">
        <f>IF('Mapa final'!AA203="","",'Mapa final'!AA203)</f>
        <v/>
      </c>
      <c r="K200" s="425"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5" t="str">
        <f>IF('Mapa final'!AD203="","",'Mapa final'!AD203)</f>
        <v/>
      </c>
      <c r="M200" s="338" t="str">
        <f>IF('Mapa final'!P203="","",'Mapa final'!P203)</f>
        <v/>
      </c>
      <c r="N200" s="70"/>
      <c r="O200" s="70"/>
      <c r="P200" s="70"/>
      <c r="Q200" s="180"/>
    </row>
    <row r="201" spans="1:17" ht="43.5" customHeight="1" x14ac:dyDescent="0.25">
      <c r="A201" s="118" t="s">
        <v>733</v>
      </c>
      <c r="B201" s="779"/>
      <c r="C201" s="781"/>
      <c r="D201" s="783"/>
      <c r="E201" s="781"/>
      <c r="F201" s="785"/>
      <c r="G201" s="785"/>
      <c r="H201" s="787"/>
      <c r="I201" s="425" t="str">
        <f>IF('Mapa final'!Y204="","",'Mapa final'!Y204)</f>
        <v/>
      </c>
      <c r="J201" s="425" t="str">
        <f>IF('Mapa final'!AA204="","",'Mapa final'!AA204)</f>
        <v/>
      </c>
      <c r="K201" s="425" t="str">
        <f t="shared" si="35"/>
        <v/>
      </c>
      <c r="L201" s="425" t="str">
        <f>IF('Mapa final'!AD204="","",'Mapa final'!AD204)</f>
        <v/>
      </c>
      <c r="M201" s="338" t="str">
        <f>IF('Mapa final'!P204="","",'Mapa final'!P204)</f>
        <v/>
      </c>
      <c r="N201" s="70"/>
      <c r="O201" s="70"/>
      <c r="P201" s="70"/>
      <c r="Q201" s="180"/>
    </row>
    <row r="202" spans="1:17" ht="43.5" customHeight="1" x14ac:dyDescent="0.25">
      <c r="A202" s="118" t="s">
        <v>734</v>
      </c>
      <c r="B202" s="779"/>
      <c r="C202" s="781"/>
      <c r="D202" s="783"/>
      <c r="E202" s="781"/>
      <c r="F202" s="785"/>
      <c r="G202" s="785"/>
      <c r="H202" s="787"/>
      <c r="I202" s="425" t="str">
        <f>IF('Mapa final'!Y205="","",'Mapa final'!Y205)</f>
        <v/>
      </c>
      <c r="J202" s="425" t="str">
        <f>IF('Mapa final'!AA205="","",'Mapa final'!AA205)</f>
        <v/>
      </c>
      <c r="K202" s="425" t="str">
        <f t="shared" si="35"/>
        <v/>
      </c>
      <c r="L202" s="425" t="str">
        <f>IF('Mapa final'!AD205="","",'Mapa final'!AD205)</f>
        <v/>
      </c>
      <c r="M202" s="338" t="str">
        <f>IF('Mapa final'!P205="","",'Mapa final'!P205)</f>
        <v/>
      </c>
      <c r="N202" s="70"/>
      <c r="O202" s="70"/>
      <c r="P202" s="70"/>
      <c r="Q202" s="180"/>
    </row>
    <row r="203" spans="1:17" ht="43.5" customHeight="1" x14ac:dyDescent="0.25">
      <c r="A203" s="118" t="s">
        <v>735</v>
      </c>
      <c r="B203" s="779"/>
      <c r="C203" s="781"/>
      <c r="D203" s="783"/>
      <c r="E203" s="781"/>
      <c r="F203" s="785"/>
      <c r="G203" s="785"/>
      <c r="H203" s="787"/>
      <c r="I203" s="425" t="str">
        <f>IF('Mapa final'!Y206="","",'Mapa final'!Y206)</f>
        <v/>
      </c>
      <c r="J203" s="425" t="str">
        <f>IF('Mapa final'!AA206="","",'Mapa final'!AA206)</f>
        <v/>
      </c>
      <c r="K203" s="425" t="str">
        <f t="shared" si="35"/>
        <v/>
      </c>
      <c r="L203" s="425" t="str">
        <f>IF('Mapa final'!AD206="","",'Mapa final'!AD206)</f>
        <v/>
      </c>
      <c r="M203" s="338" t="str">
        <f>IF('Mapa final'!P206="","",'Mapa final'!P206)</f>
        <v/>
      </c>
      <c r="N203" s="70"/>
      <c r="O203" s="70"/>
      <c r="P203" s="70"/>
      <c r="Q203" s="180"/>
    </row>
    <row r="204" spans="1:17" ht="43.5" customHeight="1" x14ac:dyDescent="0.25">
      <c r="A204" s="118" t="s">
        <v>736</v>
      </c>
      <c r="B204" s="779"/>
      <c r="C204" s="781"/>
      <c r="D204" s="783"/>
      <c r="E204" s="781"/>
      <c r="F204" s="785"/>
      <c r="G204" s="785"/>
      <c r="H204" s="787"/>
      <c r="I204" s="425" t="str">
        <f>IF('Mapa final'!Y207="","",'Mapa final'!Y207)</f>
        <v/>
      </c>
      <c r="J204" s="425" t="str">
        <f>IF('Mapa final'!AA207="","",'Mapa final'!AA207)</f>
        <v/>
      </c>
      <c r="K204" s="425" t="str">
        <f t="shared" si="35"/>
        <v/>
      </c>
      <c r="L204" s="425" t="str">
        <f>IF('Mapa final'!AD207="","",'Mapa final'!AD207)</f>
        <v/>
      </c>
      <c r="M204" s="338" t="str">
        <f>IF('Mapa final'!P207="","",'Mapa final'!P207)</f>
        <v/>
      </c>
      <c r="N204" s="70"/>
      <c r="O204" s="70"/>
      <c r="P204" s="70"/>
      <c r="Q204" s="180"/>
    </row>
    <row r="205" spans="1:17" ht="43.5" customHeight="1" x14ac:dyDescent="0.25">
      <c r="A205" s="118" t="s">
        <v>737</v>
      </c>
      <c r="B205" s="778"/>
      <c r="C205" s="780" t="str">
        <f>IF('Mapa final'!E208="","",'Mapa final'!E208)</f>
        <v/>
      </c>
      <c r="D205" s="791"/>
      <c r="E205" s="780" t="str">
        <f>IF('Mapa final'!D208="","",'Mapa final'!D208)</f>
        <v/>
      </c>
      <c r="F205" s="785" t="str">
        <f>IF('Mapa final'!H208="","",'Mapa final'!H208)</f>
        <v/>
      </c>
      <c r="G205" s="785" t="str">
        <f>IF('Mapa final'!L208="","",'Mapa final'!L208)</f>
        <v/>
      </c>
      <c r="H205" s="787"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5" t="str">
        <f>IF('Mapa final'!Y208="","",'Mapa final'!Y208)</f>
        <v/>
      </c>
      <c r="J205" s="425" t="str">
        <f>IF('Mapa final'!AA208="","",'Mapa final'!AA208)</f>
        <v/>
      </c>
      <c r="K205" s="425" t="str">
        <f t="shared" si="35"/>
        <v/>
      </c>
      <c r="L205" s="425" t="str">
        <f>IF('Mapa final'!AD208="","",'Mapa final'!AD208)</f>
        <v/>
      </c>
      <c r="M205" s="338" t="str">
        <f>IF('Mapa final'!P208="","",'Mapa final'!P208)</f>
        <v/>
      </c>
      <c r="N205" s="70"/>
      <c r="O205" s="70"/>
      <c r="P205" s="70"/>
      <c r="Q205" s="180"/>
    </row>
    <row r="206" spans="1:17" ht="43.5" customHeight="1" x14ac:dyDescent="0.25">
      <c r="A206" s="118" t="s">
        <v>738</v>
      </c>
      <c r="B206" s="779"/>
      <c r="C206" s="781"/>
      <c r="D206" s="783"/>
      <c r="E206" s="781"/>
      <c r="F206" s="785"/>
      <c r="G206" s="785"/>
      <c r="H206" s="787"/>
      <c r="I206" s="425" t="str">
        <f>IF('Mapa final'!Y209="","",'Mapa final'!Y209)</f>
        <v/>
      </c>
      <c r="J206" s="425" t="str">
        <f>IF('Mapa final'!AA209="","",'Mapa final'!AA209)</f>
        <v/>
      </c>
      <c r="K206" s="425" t="str">
        <f t="shared" si="35"/>
        <v/>
      </c>
      <c r="L206" s="425" t="str">
        <f>IF('Mapa final'!AD209="","",'Mapa final'!AD209)</f>
        <v/>
      </c>
      <c r="M206" s="338" t="str">
        <f>IF('Mapa final'!P209="","",'Mapa final'!P209)</f>
        <v/>
      </c>
      <c r="N206" s="70"/>
      <c r="O206" s="70"/>
      <c r="P206" s="70"/>
      <c r="Q206" s="180"/>
    </row>
    <row r="207" spans="1:17" ht="43.5" customHeight="1" x14ac:dyDescent="0.25">
      <c r="A207" s="118" t="s">
        <v>739</v>
      </c>
      <c r="B207" s="779"/>
      <c r="C207" s="781"/>
      <c r="D207" s="783"/>
      <c r="E207" s="781"/>
      <c r="F207" s="785"/>
      <c r="G207" s="785"/>
      <c r="H207" s="787"/>
      <c r="I207" s="425" t="str">
        <f>IF('Mapa final'!Y210="","",'Mapa final'!Y210)</f>
        <v/>
      </c>
      <c r="J207" s="425" t="str">
        <f>IF('Mapa final'!AA210="","",'Mapa final'!AA210)</f>
        <v/>
      </c>
      <c r="K207" s="425" t="str">
        <f t="shared" si="35"/>
        <v/>
      </c>
      <c r="L207" s="425" t="str">
        <f>IF('Mapa final'!AD210="","",'Mapa final'!AD210)</f>
        <v/>
      </c>
      <c r="M207" s="338" t="str">
        <f>IF('Mapa final'!P210="","",'Mapa final'!P210)</f>
        <v/>
      </c>
      <c r="N207" s="70"/>
      <c r="O207" s="70"/>
      <c r="P207" s="70"/>
      <c r="Q207" s="180"/>
    </row>
    <row r="208" spans="1:17" ht="43.5" customHeight="1" x14ac:dyDescent="0.25">
      <c r="A208" s="118" t="s">
        <v>740</v>
      </c>
      <c r="B208" s="779"/>
      <c r="C208" s="781"/>
      <c r="D208" s="783"/>
      <c r="E208" s="781"/>
      <c r="F208" s="785"/>
      <c r="G208" s="785"/>
      <c r="H208" s="787"/>
      <c r="I208" s="425" t="str">
        <f>IF('Mapa final'!Y211="","",'Mapa final'!Y211)</f>
        <v/>
      </c>
      <c r="J208" s="425" t="str">
        <f>IF('Mapa final'!AA211="","",'Mapa final'!AA211)</f>
        <v/>
      </c>
      <c r="K208" s="425" t="str">
        <f t="shared" si="35"/>
        <v/>
      </c>
      <c r="L208" s="425" t="str">
        <f>IF('Mapa final'!AD211="","",'Mapa final'!AD211)</f>
        <v/>
      </c>
      <c r="M208" s="338" t="str">
        <f>IF('Mapa final'!P211="","",'Mapa final'!P211)</f>
        <v/>
      </c>
      <c r="N208" s="70"/>
      <c r="O208" s="70"/>
      <c r="P208" s="70"/>
      <c r="Q208" s="180"/>
    </row>
    <row r="209" spans="1:17" ht="43.5" customHeight="1" x14ac:dyDescent="0.25">
      <c r="A209" s="118" t="s">
        <v>741</v>
      </c>
      <c r="B209" s="779"/>
      <c r="C209" s="781"/>
      <c r="D209" s="783"/>
      <c r="E209" s="781"/>
      <c r="F209" s="785"/>
      <c r="G209" s="785"/>
      <c r="H209" s="787"/>
      <c r="I209" s="425" t="str">
        <f>IF('Mapa final'!Y212="","",'Mapa final'!Y212)</f>
        <v/>
      </c>
      <c r="J209" s="425" t="str">
        <f>IF('Mapa final'!AA212="","",'Mapa final'!AA212)</f>
        <v/>
      </c>
      <c r="K209" s="425" t="str">
        <f t="shared" si="35"/>
        <v/>
      </c>
      <c r="L209" s="425" t="str">
        <f>IF('Mapa final'!AD212="","",'Mapa final'!AD212)</f>
        <v/>
      </c>
      <c r="M209" s="338" t="str">
        <f>IF('Mapa final'!P212="","",'Mapa final'!P212)</f>
        <v/>
      </c>
      <c r="N209" s="70"/>
      <c r="O209" s="70"/>
      <c r="P209" s="70"/>
      <c r="Q209" s="180"/>
    </row>
    <row r="210" spans="1:17" ht="43.5" customHeight="1" x14ac:dyDescent="0.25">
      <c r="A210" s="118" t="s">
        <v>742</v>
      </c>
      <c r="B210" s="779"/>
      <c r="C210" s="781"/>
      <c r="D210" s="783"/>
      <c r="E210" s="781"/>
      <c r="F210" s="785"/>
      <c r="G210" s="785"/>
      <c r="H210" s="787"/>
      <c r="I210" s="425" t="str">
        <f>IF('Mapa final'!Y213="","",'Mapa final'!Y213)</f>
        <v/>
      </c>
      <c r="J210" s="425" t="str">
        <f>IF('Mapa final'!AA213="","",'Mapa final'!AA213)</f>
        <v/>
      </c>
      <c r="K210" s="425" t="str">
        <f t="shared" si="35"/>
        <v/>
      </c>
      <c r="L210" s="425" t="str">
        <f>IF('Mapa final'!AD213="","",'Mapa final'!AD213)</f>
        <v/>
      </c>
      <c r="M210" s="338" t="str">
        <f>IF('Mapa final'!P213="","",'Mapa final'!P213)</f>
        <v/>
      </c>
      <c r="N210" s="70"/>
      <c r="O210" s="70"/>
      <c r="P210" s="70"/>
      <c r="Q210" s="180"/>
    </row>
    <row r="211" spans="1:17" ht="43.5" customHeight="1" x14ac:dyDescent="0.25">
      <c r="A211" s="118" t="s">
        <v>743</v>
      </c>
      <c r="B211" s="778"/>
      <c r="C211" s="780" t="str">
        <f>IF('Mapa final'!E214="","",'Mapa final'!E214)</f>
        <v/>
      </c>
      <c r="D211" s="791"/>
      <c r="E211" s="780" t="str">
        <f>IF('Mapa final'!D214="","",'Mapa final'!D214)</f>
        <v/>
      </c>
      <c r="F211" s="785" t="str">
        <f>IF('Mapa final'!H214="","",'Mapa final'!H214)</f>
        <v/>
      </c>
      <c r="G211" s="785" t="str">
        <f>IF('Mapa final'!L214="","",'Mapa final'!L214)</f>
        <v/>
      </c>
      <c r="H211" s="787"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5" t="str">
        <f>IF('Mapa final'!Y214="","",'Mapa final'!Y214)</f>
        <v/>
      </c>
      <c r="J211" s="425" t="str">
        <f>IF('Mapa final'!AA214="","",'Mapa final'!AA214)</f>
        <v/>
      </c>
      <c r="K211" s="425" t="str">
        <f t="shared" si="35"/>
        <v/>
      </c>
      <c r="L211" s="425" t="str">
        <f>IF('Mapa final'!AD214="","",'Mapa final'!AD214)</f>
        <v/>
      </c>
      <c r="M211" s="338" t="str">
        <f>IF('Mapa final'!P214="","",'Mapa final'!P214)</f>
        <v/>
      </c>
      <c r="N211" s="70"/>
      <c r="O211" s="70"/>
      <c r="P211" s="70"/>
      <c r="Q211" s="180"/>
    </row>
    <row r="212" spans="1:17" ht="43.5" customHeight="1" x14ac:dyDescent="0.25">
      <c r="A212" s="118" t="s">
        <v>744</v>
      </c>
      <c r="B212" s="779"/>
      <c r="C212" s="781"/>
      <c r="D212" s="783"/>
      <c r="E212" s="781"/>
      <c r="F212" s="785"/>
      <c r="G212" s="785"/>
      <c r="H212" s="787"/>
      <c r="I212" s="425" t="str">
        <f>IF('Mapa final'!Y215="","",'Mapa final'!Y215)</f>
        <v/>
      </c>
      <c r="J212" s="425" t="str">
        <f>IF('Mapa final'!AA215="","",'Mapa final'!AA215)</f>
        <v/>
      </c>
      <c r="K212" s="425" t="str">
        <f t="shared" si="35"/>
        <v/>
      </c>
      <c r="L212" s="425" t="str">
        <f>IF('Mapa final'!AD215="","",'Mapa final'!AD215)</f>
        <v/>
      </c>
      <c r="M212" s="338" t="str">
        <f>IF('Mapa final'!P215="","",'Mapa final'!P215)</f>
        <v/>
      </c>
      <c r="N212" s="70"/>
      <c r="O212" s="70"/>
      <c r="P212" s="70"/>
      <c r="Q212" s="180"/>
    </row>
    <row r="213" spans="1:17" ht="43.5" customHeight="1" x14ac:dyDescent="0.25">
      <c r="A213" s="118" t="s">
        <v>745</v>
      </c>
      <c r="B213" s="779"/>
      <c r="C213" s="781"/>
      <c r="D213" s="783"/>
      <c r="E213" s="781"/>
      <c r="F213" s="785"/>
      <c r="G213" s="785"/>
      <c r="H213" s="787"/>
      <c r="I213" s="425" t="str">
        <f>IF('Mapa final'!Y216="","",'Mapa final'!Y216)</f>
        <v/>
      </c>
      <c r="J213" s="425" t="str">
        <f>IF('Mapa final'!AA216="","",'Mapa final'!AA216)</f>
        <v/>
      </c>
      <c r="K213" s="425" t="str">
        <f t="shared" si="35"/>
        <v/>
      </c>
      <c r="L213" s="425" t="str">
        <f>IF('Mapa final'!AD216="","",'Mapa final'!AD216)</f>
        <v/>
      </c>
      <c r="M213" s="338" t="str">
        <f>IF('Mapa final'!P216="","",'Mapa final'!P216)</f>
        <v/>
      </c>
      <c r="N213" s="70"/>
      <c r="O213" s="70"/>
      <c r="P213" s="70"/>
      <c r="Q213" s="180"/>
    </row>
    <row r="214" spans="1:17" ht="43.5" customHeight="1" x14ac:dyDescent="0.25">
      <c r="A214" s="118" t="s">
        <v>746</v>
      </c>
      <c r="B214" s="779"/>
      <c r="C214" s="781"/>
      <c r="D214" s="783"/>
      <c r="E214" s="781"/>
      <c r="F214" s="785"/>
      <c r="G214" s="785"/>
      <c r="H214" s="787"/>
      <c r="I214" s="425" t="str">
        <f>IF('Mapa final'!Y217="","",'Mapa final'!Y217)</f>
        <v/>
      </c>
      <c r="J214" s="425" t="str">
        <f>IF('Mapa final'!AA217="","",'Mapa final'!AA217)</f>
        <v/>
      </c>
      <c r="K214" s="425" t="str">
        <f t="shared" si="35"/>
        <v/>
      </c>
      <c r="L214" s="425" t="str">
        <f>IF('Mapa final'!AD217="","",'Mapa final'!AD217)</f>
        <v/>
      </c>
      <c r="M214" s="338" t="str">
        <f>IF('Mapa final'!P217="","",'Mapa final'!P217)</f>
        <v/>
      </c>
      <c r="N214" s="70"/>
      <c r="O214" s="70"/>
      <c r="P214" s="70"/>
      <c r="Q214" s="180"/>
    </row>
    <row r="215" spans="1:17" ht="43.5" customHeight="1" x14ac:dyDescent="0.25">
      <c r="A215" s="118" t="s">
        <v>747</v>
      </c>
      <c r="B215" s="779"/>
      <c r="C215" s="781"/>
      <c r="D215" s="783"/>
      <c r="E215" s="781"/>
      <c r="F215" s="785"/>
      <c r="G215" s="785"/>
      <c r="H215" s="787"/>
      <c r="I215" s="425" t="str">
        <f>IF('Mapa final'!Y218="","",'Mapa final'!Y218)</f>
        <v/>
      </c>
      <c r="J215" s="425" t="str">
        <f>IF('Mapa final'!AA218="","",'Mapa final'!AA218)</f>
        <v/>
      </c>
      <c r="K215" s="425" t="str">
        <f t="shared" si="35"/>
        <v/>
      </c>
      <c r="L215" s="425" t="str">
        <f>IF('Mapa final'!AD218="","",'Mapa final'!AD218)</f>
        <v/>
      </c>
      <c r="M215" s="338" t="str">
        <f>IF('Mapa final'!P218="","",'Mapa final'!P218)</f>
        <v/>
      </c>
      <c r="N215" s="70"/>
      <c r="O215" s="70"/>
      <c r="P215" s="70"/>
      <c r="Q215" s="180"/>
    </row>
    <row r="216" spans="1:17" ht="43.5" customHeight="1" x14ac:dyDescent="0.25">
      <c r="A216" s="118" t="s">
        <v>748</v>
      </c>
      <c r="B216" s="779"/>
      <c r="C216" s="781"/>
      <c r="D216" s="783"/>
      <c r="E216" s="781"/>
      <c r="F216" s="785"/>
      <c r="G216" s="785"/>
      <c r="H216" s="787"/>
      <c r="I216" s="425" t="str">
        <f>IF('Mapa final'!Y219="","",'Mapa final'!Y219)</f>
        <v/>
      </c>
      <c r="J216" s="425" t="str">
        <f>IF('Mapa final'!AA219="","",'Mapa final'!AA219)</f>
        <v/>
      </c>
      <c r="K216" s="425" t="str">
        <f t="shared" si="35"/>
        <v/>
      </c>
      <c r="L216" s="425" t="str">
        <f>IF('Mapa final'!AD219="","",'Mapa final'!AD219)</f>
        <v/>
      </c>
      <c r="M216" s="338" t="str">
        <f>IF('Mapa final'!P219="","",'Mapa final'!P219)</f>
        <v/>
      </c>
      <c r="N216" s="70"/>
      <c r="O216" s="70"/>
      <c r="P216" s="70"/>
      <c r="Q216" s="180"/>
    </row>
    <row r="217" spans="1:17" ht="43.5" customHeight="1" x14ac:dyDescent="0.25">
      <c r="A217" s="118" t="s">
        <v>749</v>
      </c>
      <c r="B217" s="778"/>
      <c r="C217" s="780" t="str">
        <f>IF('Mapa final'!E220="","",'Mapa final'!E220)</f>
        <v/>
      </c>
      <c r="D217" s="791"/>
      <c r="E217" s="780" t="str">
        <f>IF('Mapa final'!D220="","",'Mapa final'!D220)</f>
        <v/>
      </c>
      <c r="F217" s="785" t="str">
        <f>IF('Mapa final'!H220="","",'Mapa final'!H220)</f>
        <v/>
      </c>
      <c r="G217" s="785" t="str">
        <f>IF('Mapa final'!L220="","",'Mapa final'!L220)</f>
        <v/>
      </c>
      <c r="H217" s="787"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5" t="str">
        <f>IF('Mapa final'!Y220="","",'Mapa final'!Y220)</f>
        <v/>
      </c>
      <c r="J217" s="425" t="str">
        <f>IF('Mapa final'!AA220="","",'Mapa final'!AA220)</f>
        <v/>
      </c>
      <c r="K217" s="425" t="str">
        <f t="shared" si="35"/>
        <v/>
      </c>
      <c r="L217" s="425" t="str">
        <f>IF('Mapa final'!AD220="","",'Mapa final'!AD220)</f>
        <v/>
      </c>
      <c r="M217" s="338" t="str">
        <f>IF('Mapa final'!P220="","",'Mapa final'!P220)</f>
        <v/>
      </c>
      <c r="N217" s="70"/>
      <c r="O217" s="70"/>
      <c r="P217" s="70"/>
      <c r="Q217" s="180"/>
    </row>
    <row r="218" spans="1:17" ht="43.5" customHeight="1" x14ac:dyDescent="0.25">
      <c r="A218" s="118" t="s">
        <v>750</v>
      </c>
      <c r="B218" s="779"/>
      <c r="C218" s="781"/>
      <c r="D218" s="783"/>
      <c r="E218" s="781"/>
      <c r="F218" s="785"/>
      <c r="G218" s="785"/>
      <c r="H218" s="787"/>
      <c r="I218" s="425" t="str">
        <f>IF('Mapa final'!Y221="","",'Mapa final'!Y221)</f>
        <v/>
      </c>
      <c r="J218" s="425" t="str">
        <f>IF('Mapa final'!AA221="","",'Mapa final'!AA221)</f>
        <v/>
      </c>
      <c r="K218" s="425" t="str">
        <f t="shared" si="35"/>
        <v/>
      </c>
      <c r="L218" s="425" t="str">
        <f>IF('Mapa final'!AD221="","",'Mapa final'!AD221)</f>
        <v/>
      </c>
      <c r="M218" s="338" t="str">
        <f>IF('Mapa final'!P221="","",'Mapa final'!P221)</f>
        <v/>
      </c>
      <c r="N218" s="70"/>
      <c r="O218" s="70"/>
      <c r="P218" s="70"/>
      <c r="Q218" s="180"/>
    </row>
    <row r="219" spans="1:17" ht="43.5" customHeight="1" x14ac:dyDescent="0.25">
      <c r="A219" s="118" t="s">
        <v>751</v>
      </c>
      <c r="B219" s="779"/>
      <c r="C219" s="781"/>
      <c r="D219" s="783"/>
      <c r="E219" s="781"/>
      <c r="F219" s="785"/>
      <c r="G219" s="785"/>
      <c r="H219" s="787"/>
      <c r="I219" s="425" t="str">
        <f>IF('Mapa final'!Y222="","",'Mapa final'!Y222)</f>
        <v/>
      </c>
      <c r="J219" s="425" t="str">
        <f>IF('Mapa final'!AA222="","",'Mapa final'!AA222)</f>
        <v/>
      </c>
      <c r="K219" s="425" t="str">
        <f t="shared" si="35"/>
        <v/>
      </c>
      <c r="L219" s="425" t="str">
        <f>IF('Mapa final'!AD222="","",'Mapa final'!AD222)</f>
        <v/>
      </c>
      <c r="M219" s="338" t="str">
        <f>IF('Mapa final'!P222="","",'Mapa final'!P222)</f>
        <v/>
      </c>
      <c r="N219" s="70"/>
      <c r="O219" s="70"/>
      <c r="P219" s="70"/>
      <c r="Q219" s="180"/>
    </row>
    <row r="220" spans="1:17" ht="43.5" customHeight="1" x14ac:dyDescent="0.25">
      <c r="A220" s="118" t="s">
        <v>752</v>
      </c>
      <c r="B220" s="779"/>
      <c r="C220" s="781"/>
      <c r="D220" s="783"/>
      <c r="E220" s="781"/>
      <c r="F220" s="785"/>
      <c r="G220" s="785"/>
      <c r="H220" s="787"/>
      <c r="I220" s="425" t="str">
        <f>IF('Mapa final'!Y223="","",'Mapa final'!Y223)</f>
        <v/>
      </c>
      <c r="J220" s="425" t="str">
        <f>IF('Mapa final'!AA223="","",'Mapa final'!AA223)</f>
        <v/>
      </c>
      <c r="K220" s="425" t="str">
        <f t="shared" si="35"/>
        <v/>
      </c>
      <c r="L220" s="425" t="str">
        <f>IF('Mapa final'!AD223="","",'Mapa final'!AD223)</f>
        <v/>
      </c>
      <c r="M220" s="338" t="str">
        <f>IF('Mapa final'!P223="","",'Mapa final'!P223)</f>
        <v/>
      </c>
      <c r="N220" s="70"/>
      <c r="O220" s="70"/>
      <c r="P220" s="70"/>
      <c r="Q220" s="180"/>
    </row>
    <row r="221" spans="1:17" ht="43.5" customHeight="1" x14ac:dyDescent="0.25">
      <c r="A221" s="118" t="s">
        <v>753</v>
      </c>
      <c r="B221" s="779"/>
      <c r="C221" s="781"/>
      <c r="D221" s="783"/>
      <c r="E221" s="781"/>
      <c r="F221" s="785"/>
      <c r="G221" s="785"/>
      <c r="H221" s="787"/>
      <c r="I221" s="425" t="str">
        <f>IF('Mapa final'!Y224="","",'Mapa final'!Y224)</f>
        <v/>
      </c>
      <c r="J221" s="425" t="str">
        <f>IF('Mapa final'!AA224="","",'Mapa final'!AA224)</f>
        <v/>
      </c>
      <c r="K221" s="425" t="str">
        <f t="shared" si="35"/>
        <v/>
      </c>
      <c r="L221" s="425" t="str">
        <f>IF('Mapa final'!AD224="","",'Mapa final'!AD224)</f>
        <v/>
      </c>
      <c r="M221" s="338" t="str">
        <f>IF('Mapa final'!P224="","",'Mapa final'!P224)</f>
        <v/>
      </c>
      <c r="N221" s="70"/>
      <c r="O221" s="70"/>
      <c r="P221" s="70"/>
      <c r="Q221" s="180"/>
    </row>
    <row r="222" spans="1:17" ht="43.5" customHeight="1" x14ac:dyDescent="0.25">
      <c r="A222" s="118" t="s">
        <v>754</v>
      </c>
      <c r="B222" s="779"/>
      <c r="C222" s="781"/>
      <c r="D222" s="783"/>
      <c r="E222" s="781"/>
      <c r="F222" s="785"/>
      <c r="G222" s="785"/>
      <c r="H222" s="787"/>
      <c r="I222" s="425" t="str">
        <f>IF('Mapa final'!Y225="","",'Mapa final'!Y225)</f>
        <v/>
      </c>
      <c r="J222" s="425" t="str">
        <f>IF('Mapa final'!AA225="","",'Mapa final'!AA225)</f>
        <v/>
      </c>
      <c r="K222" s="425" t="str">
        <f t="shared" si="35"/>
        <v/>
      </c>
      <c r="L222" s="425" t="str">
        <f>IF('Mapa final'!AD225="","",'Mapa final'!AD225)</f>
        <v/>
      </c>
      <c r="M222" s="338" t="str">
        <f>IF('Mapa final'!P225="","",'Mapa final'!P225)</f>
        <v/>
      </c>
      <c r="N222" s="70"/>
      <c r="O222" s="70"/>
      <c r="P222" s="70"/>
      <c r="Q222" s="180"/>
    </row>
    <row r="223" spans="1:17" ht="43.5" customHeight="1" x14ac:dyDescent="0.25">
      <c r="A223" s="118" t="s">
        <v>755</v>
      </c>
      <c r="B223" s="778"/>
      <c r="C223" s="780" t="str">
        <f>IF('Mapa final'!E226="","",'Mapa final'!E226)</f>
        <v/>
      </c>
      <c r="D223" s="791"/>
      <c r="E223" s="780" t="str">
        <f>IF('Mapa final'!D226="","",'Mapa final'!D226)</f>
        <v/>
      </c>
      <c r="F223" s="785" t="str">
        <f>IF('Mapa final'!H226="","",'Mapa final'!H226)</f>
        <v/>
      </c>
      <c r="G223" s="785" t="str">
        <f>IF('Mapa final'!L226="","",'Mapa final'!L226)</f>
        <v/>
      </c>
      <c r="H223" s="787"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5" t="str">
        <f>IF('Mapa final'!Y226="","",'Mapa final'!Y226)</f>
        <v/>
      </c>
      <c r="J223" s="425" t="str">
        <f>IF('Mapa final'!AA226="","",'Mapa final'!AA226)</f>
        <v/>
      </c>
      <c r="K223" s="425" t="str">
        <f t="shared" si="35"/>
        <v/>
      </c>
      <c r="L223" s="425" t="str">
        <f>IF('Mapa final'!AD226="","",'Mapa final'!AD226)</f>
        <v/>
      </c>
      <c r="M223" s="338" t="str">
        <f>IF('Mapa final'!P226="","",'Mapa final'!P226)</f>
        <v/>
      </c>
      <c r="N223" s="70"/>
      <c r="O223" s="70"/>
      <c r="P223" s="70"/>
      <c r="Q223" s="180"/>
    </row>
    <row r="224" spans="1:17" ht="43.5" customHeight="1" x14ac:dyDescent="0.25">
      <c r="A224" s="118" t="s">
        <v>756</v>
      </c>
      <c r="B224" s="779"/>
      <c r="C224" s="781"/>
      <c r="D224" s="783"/>
      <c r="E224" s="781"/>
      <c r="F224" s="785"/>
      <c r="G224" s="785"/>
      <c r="H224" s="787"/>
      <c r="I224" s="425" t="str">
        <f>IF('Mapa final'!Y227="","",'Mapa final'!Y227)</f>
        <v/>
      </c>
      <c r="J224" s="425" t="str">
        <f>IF('Mapa final'!AA227="","",'Mapa final'!AA227)</f>
        <v/>
      </c>
      <c r="K224" s="425" t="str">
        <f t="shared" si="35"/>
        <v/>
      </c>
      <c r="L224" s="425" t="str">
        <f>IF('Mapa final'!AD227="","",'Mapa final'!AD227)</f>
        <v/>
      </c>
      <c r="M224" s="338" t="str">
        <f>IF('Mapa final'!P227="","",'Mapa final'!P227)</f>
        <v/>
      </c>
      <c r="N224" s="70"/>
      <c r="O224" s="70"/>
      <c r="P224" s="70"/>
      <c r="Q224" s="180"/>
    </row>
    <row r="225" spans="1:17" ht="43.5" customHeight="1" x14ac:dyDescent="0.25">
      <c r="A225" s="118" t="s">
        <v>757</v>
      </c>
      <c r="B225" s="779"/>
      <c r="C225" s="781"/>
      <c r="D225" s="783"/>
      <c r="E225" s="781"/>
      <c r="F225" s="785"/>
      <c r="G225" s="785"/>
      <c r="H225" s="787"/>
      <c r="I225" s="425" t="str">
        <f>IF('Mapa final'!Y228="","",'Mapa final'!Y228)</f>
        <v/>
      </c>
      <c r="J225" s="425" t="str">
        <f>IF('Mapa final'!AA228="","",'Mapa final'!AA228)</f>
        <v/>
      </c>
      <c r="K225" s="425" t="str">
        <f t="shared" si="35"/>
        <v/>
      </c>
      <c r="L225" s="425" t="str">
        <f>IF('Mapa final'!AD228="","",'Mapa final'!AD228)</f>
        <v/>
      </c>
      <c r="M225" s="338" t="str">
        <f>IF('Mapa final'!P228="","",'Mapa final'!P228)</f>
        <v/>
      </c>
      <c r="N225" s="70"/>
      <c r="O225" s="70"/>
      <c r="P225" s="70"/>
      <c r="Q225" s="180"/>
    </row>
    <row r="226" spans="1:17" ht="43.5" customHeight="1" x14ac:dyDescent="0.25">
      <c r="A226" s="118" t="s">
        <v>758</v>
      </c>
      <c r="B226" s="779"/>
      <c r="C226" s="781"/>
      <c r="D226" s="783"/>
      <c r="E226" s="781"/>
      <c r="F226" s="785"/>
      <c r="G226" s="785"/>
      <c r="H226" s="787"/>
      <c r="I226" s="425" t="str">
        <f>IF('Mapa final'!Y229="","",'Mapa final'!Y229)</f>
        <v/>
      </c>
      <c r="J226" s="425" t="str">
        <f>IF('Mapa final'!AA229="","",'Mapa final'!AA229)</f>
        <v/>
      </c>
      <c r="K226" s="425" t="str">
        <f t="shared" si="35"/>
        <v/>
      </c>
      <c r="L226" s="425" t="str">
        <f>IF('Mapa final'!AD229="","",'Mapa final'!AD229)</f>
        <v/>
      </c>
      <c r="M226" s="338" t="str">
        <f>IF('Mapa final'!P229="","",'Mapa final'!P229)</f>
        <v/>
      </c>
      <c r="N226" s="70"/>
      <c r="O226" s="70"/>
      <c r="P226" s="70"/>
      <c r="Q226" s="180"/>
    </row>
    <row r="227" spans="1:17" ht="43.5" customHeight="1" x14ac:dyDescent="0.25">
      <c r="A227" s="118" t="s">
        <v>759</v>
      </c>
      <c r="B227" s="779"/>
      <c r="C227" s="781"/>
      <c r="D227" s="783"/>
      <c r="E227" s="781"/>
      <c r="F227" s="785"/>
      <c r="G227" s="785"/>
      <c r="H227" s="787"/>
      <c r="I227" s="425" t="str">
        <f>IF('Mapa final'!Y230="","",'Mapa final'!Y230)</f>
        <v/>
      </c>
      <c r="J227" s="425" t="str">
        <f>IF('Mapa final'!AA230="","",'Mapa final'!AA230)</f>
        <v/>
      </c>
      <c r="K227" s="425" t="str">
        <f t="shared" si="35"/>
        <v/>
      </c>
      <c r="L227" s="425" t="str">
        <f>IF('Mapa final'!AD230="","",'Mapa final'!AD230)</f>
        <v/>
      </c>
      <c r="M227" s="338" t="str">
        <f>IF('Mapa final'!P230="","",'Mapa final'!P230)</f>
        <v/>
      </c>
      <c r="N227" s="70"/>
      <c r="O227" s="70"/>
      <c r="P227" s="70"/>
      <c r="Q227" s="180"/>
    </row>
    <row r="228" spans="1:17" ht="43.5" customHeight="1" x14ac:dyDescent="0.25">
      <c r="A228" s="118" t="s">
        <v>760</v>
      </c>
      <c r="B228" s="779"/>
      <c r="C228" s="781"/>
      <c r="D228" s="783"/>
      <c r="E228" s="781"/>
      <c r="F228" s="785"/>
      <c r="G228" s="785"/>
      <c r="H228" s="787"/>
      <c r="I228" s="425" t="str">
        <f>IF('Mapa final'!Y231="","",'Mapa final'!Y231)</f>
        <v/>
      </c>
      <c r="J228" s="425" t="str">
        <f>IF('Mapa final'!AA231="","",'Mapa final'!AA231)</f>
        <v/>
      </c>
      <c r="K228" s="425" t="str">
        <f t="shared" si="35"/>
        <v/>
      </c>
      <c r="L228" s="425" t="str">
        <f>IF('Mapa final'!AD231="","",'Mapa final'!AD231)</f>
        <v/>
      </c>
      <c r="M228" s="338" t="str">
        <f>IF('Mapa final'!P231="","",'Mapa final'!P231)</f>
        <v/>
      </c>
      <c r="N228" s="70"/>
      <c r="O228" s="70"/>
      <c r="P228" s="70"/>
      <c r="Q228" s="180"/>
    </row>
    <row r="229" spans="1:17" ht="43.5" customHeight="1" x14ac:dyDescent="0.25">
      <c r="A229" s="118" t="s">
        <v>761</v>
      </c>
      <c r="B229" s="778"/>
      <c r="C229" s="780" t="str">
        <f>IF('Mapa final'!E232="","",'Mapa final'!E232)</f>
        <v/>
      </c>
      <c r="D229" s="791"/>
      <c r="E229" s="780" t="str">
        <f>IF('Mapa final'!D232="","",'Mapa final'!D232)</f>
        <v/>
      </c>
      <c r="F229" s="785" t="str">
        <f>IF('Mapa final'!H232="","",'Mapa final'!H232)</f>
        <v/>
      </c>
      <c r="G229" s="785" t="str">
        <f>IF('Mapa final'!L232="","",'Mapa final'!L232)</f>
        <v/>
      </c>
      <c r="H229" s="787"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5" t="str">
        <f>IF('Mapa final'!Y232="","",'Mapa final'!Y232)</f>
        <v/>
      </c>
      <c r="J229" s="425" t="str">
        <f>IF('Mapa final'!AA232="","",'Mapa final'!AA232)</f>
        <v/>
      </c>
      <c r="K229" s="425" t="str">
        <f t="shared" si="35"/>
        <v/>
      </c>
      <c r="L229" s="425" t="str">
        <f>IF('Mapa final'!AD232="","",'Mapa final'!AD232)</f>
        <v/>
      </c>
      <c r="M229" s="338" t="str">
        <f>IF('Mapa final'!P232="","",'Mapa final'!P232)</f>
        <v/>
      </c>
      <c r="N229" s="70"/>
      <c r="O229" s="70"/>
      <c r="P229" s="70"/>
      <c r="Q229" s="180"/>
    </row>
    <row r="230" spans="1:17" ht="43.5" customHeight="1" x14ac:dyDescent="0.25">
      <c r="A230" s="118" t="s">
        <v>762</v>
      </c>
      <c r="B230" s="779"/>
      <c r="C230" s="781"/>
      <c r="D230" s="783"/>
      <c r="E230" s="781"/>
      <c r="F230" s="785"/>
      <c r="G230" s="785"/>
      <c r="H230" s="787"/>
      <c r="I230" s="425" t="str">
        <f>IF('Mapa final'!Y233="","",'Mapa final'!Y233)</f>
        <v/>
      </c>
      <c r="J230" s="425" t="str">
        <f>IF('Mapa final'!AA233="","",'Mapa final'!AA233)</f>
        <v/>
      </c>
      <c r="K230" s="425" t="str">
        <f t="shared" si="35"/>
        <v/>
      </c>
      <c r="L230" s="425" t="str">
        <f>IF('Mapa final'!AD233="","",'Mapa final'!AD233)</f>
        <v/>
      </c>
      <c r="M230" s="338" t="str">
        <f>IF('Mapa final'!P233="","",'Mapa final'!P233)</f>
        <v/>
      </c>
      <c r="N230" s="70"/>
      <c r="O230" s="70"/>
      <c r="P230" s="70"/>
      <c r="Q230" s="180"/>
    </row>
    <row r="231" spans="1:17" ht="43.5" customHeight="1" x14ac:dyDescent="0.25">
      <c r="A231" s="118" t="s">
        <v>763</v>
      </c>
      <c r="B231" s="779"/>
      <c r="C231" s="781"/>
      <c r="D231" s="783"/>
      <c r="E231" s="781"/>
      <c r="F231" s="785"/>
      <c r="G231" s="785"/>
      <c r="H231" s="787"/>
      <c r="I231" s="425" t="str">
        <f>IF('Mapa final'!Y234="","",'Mapa final'!Y234)</f>
        <v/>
      </c>
      <c r="J231" s="425" t="str">
        <f>IF('Mapa final'!AA234="","",'Mapa final'!AA234)</f>
        <v/>
      </c>
      <c r="K231" s="425" t="str">
        <f t="shared" si="35"/>
        <v/>
      </c>
      <c r="L231" s="425" t="str">
        <f>IF('Mapa final'!AD234="","",'Mapa final'!AD234)</f>
        <v/>
      </c>
      <c r="M231" s="338" t="str">
        <f>IF('Mapa final'!P234="","",'Mapa final'!P234)</f>
        <v/>
      </c>
      <c r="N231" s="70"/>
      <c r="O231" s="70"/>
      <c r="P231" s="70"/>
      <c r="Q231" s="180"/>
    </row>
    <row r="232" spans="1:17" ht="43.5" customHeight="1" x14ac:dyDescent="0.25">
      <c r="A232" s="118" t="s">
        <v>764</v>
      </c>
      <c r="B232" s="779"/>
      <c r="C232" s="781"/>
      <c r="D232" s="783"/>
      <c r="E232" s="781"/>
      <c r="F232" s="785"/>
      <c r="G232" s="785"/>
      <c r="H232" s="787"/>
      <c r="I232" s="425" t="str">
        <f>IF('Mapa final'!Y235="","",'Mapa final'!Y235)</f>
        <v/>
      </c>
      <c r="J232" s="425" t="str">
        <f>IF('Mapa final'!AA235="","",'Mapa final'!AA235)</f>
        <v/>
      </c>
      <c r="K232" s="425" t="str">
        <f t="shared" si="35"/>
        <v/>
      </c>
      <c r="L232" s="425" t="str">
        <f>IF('Mapa final'!AD235="","",'Mapa final'!AD235)</f>
        <v/>
      </c>
      <c r="M232" s="338" t="str">
        <f>IF('Mapa final'!P235="","",'Mapa final'!P235)</f>
        <v/>
      </c>
      <c r="N232" s="70"/>
      <c r="O232" s="70"/>
      <c r="P232" s="70"/>
      <c r="Q232" s="180"/>
    </row>
    <row r="233" spans="1:17" ht="43.5" customHeight="1" x14ac:dyDescent="0.25">
      <c r="A233" s="118" t="s">
        <v>765</v>
      </c>
      <c r="B233" s="779"/>
      <c r="C233" s="781"/>
      <c r="D233" s="783"/>
      <c r="E233" s="781"/>
      <c r="F233" s="785"/>
      <c r="G233" s="785"/>
      <c r="H233" s="787"/>
      <c r="I233" s="425" t="str">
        <f>IF('Mapa final'!Y236="","",'Mapa final'!Y236)</f>
        <v/>
      </c>
      <c r="J233" s="425" t="str">
        <f>IF('Mapa final'!AA236="","",'Mapa final'!AA236)</f>
        <v/>
      </c>
      <c r="K233" s="425" t="str">
        <f t="shared" si="35"/>
        <v/>
      </c>
      <c r="L233" s="425" t="str">
        <f>IF('Mapa final'!AD236="","",'Mapa final'!AD236)</f>
        <v/>
      </c>
      <c r="M233" s="338" t="str">
        <f>IF('Mapa final'!P236="","",'Mapa final'!P236)</f>
        <v/>
      </c>
      <c r="N233" s="70"/>
      <c r="O233" s="70"/>
      <c r="P233" s="70"/>
      <c r="Q233" s="180"/>
    </row>
    <row r="234" spans="1:17" ht="43.5" customHeight="1" x14ac:dyDescent="0.25">
      <c r="A234" s="118" t="s">
        <v>766</v>
      </c>
      <c r="B234" s="779"/>
      <c r="C234" s="781"/>
      <c r="D234" s="783"/>
      <c r="E234" s="781"/>
      <c r="F234" s="785"/>
      <c r="G234" s="785"/>
      <c r="H234" s="787"/>
      <c r="I234" s="425" t="str">
        <f>IF('Mapa final'!Y237="","",'Mapa final'!Y237)</f>
        <v/>
      </c>
      <c r="J234" s="425" t="str">
        <f>IF('Mapa final'!AA237="","",'Mapa final'!AA237)</f>
        <v/>
      </c>
      <c r="K234" s="425" t="str">
        <f t="shared" si="35"/>
        <v/>
      </c>
      <c r="L234" s="425" t="str">
        <f>IF('Mapa final'!AD237="","",'Mapa final'!AD237)</f>
        <v/>
      </c>
      <c r="M234" s="338" t="str">
        <f>IF('Mapa final'!P237="","",'Mapa final'!P237)</f>
        <v/>
      </c>
      <c r="N234" s="70"/>
      <c r="O234" s="70"/>
      <c r="P234" s="70"/>
      <c r="Q234" s="180"/>
    </row>
    <row r="235" spans="1:17" ht="43.5" customHeight="1" x14ac:dyDescent="0.25">
      <c r="A235" s="118" t="s">
        <v>767</v>
      </c>
      <c r="B235" s="778"/>
      <c r="C235" s="780" t="str">
        <f>IF('Mapa final'!E238="","",'Mapa final'!E238)</f>
        <v/>
      </c>
      <c r="D235" s="791"/>
      <c r="E235" s="780" t="str">
        <f>IF('Mapa final'!D238="","",'Mapa final'!D238)</f>
        <v/>
      </c>
      <c r="F235" s="785" t="str">
        <f>IF('Mapa final'!H238="","",'Mapa final'!H238)</f>
        <v/>
      </c>
      <c r="G235" s="785" t="str">
        <f>IF('Mapa final'!L238="","",'Mapa final'!L238)</f>
        <v/>
      </c>
      <c r="H235" s="787"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5" t="str">
        <f>IF('Mapa final'!Y238="","",'Mapa final'!Y238)</f>
        <v/>
      </c>
      <c r="J235" s="425" t="str">
        <f>IF('Mapa final'!AA238="","",'Mapa final'!AA238)</f>
        <v/>
      </c>
      <c r="K235" s="425" t="str">
        <f t="shared" si="35"/>
        <v/>
      </c>
      <c r="L235" s="425" t="str">
        <f>IF('Mapa final'!AD238="","",'Mapa final'!AD238)</f>
        <v/>
      </c>
      <c r="M235" s="338" t="str">
        <f>IF('Mapa final'!P238="","",'Mapa final'!P238)</f>
        <v/>
      </c>
      <c r="N235" s="70"/>
      <c r="O235" s="70"/>
      <c r="P235" s="70"/>
      <c r="Q235" s="180"/>
    </row>
    <row r="236" spans="1:17" ht="43.5" customHeight="1" x14ac:dyDescent="0.25">
      <c r="A236" s="118" t="s">
        <v>768</v>
      </c>
      <c r="B236" s="779"/>
      <c r="C236" s="781"/>
      <c r="D236" s="783"/>
      <c r="E236" s="781"/>
      <c r="F236" s="785"/>
      <c r="G236" s="785"/>
      <c r="H236" s="787"/>
      <c r="I236" s="425" t="str">
        <f>IF('Mapa final'!Y239="","",'Mapa final'!Y239)</f>
        <v/>
      </c>
      <c r="J236" s="425" t="str">
        <f>IF('Mapa final'!AA239="","",'Mapa final'!AA239)</f>
        <v/>
      </c>
      <c r="K236" s="425" t="str">
        <f t="shared" si="35"/>
        <v/>
      </c>
      <c r="L236" s="425" t="str">
        <f>IF('Mapa final'!AD239="","",'Mapa final'!AD239)</f>
        <v/>
      </c>
      <c r="M236" s="338" t="str">
        <f>IF('Mapa final'!P239="","",'Mapa final'!P239)</f>
        <v/>
      </c>
      <c r="N236" s="70"/>
      <c r="O236" s="70"/>
      <c r="P236" s="70"/>
      <c r="Q236" s="180"/>
    </row>
    <row r="237" spans="1:17" ht="43.5" customHeight="1" x14ac:dyDescent="0.25">
      <c r="A237" s="118" t="s">
        <v>769</v>
      </c>
      <c r="B237" s="779"/>
      <c r="C237" s="781"/>
      <c r="D237" s="783"/>
      <c r="E237" s="781"/>
      <c r="F237" s="785"/>
      <c r="G237" s="785"/>
      <c r="H237" s="787"/>
      <c r="I237" s="425" t="str">
        <f>IF('Mapa final'!Y240="","",'Mapa final'!Y240)</f>
        <v/>
      </c>
      <c r="J237" s="425" t="str">
        <f>IF('Mapa final'!AA240="","",'Mapa final'!AA240)</f>
        <v/>
      </c>
      <c r="K237" s="425" t="str">
        <f t="shared" si="35"/>
        <v/>
      </c>
      <c r="L237" s="425" t="str">
        <f>IF('Mapa final'!AD240="","",'Mapa final'!AD240)</f>
        <v/>
      </c>
      <c r="M237" s="338" t="str">
        <f>IF('Mapa final'!P240="","",'Mapa final'!P240)</f>
        <v/>
      </c>
      <c r="N237" s="70"/>
      <c r="O237" s="70"/>
      <c r="P237" s="70"/>
      <c r="Q237" s="180"/>
    </row>
    <row r="238" spans="1:17" ht="43.5" customHeight="1" x14ac:dyDescent="0.25">
      <c r="A238" s="118" t="s">
        <v>770</v>
      </c>
      <c r="B238" s="779"/>
      <c r="C238" s="781"/>
      <c r="D238" s="783"/>
      <c r="E238" s="781"/>
      <c r="F238" s="785"/>
      <c r="G238" s="785"/>
      <c r="H238" s="787"/>
      <c r="I238" s="425" t="str">
        <f>IF('Mapa final'!Y241="","",'Mapa final'!Y241)</f>
        <v/>
      </c>
      <c r="J238" s="425" t="str">
        <f>IF('Mapa final'!AA241="","",'Mapa final'!AA241)</f>
        <v/>
      </c>
      <c r="K238" s="425" t="str">
        <f t="shared" si="35"/>
        <v/>
      </c>
      <c r="L238" s="425" t="str">
        <f>IF('Mapa final'!AD241="","",'Mapa final'!AD241)</f>
        <v/>
      </c>
      <c r="M238" s="338" t="str">
        <f>IF('Mapa final'!P241="","",'Mapa final'!P241)</f>
        <v/>
      </c>
      <c r="N238" s="70"/>
      <c r="O238" s="70"/>
      <c r="P238" s="70"/>
      <c r="Q238" s="180"/>
    </row>
    <row r="239" spans="1:17" ht="43.5" customHeight="1" x14ac:dyDescent="0.25">
      <c r="A239" s="118" t="s">
        <v>771</v>
      </c>
      <c r="B239" s="779"/>
      <c r="C239" s="781"/>
      <c r="D239" s="783"/>
      <c r="E239" s="781"/>
      <c r="F239" s="785"/>
      <c r="G239" s="785"/>
      <c r="H239" s="787"/>
      <c r="I239" s="425" t="str">
        <f>IF('Mapa final'!Y242="","",'Mapa final'!Y242)</f>
        <v/>
      </c>
      <c r="J239" s="425" t="str">
        <f>IF('Mapa final'!AA242="","",'Mapa final'!AA242)</f>
        <v/>
      </c>
      <c r="K239" s="425" t="str">
        <f t="shared" si="35"/>
        <v/>
      </c>
      <c r="L239" s="425" t="str">
        <f>IF('Mapa final'!AD242="","",'Mapa final'!AD242)</f>
        <v/>
      </c>
      <c r="M239" s="338" t="str">
        <f>IF('Mapa final'!P242="","",'Mapa final'!P242)</f>
        <v/>
      </c>
      <c r="N239" s="70"/>
      <c r="O239" s="70"/>
      <c r="P239" s="70"/>
      <c r="Q239" s="180"/>
    </row>
    <row r="240" spans="1:17" ht="43.5" customHeight="1" x14ac:dyDescent="0.25">
      <c r="A240" s="118" t="s">
        <v>772</v>
      </c>
      <c r="B240" s="779"/>
      <c r="C240" s="781"/>
      <c r="D240" s="783"/>
      <c r="E240" s="781"/>
      <c r="F240" s="785"/>
      <c r="G240" s="785"/>
      <c r="H240" s="787"/>
      <c r="I240" s="425" t="str">
        <f>IF('Mapa final'!Y243="","",'Mapa final'!Y243)</f>
        <v/>
      </c>
      <c r="J240" s="425" t="str">
        <f>IF('Mapa final'!AA243="","",'Mapa final'!AA243)</f>
        <v/>
      </c>
      <c r="K240" s="425" t="str">
        <f t="shared" si="35"/>
        <v/>
      </c>
      <c r="L240" s="425" t="str">
        <f>IF('Mapa final'!AD243="","",'Mapa final'!AD243)</f>
        <v/>
      </c>
      <c r="M240" s="338" t="str">
        <f>IF('Mapa final'!P243="","",'Mapa final'!P243)</f>
        <v/>
      </c>
      <c r="N240" s="70"/>
      <c r="O240" s="70"/>
      <c r="P240" s="70"/>
      <c r="Q240" s="180"/>
    </row>
    <row r="241" spans="1:17" ht="43.5" customHeight="1" x14ac:dyDescent="0.25">
      <c r="A241" s="118" t="s">
        <v>773</v>
      </c>
      <c r="B241" s="778"/>
      <c r="C241" s="780" t="str">
        <f>IF('Mapa final'!E244="","",'Mapa final'!E244)</f>
        <v/>
      </c>
      <c r="D241" s="791"/>
      <c r="E241" s="780" t="str">
        <f>IF('Mapa final'!D244="","",'Mapa final'!D244)</f>
        <v/>
      </c>
      <c r="F241" s="785" t="str">
        <f>IF('Mapa final'!H244="","",'Mapa final'!H244)</f>
        <v/>
      </c>
      <c r="G241" s="785" t="str">
        <f>IF('Mapa final'!L244="","",'Mapa final'!L244)</f>
        <v/>
      </c>
      <c r="H241" s="787"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5" t="str">
        <f>IF('Mapa final'!Y244="","",'Mapa final'!Y244)</f>
        <v/>
      </c>
      <c r="J241" s="425" t="str">
        <f>IF('Mapa final'!AA244="","",'Mapa final'!AA244)</f>
        <v/>
      </c>
      <c r="K241" s="425" t="str">
        <f t="shared" si="35"/>
        <v/>
      </c>
      <c r="L241" s="425" t="str">
        <f>IF('Mapa final'!AD244="","",'Mapa final'!AD244)</f>
        <v/>
      </c>
      <c r="M241" s="338" t="str">
        <f>IF('Mapa final'!P244="","",'Mapa final'!P244)</f>
        <v/>
      </c>
      <c r="N241" s="70"/>
      <c r="O241" s="70"/>
      <c r="P241" s="70"/>
      <c r="Q241" s="180"/>
    </row>
    <row r="242" spans="1:17" ht="43.5" customHeight="1" x14ac:dyDescent="0.25">
      <c r="A242" s="118" t="s">
        <v>774</v>
      </c>
      <c r="B242" s="779"/>
      <c r="C242" s="781"/>
      <c r="D242" s="783"/>
      <c r="E242" s="781"/>
      <c r="F242" s="785"/>
      <c r="G242" s="785"/>
      <c r="H242" s="787"/>
      <c r="I242" s="425" t="str">
        <f>IF('Mapa final'!Y245="","",'Mapa final'!Y245)</f>
        <v/>
      </c>
      <c r="J242" s="425" t="str">
        <f>IF('Mapa final'!AA245="","",'Mapa final'!AA245)</f>
        <v/>
      </c>
      <c r="K242" s="425" t="str">
        <f t="shared" si="35"/>
        <v/>
      </c>
      <c r="L242" s="425" t="str">
        <f>IF('Mapa final'!AD245="","",'Mapa final'!AD245)</f>
        <v/>
      </c>
      <c r="M242" s="338" t="str">
        <f>IF('Mapa final'!P245="","",'Mapa final'!P245)</f>
        <v/>
      </c>
      <c r="N242" s="70"/>
      <c r="O242" s="70"/>
      <c r="P242" s="70"/>
      <c r="Q242" s="180"/>
    </row>
    <row r="243" spans="1:17" ht="43.5" customHeight="1" x14ac:dyDescent="0.25">
      <c r="A243" s="118" t="s">
        <v>775</v>
      </c>
      <c r="B243" s="779"/>
      <c r="C243" s="781"/>
      <c r="D243" s="783"/>
      <c r="E243" s="781"/>
      <c r="F243" s="785"/>
      <c r="G243" s="785"/>
      <c r="H243" s="787"/>
      <c r="I243" s="425" t="str">
        <f>IF('Mapa final'!Y246="","",'Mapa final'!Y246)</f>
        <v/>
      </c>
      <c r="J243" s="425" t="str">
        <f>IF('Mapa final'!AA246="","",'Mapa final'!AA246)</f>
        <v/>
      </c>
      <c r="K243" s="425" t="str">
        <f t="shared" si="35"/>
        <v/>
      </c>
      <c r="L243" s="425" t="str">
        <f>IF('Mapa final'!AD246="","",'Mapa final'!AD246)</f>
        <v/>
      </c>
      <c r="M243" s="338" t="str">
        <f>IF('Mapa final'!P246="","",'Mapa final'!P246)</f>
        <v/>
      </c>
      <c r="N243" s="70"/>
      <c r="O243" s="70"/>
      <c r="P243" s="70"/>
      <c r="Q243" s="180"/>
    </row>
    <row r="244" spans="1:17" ht="43.5" customHeight="1" x14ac:dyDescent="0.25">
      <c r="A244" s="118" t="s">
        <v>776</v>
      </c>
      <c r="B244" s="779"/>
      <c r="C244" s="781"/>
      <c r="D244" s="783"/>
      <c r="E244" s="781"/>
      <c r="F244" s="785"/>
      <c r="G244" s="785"/>
      <c r="H244" s="787"/>
      <c r="I244" s="425" t="str">
        <f>IF('Mapa final'!Y247="","",'Mapa final'!Y247)</f>
        <v/>
      </c>
      <c r="J244" s="425" t="str">
        <f>IF('Mapa final'!AA247="","",'Mapa final'!AA247)</f>
        <v/>
      </c>
      <c r="K244" s="425" t="str">
        <f t="shared" si="35"/>
        <v/>
      </c>
      <c r="L244" s="425" t="str">
        <f>IF('Mapa final'!AD247="","",'Mapa final'!AD247)</f>
        <v/>
      </c>
      <c r="M244" s="338" t="str">
        <f>IF('Mapa final'!P247="","",'Mapa final'!P247)</f>
        <v/>
      </c>
      <c r="N244" s="70"/>
      <c r="O244" s="70"/>
      <c r="P244" s="70"/>
      <c r="Q244" s="180"/>
    </row>
    <row r="245" spans="1:17" ht="43.5" customHeight="1" x14ac:dyDescent="0.25">
      <c r="A245" s="118" t="s">
        <v>777</v>
      </c>
      <c r="B245" s="779"/>
      <c r="C245" s="781"/>
      <c r="D245" s="783"/>
      <c r="E245" s="781"/>
      <c r="F245" s="785"/>
      <c r="G245" s="785"/>
      <c r="H245" s="787"/>
      <c r="I245" s="425" t="str">
        <f>IF('Mapa final'!Y248="","",'Mapa final'!Y248)</f>
        <v/>
      </c>
      <c r="J245" s="425" t="str">
        <f>IF('Mapa final'!AA248="","",'Mapa final'!AA248)</f>
        <v/>
      </c>
      <c r="K245" s="425" t="str">
        <f t="shared" si="35"/>
        <v/>
      </c>
      <c r="L245" s="425" t="str">
        <f>IF('Mapa final'!AD248="","",'Mapa final'!AD248)</f>
        <v/>
      </c>
      <c r="M245" s="338" t="str">
        <f>IF('Mapa final'!P248="","",'Mapa final'!P248)</f>
        <v/>
      </c>
      <c r="N245" s="70"/>
      <c r="O245" s="70"/>
      <c r="P245" s="70"/>
      <c r="Q245" s="180"/>
    </row>
    <row r="246" spans="1:17" ht="43.5" customHeight="1" x14ac:dyDescent="0.25">
      <c r="A246" s="118" t="s">
        <v>778</v>
      </c>
      <c r="B246" s="779"/>
      <c r="C246" s="781"/>
      <c r="D246" s="783"/>
      <c r="E246" s="781"/>
      <c r="F246" s="785"/>
      <c r="G246" s="785"/>
      <c r="H246" s="787"/>
      <c r="I246" s="425" t="str">
        <f>IF('Mapa final'!Y249="","",'Mapa final'!Y249)</f>
        <v/>
      </c>
      <c r="J246" s="425" t="str">
        <f>IF('Mapa final'!AA249="","",'Mapa final'!AA249)</f>
        <v/>
      </c>
      <c r="K246" s="425" t="str">
        <f t="shared" si="35"/>
        <v/>
      </c>
      <c r="L246" s="425" t="str">
        <f>IF('Mapa final'!AD249="","",'Mapa final'!AD249)</f>
        <v/>
      </c>
      <c r="M246" s="338" t="str">
        <f>IF('Mapa final'!P249="","",'Mapa final'!P249)</f>
        <v/>
      </c>
      <c r="N246" s="70"/>
      <c r="O246" s="70"/>
      <c r="P246" s="70"/>
      <c r="Q246" s="180"/>
    </row>
    <row r="247" spans="1:17" ht="43.5" customHeight="1" x14ac:dyDescent="0.25">
      <c r="A247" s="118" t="s">
        <v>779</v>
      </c>
      <c r="B247" s="778"/>
      <c r="C247" s="780" t="str">
        <f>IF('Mapa final'!E250="","",'Mapa final'!E250)</f>
        <v/>
      </c>
      <c r="D247" s="791"/>
      <c r="E247" s="780" t="str">
        <f>IF('Mapa final'!D250="","",'Mapa final'!D250)</f>
        <v/>
      </c>
      <c r="F247" s="785" t="str">
        <f>IF('Mapa final'!H250="","",'Mapa final'!H250)</f>
        <v/>
      </c>
      <c r="G247" s="785" t="str">
        <f>IF('Mapa final'!L250="","",'Mapa final'!L250)</f>
        <v/>
      </c>
      <c r="H247" s="787"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5" t="str">
        <f>IF('Mapa final'!Y250="","",'Mapa final'!Y250)</f>
        <v/>
      </c>
      <c r="J247" s="425" t="str">
        <f>IF('Mapa final'!AA250="","",'Mapa final'!AA250)</f>
        <v/>
      </c>
      <c r="K247" s="425" t="str">
        <f t="shared" si="35"/>
        <v/>
      </c>
      <c r="L247" s="425" t="str">
        <f>IF('Mapa final'!AD250="","",'Mapa final'!AD250)</f>
        <v/>
      </c>
      <c r="M247" s="338" t="str">
        <f>IF('Mapa final'!P250="","",'Mapa final'!P250)</f>
        <v/>
      </c>
      <c r="N247" s="70"/>
      <c r="O247" s="70"/>
      <c r="P247" s="70"/>
      <c r="Q247" s="180"/>
    </row>
    <row r="248" spans="1:17" ht="43.5" customHeight="1" x14ac:dyDescent="0.25">
      <c r="A248" s="118" t="s">
        <v>780</v>
      </c>
      <c r="B248" s="779"/>
      <c r="C248" s="781"/>
      <c r="D248" s="783"/>
      <c r="E248" s="781"/>
      <c r="F248" s="785"/>
      <c r="G248" s="785"/>
      <c r="H248" s="787"/>
      <c r="I248" s="425" t="str">
        <f>IF('Mapa final'!Y251="","",'Mapa final'!Y251)</f>
        <v/>
      </c>
      <c r="J248" s="425" t="str">
        <f>IF('Mapa final'!AA251="","",'Mapa final'!AA251)</f>
        <v/>
      </c>
      <c r="K248" s="425" t="str">
        <f t="shared" si="35"/>
        <v/>
      </c>
      <c r="L248" s="425" t="str">
        <f>IF('Mapa final'!AD251="","",'Mapa final'!AD251)</f>
        <v/>
      </c>
      <c r="M248" s="338" t="str">
        <f>IF('Mapa final'!P251="","",'Mapa final'!P251)</f>
        <v/>
      </c>
      <c r="N248" s="70"/>
      <c r="O248" s="70"/>
      <c r="P248" s="70"/>
      <c r="Q248" s="180"/>
    </row>
    <row r="249" spans="1:17" ht="43.5" customHeight="1" x14ac:dyDescent="0.25">
      <c r="A249" s="118" t="s">
        <v>781</v>
      </c>
      <c r="B249" s="779"/>
      <c r="C249" s="781"/>
      <c r="D249" s="783"/>
      <c r="E249" s="781"/>
      <c r="F249" s="785"/>
      <c r="G249" s="785"/>
      <c r="H249" s="787"/>
      <c r="I249" s="425" t="str">
        <f>IF('Mapa final'!Y252="","",'Mapa final'!Y252)</f>
        <v/>
      </c>
      <c r="J249" s="425" t="str">
        <f>IF('Mapa final'!AA252="","",'Mapa final'!AA252)</f>
        <v/>
      </c>
      <c r="K249" s="425" t="str">
        <f t="shared" si="35"/>
        <v/>
      </c>
      <c r="L249" s="425" t="str">
        <f>IF('Mapa final'!AD252="","",'Mapa final'!AD252)</f>
        <v/>
      </c>
      <c r="M249" s="338" t="str">
        <f>IF('Mapa final'!P252="","",'Mapa final'!P252)</f>
        <v/>
      </c>
      <c r="N249" s="70"/>
      <c r="O249" s="70"/>
      <c r="P249" s="70"/>
      <c r="Q249" s="180"/>
    </row>
    <row r="250" spans="1:17" ht="43.5" customHeight="1" x14ac:dyDescent="0.25">
      <c r="A250" s="118" t="s">
        <v>782</v>
      </c>
      <c r="B250" s="779"/>
      <c r="C250" s="781"/>
      <c r="D250" s="783"/>
      <c r="E250" s="781"/>
      <c r="F250" s="785"/>
      <c r="G250" s="785"/>
      <c r="H250" s="787"/>
      <c r="I250" s="425" t="str">
        <f>IF('Mapa final'!Y253="","",'Mapa final'!Y253)</f>
        <v/>
      </c>
      <c r="J250" s="425" t="str">
        <f>IF('Mapa final'!AA253="","",'Mapa final'!AA253)</f>
        <v/>
      </c>
      <c r="K250" s="425" t="str">
        <f t="shared" si="35"/>
        <v/>
      </c>
      <c r="L250" s="425" t="str">
        <f>IF('Mapa final'!AD253="","",'Mapa final'!AD253)</f>
        <v/>
      </c>
      <c r="M250" s="338" t="str">
        <f>IF('Mapa final'!P253="","",'Mapa final'!P253)</f>
        <v/>
      </c>
      <c r="N250" s="70"/>
      <c r="O250" s="70"/>
      <c r="P250" s="70"/>
      <c r="Q250" s="180"/>
    </row>
    <row r="251" spans="1:17" ht="43.5" customHeight="1" x14ac:dyDescent="0.25">
      <c r="A251" s="118" t="s">
        <v>783</v>
      </c>
      <c r="B251" s="779"/>
      <c r="C251" s="781"/>
      <c r="D251" s="783"/>
      <c r="E251" s="781"/>
      <c r="F251" s="785"/>
      <c r="G251" s="785"/>
      <c r="H251" s="787"/>
      <c r="I251" s="425" t="str">
        <f>IF('Mapa final'!Y254="","",'Mapa final'!Y254)</f>
        <v/>
      </c>
      <c r="J251" s="425" t="str">
        <f>IF('Mapa final'!AA254="","",'Mapa final'!AA254)</f>
        <v/>
      </c>
      <c r="K251" s="425" t="str">
        <f t="shared" si="35"/>
        <v/>
      </c>
      <c r="L251" s="425" t="str">
        <f>IF('Mapa final'!AD254="","",'Mapa final'!AD254)</f>
        <v/>
      </c>
      <c r="M251" s="338" t="str">
        <f>IF('Mapa final'!P254="","",'Mapa final'!P254)</f>
        <v/>
      </c>
      <c r="N251" s="70"/>
      <c r="O251" s="70"/>
      <c r="P251" s="70"/>
      <c r="Q251" s="180"/>
    </row>
    <row r="252" spans="1:17" ht="43.5" customHeight="1" x14ac:dyDescent="0.25">
      <c r="A252" s="118" t="s">
        <v>784</v>
      </c>
      <c r="B252" s="779"/>
      <c r="C252" s="781"/>
      <c r="D252" s="783"/>
      <c r="E252" s="781"/>
      <c r="F252" s="785"/>
      <c r="G252" s="785"/>
      <c r="H252" s="787"/>
      <c r="I252" s="425" t="str">
        <f>IF('Mapa final'!Y255="","",'Mapa final'!Y255)</f>
        <v/>
      </c>
      <c r="J252" s="425" t="str">
        <f>IF('Mapa final'!AA255="","",'Mapa final'!AA255)</f>
        <v/>
      </c>
      <c r="K252" s="425" t="str">
        <f t="shared" si="35"/>
        <v/>
      </c>
      <c r="L252" s="425" t="str">
        <f>IF('Mapa final'!AD255="","",'Mapa final'!AD255)</f>
        <v/>
      </c>
      <c r="M252" s="338" t="str">
        <f>IF('Mapa final'!P255="","",'Mapa final'!P255)</f>
        <v/>
      </c>
      <c r="N252" s="70"/>
      <c r="O252" s="70"/>
      <c r="P252" s="70"/>
      <c r="Q252" s="180"/>
    </row>
    <row r="253" spans="1:17" ht="43.5" customHeight="1" x14ac:dyDescent="0.25">
      <c r="A253" s="118" t="s">
        <v>785</v>
      </c>
      <c r="B253" s="778"/>
      <c r="C253" s="780" t="str">
        <f>IF('Mapa final'!E256="","",'Mapa final'!E256)</f>
        <v/>
      </c>
      <c r="D253" s="791"/>
      <c r="E253" s="780" t="str">
        <f>IF('Mapa final'!D256="","",'Mapa final'!D256)</f>
        <v/>
      </c>
      <c r="F253" s="785" t="str">
        <f>IF('Mapa final'!H256="","",'Mapa final'!H256)</f>
        <v/>
      </c>
      <c r="G253" s="785" t="str">
        <f>IF('Mapa final'!L256="","",'Mapa final'!L256)</f>
        <v/>
      </c>
      <c r="H253" s="787"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5" t="str">
        <f>IF('Mapa final'!Y256="","",'Mapa final'!Y256)</f>
        <v/>
      </c>
      <c r="J253" s="425" t="str">
        <f>IF('Mapa final'!AA256="","",'Mapa final'!AA256)</f>
        <v/>
      </c>
      <c r="K253" s="425" t="str">
        <f t="shared" si="35"/>
        <v/>
      </c>
      <c r="L253" s="425" t="str">
        <f>IF('Mapa final'!AD256="","",'Mapa final'!AD256)</f>
        <v/>
      </c>
      <c r="M253" s="338" t="str">
        <f>IF('Mapa final'!P256="","",'Mapa final'!P256)</f>
        <v/>
      </c>
      <c r="N253" s="70"/>
      <c r="O253" s="70"/>
      <c r="P253" s="70"/>
      <c r="Q253" s="180"/>
    </row>
    <row r="254" spans="1:17" ht="43.5" customHeight="1" x14ac:dyDescent="0.25">
      <c r="A254" s="118" t="s">
        <v>786</v>
      </c>
      <c r="B254" s="779"/>
      <c r="C254" s="781"/>
      <c r="D254" s="783"/>
      <c r="E254" s="781"/>
      <c r="F254" s="785"/>
      <c r="G254" s="785"/>
      <c r="H254" s="787"/>
      <c r="I254" s="425" t="str">
        <f>IF('Mapa final'!Y257="","",'Mapa final'!Y257)</f>
        <v/>
      </c>
      <c r="J254" s="425" t="str">
        <f>IF('Mapa final'!AA257="","",'Mapa final'!AA257)</f>
        <v/>
      </c>
      <c r="K254" s="425" t="str">
        <f t="shared" si="35"/>
        <v/>
      </c>
      <c r="L254" s="425" t="str">
        <f>IF('Mapa final'!AD257="","",'Mapa final'!AD257)</f>
        <v/>
      </c>
      <c r="M254" s="338" t="str">
        <f>IF('Mapa final'!P257="","",'Mapa final'!P257)</f>
        <v/>
      </c>
      <c r="N254" s="70"/>
      <c r="O254" s="70"/>
      <c r="P254" s="70"/>
      <c r="Q254" s="180"/>
    </row>
    <row r="255" spans="1:17" ht="43.5" customHeight="1" x14ac:dyDescent="0.25">
      <c r="A255" s="118" t="s">
        <v>787</v>
      </c>
      <c r="B255" s="779"/>
      <c r="C255" s="781"/>
      <c r="D255" s="783"/>
      <c r="E255" s="781"/>
      <c r="F255" s="785"/>
      <c r="G255" s="785"/>
      <c r="H255" s="787"/>
      <c r="I255" s="425" t="str">
        <f>IF('Mapa final'!Y258="","",'Mapa final'!Y258)</f>
        <v/>
      </c>
      <c r="J255" s="425" t="str">
        <f>IF('Mapa final'!AA258="","",'Mapa final'!AA258)</f>
        <v/>
      </c>
      <c r="K255" s="425" t="str">
        <f t="shared" si="35"/>
        <v/>
      </c>
      <c r="L255" s="425" t="str">
        <f>IF('Mapa final'!AD258="","",'Mapa final'!AD258)</f>
        <v/>
      </c>
      <c r="M255" s="338" t="str">
        <f>IF('Mapa final'!P258="","",'Mapa final'!P258)</f>
        <v/>
      </c>
      <c r="N255" s="70"/>
      <c r="O255" s="70"/>
      <c r="P255" s="70"/>
      <c r="Q255" s="180"/>
    </row>
    <row r="256" spans="1:17" ht="43.5" customHeight="1" x14ac:dyDescent="0.25">
      <c r="A256" s="118" t="s">
        <v>788</v>
      </c>
      <c r="B256" s="779"/>
      <c r="C256" s="781"/>
      <c r="D256" s="783"/>
      <c r="E256" s="781"/>
      <c r="F256" s="785"/>
      <c r="G256" s="785"/>
      <c r="H256" s="787"/>
      <c r="I256" s="425" t="str">
        <f>IF('Mapa final'!Y259="","",'Mapa final'!Y259)</f>
        <v/>
      </c>
      <c r="J256" s="425" t="str">
        <f>IF('Mapa final'!AA259="","",'Mapa final'!AA259)</f>
        <v/>
      </c>
      <c r="K256" s="425" t="str">
        <f t="shared" si="35"/>
        <v/>
      </c>
      <c r="L256" s="425" t="str">
        <f>IF('Mapa final'!AD259="","",'Mapa final'!AD259)</f>
        <v/>
      </c>
      <c r="M256" s="338" t="str">
        <f>IF('Mapa final'!P259="","",'Mapa final'!P259)</f>
        <v/>
      </c>
      <c r="N256" s="70"/>
      <c r="O256" s="70"/>
      <c r="P256" s="70"/>
      <c r="Q256" s="180"/>
    </row>
    <row r="257" spans="1:17" ht="43.5" customHeight="1" x14ac:dyDescent="0.25">
      <c r="A257" s="118" t="s">
        <v>789</v>
      </c>
      <c r="B257" s="779"/>
      <c r="C257" s="781"/>
      <c r="D257" s="783"/>
      <c r="E257" s="781"/>
      <c r="F257" s="785"/>
      <c r="G257" s="785"/>
      <c r="H257" s="787"/>
      <c r="I257" s="425" t="str">
        <f>IF('Mapa final'!Y260="","",'Mapa final'!Y260)</f>
        <v/>
      </c>
      <c r="J257" s="425" t="str">
        <f>IF('Mapa final'!AA260="","",'Mapa final'!AA260)</f>
        <v/>
      </c>
      <c r="K257" s="425" t="str">
        <f t="shared" si="35"/>
        <v/>
      </c>
      <c r="L257" s="425" t="str">
        <f>IF('Mapa final'!AD260="","",'Mapa final'!AD260)</f>
        <v/>
      </c>
      <c r="M257" s="338" t="str">
        <f>IF('Mapa final'!P260="","",'Mapa final'!P260)</f>
        <v/>
      </c>
      <c r="N257" s="70"/>
      <c r="O257" s="70"/>
      <c r="P257" s="70"/>
      <c r="Q257" s="180"/>
    </row>
    <row r="258" spans="1:17" ht="43.5" customHeight="1" x14ac:dyDescent="0.25">
      <c r="A258" s="118" t="s">
        <v>790</v>
      </c>
      <c r="B258" s="779"/>
      <c r="C258" s="781"/>
      <c r="D258" s="783"/>
      <c r="E258" s="781"/>
      <c r="F258" s="785"/>
      <c r="G258" s="785"/>
      <c r="H258" s="787"/>
      <c r="I258" s="425" t="str">
        <f>IF('Mapa final'!Y261="","",'Mapa final'!Y261)</f>
        <v/>
      </c>
      <c r="J258" s="425" t="str">
        <f>IF('Mapa final'!AA261="","",'Mapa final'!AA261)</f>
        <v/>
      </c>
      <c r="K258" s="425" t="str">
        <f t="shared" si="35"/>
        <v/>
      </c>
      <c r="L258" s="425" t="str">
        <f>IF('Mapa final'!AD261="","",'Mapa final'!AD261)</f>
        <v/>
      </c>
      <c r="M258" s="338" t="str">
        <f>IF('Mapa final'!P261="","",'Mapa final'!P261)</f>
        <v/>
      </c>
      <c r="N258" s="70"/>
      <c r="O258" s="70"/>
      <c r="P258" s="70"/>
      <c r="Q258" s="180"/>
    </row>
    <row r="259" spans="1:17" ht="43.5" customHeight="1" x14ac:dyDescent="0.25">
      <c r="A259" s="118" t="s">
        <v>791</v>
      </c>
      <c r="B259" s="778"/>
      <c r="C259" s="780" t="str">
        <f>IF('Mapa final'!E262="","",'Mapa final'!E262)</f>
        <v/>
      </c>
      <c r="D259" s="791"/>
      <c r="E259" s="780" t="str">
        <f>IF('Mapa final'!D262="","",'Mapa final'!D262)</f>
        <v/>
      </c>
      <c r="F259" s="785" t="str">
        <f>IF('Mapa final'!H262="","",'Mapa final'!H262)</f>
        <v/>
      </c>
      <c r="G259" s="785" t="str">
        <f>IF('Mapa final'!L262="","",'Mapa final'!L262)</f>
        <v/>
      </c>
      <c r="H259" s="787"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5" t="str">
        <f>IF('Mapa final'!Y262="","",'Mapa final'!Y262)</f>
        <v/>
      </c>
      <c r="J259" s="425" t="str">
        <f>IF('Mapa final'!AA262="","",'Mapa final'!AA262)</f>
        <v/>
      </c>
      <c r="K259" s="425" t="str">
        <f t="shared" si="35"/>
        <v/>
      </c>
      <c r="L259" s="425" t="str">
        <f>IF('Mapa final'!AD262="","",'Mapa final'!AD262)</f>
        <v/>
      </c>
      <c r="M259" s="338" t="str">
        <f>IF('Mapa final'!P262="","",'Mapa final'!P262)</f>
        <v/>
      </c>
      <c r="N259" s="70"/>
      <c r="O259" s="70"/>
      <c r="P259" s="70"/>
      <c r="Q259" s="180"/>
    </row>
    <row r="260" spans="1:17" ht="43.5" customHeight="1" x14ac:dyDescent="0.25">
      <c r="A260" s="118" t="s">
        <v>792</v>
      </c>
      <c r="B260" s="779"/>
      <c r="C260" s="781"/>
      <c r="D260" s="783"/>
      <c r="E260" s="781"/>
      <c r="F260" s="785"/>
      <c r="G260" s="785"/>
      <c r="H260" s="787"/>
      <c r="I260" s="425" t="str">
        <f>IF('Mapa final'!Y263="","",'Mapa final'!Y263)</f>
        <v/>
      </c>
      <c r="J260" s="425" t="str">
        <f>IF('Mapa final'!AA263="","",'Mapa final'!AA263)</f>
        <v/>
      </c>
      <c r="K260" s="425" t="str">
        <f t="shared" si="35"/>
        <v/>
      </c>
      <c r="L260" s="425" t="str">
        <f>IF('Mapa final'!AD263="","",'Mapa final'!AD263)</f>
        <v/>
      </c>
      <c r="M260" s="338" t="str">
        <f>IF('Mapa final'!P263="","",'Mapa final'!P263)</f>
        <v/>
      </c>
      <c r="N260" s="70"/>
      <c r="O260" s="70"/>
      <c r="P260" s="70"/>
      <c r="Q260" s="180"/>
    </row>
    <row r="261" spans="1:17" ht="43.5" customHeight="1" x14ac:dyDescent="0.25">
      <c r="A261" s="118" t="s">
        <v>793</v>
      </c>
      <c r="B261" s="779"/>
      <c r="C261" s="781"/>
      <c r="D261" s="783"/>
      <c r="E261" s="781"/>
      <c r="F261" s="785"/>
      <c r="G261" s="785"/>
      <c r="H261" s="787"/>
      <c r="I261" s="425" t="str">
        <f>IF('Mapa final'!Y264="","",'Mapa final'!Y264)</f>
        <v/>
      </c>
      <c r="J261" s="425" t="str">
        <f>IF('Mapa final'!AA264="","",'Mapa final'!AA264)</f>
        <v/>
      </c>
      <c r="K261" s="425" t="str">
        <f t="shared" si="35"/>
        <v/>
      </c>
      <c r="L261" s="425" t="str">
        <f>IF('Mapa final'!AD264="","",'Mapa final'!AD264)</f>
        <v/>
      </c>
      <c r="M261" s="338" t="str">
        <f>IF('Mapa final'!P264="","",'Mapa final'!P264)</f>
        <v/>
      </c>
      <c r="N261" s="70"/>
      <c r="O261" s="70"/>
      <c r="P261" s="70"/>
      <c r="Q261" s="180"/>
    </row>
    <row r="262" spans="1:17" ht="43.5" customHeight="1" x14ac:dyDescent="0.25">
      <c r="A262" s="118" t="s">
        <v>794</v>
      </c>
      <c r="B262" s="779"/>
      <c r="C262" s="781"/>
      <c r="D262" s="783"/>
      <c r="E262" s="781"/>
      <c r="F262" s="785"/>
      <c r="G262" s="785"/>
      <c r="H262" s="787"/>
      <c r="I262" s="425" t="str">
        <f>IF('Mapa final'!Y265="","",'Mapa final'!Y265)</f>
        <v/>
      </c>
      <c r="J262" s="425" t="str">
        <f>IF('Mapa final'!AA265="","",'Mapa final'!AA265)</f>
        <v/>
      </c>
      <c r="K262" s="425" t="str">
        <f t="shared" si="35"/>
        <v/>
      </c>
      <c r="L262" s="425" t="str">
        <f>IF('Mapa final'!AD265="","",'Mapa final'!AD265)</f>
        <v/>
      </c>
      <c r="M262" s="338" t="str">
        <f>IF('Mapa final'!P265="","",'Mapa final'!P265)</f>
        <v/>
      </c>
      <c r="N262" s="70"/>
      <c r="O262" s="70"/>
      <c r="P262" s="70"/>
      <c r="Q262" s="180"/>
    </row>
    <row r="263" spans="1:17" ht="43.5" customHeight="1" x14ac:dyDescent="0.25">
      <c r="A263" s="118" t="s">
        <v>795</v>
      </c>
      <c r="B263" s="779"/>
      <c r="C263" s="781"/>
      <c r="D263" s="783"/>
      <c r="E263" s="781"/>
      <c r="F263" s="785"/>
      <c r="G263" s="785"/>
      <c r="H263" s="787"/>
      <c r="I263" s="425" t="str">
        <f>IF('Mapa final'!Y266="","",'Mapa final'!Y266)</f>
        <v/>
      </c>
      <c r="J263" s="425" t="str">
        <f>IF('Mapa final'!AA266="","",'Mapa final'!AA266)</f>
        <v/>
      </c>
      <c r="K263" s="425" t="str">
        <f t="shared" si="35"/>
        <v/>
      </c>
      <c r="L263" s="425" t="str">
        <f>IF('Mapa final'!AD266="","",'Mapa final'!AD266)</f>
        <v/>
      </c>
      <c r="M263" s="338" t="str">
        <f>IF('Mapa final'!P266="","",'Mapa final'!P266)</f>
        <v/>
      </c>
      <c r="N263" s="70"/>
      <c r="O263" s="70"/>
      <c r="P263" s="70"/>
      <c r="Q263" s="180"/>
    </row>
    <row r="264" spans="1:17" ht="43.5" customHeight="1" x14ac:dyDescent="0.25">
      <c r="A264" s="118" t="s">
        <v>796</v>
      </c>
      <c r="B264" s="779"/>
      <c r="C264" s="781"/>
      <c r="D264" s="783"/>
      <c r="E264" s="781"/>
      <c r="F264" s="785"/>
      <c r="G264" s="785"/>
      <c r="H264" s="787"/>
      <c r="I264" s="425" t="str">
        <f>IF('Mapa final'!Y267="","",'Mapa final'!Y267)</f>
        <v/>
      </c>
      <c r="J264" s="425" t="str">
        <f>IF('Mapa final'!AA267="","",'Mapa final'!AA267)</f>
        <v/>
      </c>
      <c r="K264" s="425"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5" t="str">
        <f>IF('Mapa final'!AD267="","",'Mapa final'!AD267)</f>
        <v/>
      </c>
      <c r="M264" s="338" t="str">
        <f>IF('Mapa final'!P267="","",'Mapa final'!P267)</f>
        <v/>
      </c>
      <c r="N264" s="70"/>
      <c r="O264" s="70"/>
      <c r="P264" s="70"/>
      <c r="Q264" s="180"/>
    </row>
    <row r="265" spans="1:17" ht="43.5" customHeight="1" x14ac:dyDescent="0.25">
      <c r="A265" s="118" t="s">
        <v>797</v>
      </c>
      <c r="B265" s="778"/>
      <c r="C265" s="780" t="str">
        <f>IF('Mapa final'!E268="","",'Mapa final'!E268)</f>
        <v/>
      </c>
      <c r="D265" s="791"/>
      <c r="E265" s="780" t="str">
        <f>IF('Mapa final'!D268="","",'Mapa final'!D268)</f>
        <v/>
      </c>
      <c r="F265" s="785" t="str">
        <f>IF('Mapa final'!H268="","",'Mapa final'!H268)</f>
        <v/>
      </c>
      <c r="G265" s="785" t="str">
        <f>IF('Mapa final'!L268="","",'Mapa final'!L268)</f>
        <v/>
      </c>
      <c r="H265" s="787"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5" t="str">
        <f>IF('Mapa final'!Y268="","",'Mapa final'!Y268)</f>
        <v/>
      </c>
      <c r="J265" s="425" t="str">
        <f>IF('Mapa final'!AA268="","",'Mapa final'!AA268)</f>
        <v/>
      </c>
      <c r="K265" s="425" t="str">
        <f t="shared" si="46"/>
        <v/>
      </c>
      <c r="L265" s="425" t="str">
        <f>IF('Mapa final'!AD268="","",'Mapa final'!AD268)</f>
        <v/>
      </c>
      <c r="M265" s="338" t="str">
        <f>IF('Mapa final'!P268="","",'Mapa final'!P268)</f>
        <v/>
      </c>
      <c r="N265" s="70"/>
      <c r="O265" s="70"/>
      <c r="P265" s="70"/>
      <c r="Q265" s="180"/>
    </row>
    <row r="266" spans="1:17" ht="43.5" customHeight="1" x14ac:dyDescent="0.25">
      <c r="A266" s="118" t="s">
        <v>798</v>
      </c>
      <c r="B266" s="779"/>
      <c r="C266" s="781"/>
      <c r="D266" s="783"/>
      <c r="E266" s="781"/>
      <c r="F266" s="785"/>
      <c r="G266" s="785"/>
      <c r="H266" s="787"/>
      <c r="I266" s="425" t="str">
        <f>IF('Mapa final'!Y269="","",'Mapa final'!Y269)</f>
        <v/>
      </c>
      <c r="J266" s="425" t="str">
        <f>IF('Mapa final'!AA269="","",'Mapa final'!AA269)</f>
        <v/>
      </c>
      <c r="K266" s="425" t="str">
        <f t="shared" si="46"/>
        <v/>
      </c>
      <c r="L266" s="425" t="str">
        <f>IF('Mapa final'!AD269="","",'Mapa final'!AD269)</f>
        <v/>
      </c>
      <c r="M266" s="338" t="str">
        <f>IF('Mapa final'!P269="","",'Mapa final'!P269)</f>
        <v/>
      </c>
      <c r="N266" s="70"/>
      <c r="O266" s="70"/>
      <c r="P266" s="70"/>
      <c r="Q266" s="180"/>
    </row>
    <row r="267" spans="1:17" ht="43.5" customHeight="1" x14ac:dyDescent="0.25">
      <c r="A267" s="118" t="s">
        <v>799</v>
      </c>
      <c r="B267" s="779"/>
      <c r="C267" s="781"/>
      <c r="D267" s="783"/>
      <c r="E267" s="781"/>
      <c r="F267" s="785"/>
      <c r="G267" s="785"/>
      <c r="H267" s="787"/>
      <c r="I267" s="425" t="str">
        <f>IF('Mapa final'!Y270="","",'Mapa final'!Y270)</f>
        <v/>
      </c>
      <c r="J267" s="425" t="str">
        <f>IF('Mapa final'!AA270="","",'Mapa final'!AA270)</f>
        <v/>
      </c>
      <c r="K267" s="425" t="str">
        <f t="shared" si="46"/>
        <v/>
      </c>
      <c r="L267" s="425" t="str">
        <f>IF('Mapa final'!AD270="","",'Mapa final'!AD270)</f>
        <v/>
      </c>
      <c r="M267" s="338" t="str">
        <f>IF('Mapa final'!P270="","",'Mapa final'!P270)</f>
        <v/>
      </c>
      <c r="N267" s="70"/>
      <c r="O267" s="70"/>
      <c r="P267" s="70"/>
      <c r="Q267" s="180"/>
    </row>
    <row r="268" spans="1:17" ht="43.5" customHeight="1" x14ac:dyDescent="0.25">
      <c r="A268" s="118" t="s">
        <v>800</v>
      </c>
      <c r="B268" s="779"/>
      <c r="C268" s="781"/>
      <c r="D268" s="783"/>
      <c r="E268" s="781"/>
      <c r="F268" s="785"/>
      <c r="G268" s="785"/>
      <c r="H268" s="787"/>
      <c r="I268" s="425" t="str">
        <f>IF('Mapa final'!Y271="","",'Mapa final'!Y271)</f>
        <v/>
      </c>
      <c r="J268" s="425" t="str">
        <f>IF('Mapa final'!AA271="","",'Mapa final'!AA271)</f>
        <v/>
      </c>
      <c r="K268" s="425" t="str">
        <f t="shared" si="46"/>
        <v/>
      </c>
      <c r="L268" s="425" t="str">
        <f>IF('Mapa final'!AD271="","",'Mapa final'!AD271)</f>
        <v/>
      </c>
      <c r="M268" s="338" t="str">
        <f>IF('Mapa final'!P271="","",'Mapa final'!P271)</f>
        <v/>
      </c>
      <c r="N268" s="70"/>
      <c r="O268" s="70"/>
      <c r="P268" s="70"/>
      <c r="Q268" s="180"/>
    </row>
    <row r="269" spans="1:17" ht="43.5" customHeight="1" x14ac:dyDescent="0.25">
      <c r="A269" s="118" t="s">
        <v>801</v>
      </c>
      <c r="B269" s="779"/>
      <c r="C269" s="781"/>
      <c r="D269" s="783"/>
      <c r="E269" s="781"/>
      <c r="F269" s="785"/>
      <c r="G269" s="785"/>
      <c r="H269" s="787"/>
      <c r="I269" s="425" t="str">
        <f>IF('Mapa final'!Y272="","",'Mapa final'!Y272)</f>
        <v/>
      </c>
      <c r="J269" s="425" t="str">
        <f>IF('Mapa final'!AA272="","",'Mapa final'!AA272)</f>
        <v/>
      </c>
      <c r="K269" s="425" t="str">
        <f t="shared" si="46"/>
        <v/>
      </c>
      <c r="L269" s="425" t="str">
        <f>IF('Mapa final'!AD272="","",'Mapa final'!AD272)</f>
        <v/>
      </c>
      <c r="M269" s="338" t="str">
        <f>IF('Mapa final'!P272="","",'Mapa final'!P272)</f>
        <v/>
      </c>
      <c r="N269" s="70"/>
      <c r="O269" s="70"/>
      <c r="P269" s="70"/>
      <c r="Q269" s="180"/>
    </row>
    <row r="270" spans="1:17" ht="43.5" customHeight="1" x14ac:dyDescent="0.25">
      <c r="A270" s="118" t="s">
        <v>802</v>
      </c>
      <c r="B270" s="779"/>
      <c r="C270" s="781"/>
      <c r="D270" s="783"/>
      <c r="E270" s="781"/>
      <c r="F270" s="785"/>
      <c r="G270" s="785"/>
      <c r="H270" s="787"/>
      <c r="I270" s="425" t="str">
        <f>IF('Mapa final'!Y273="","",'Mapa final'!Y273)</f>
        <v/>
      </c>
      <c r="J270" s="425" t="str">
        <f>IF('Mapa final'!AA273="","",'Mapa final'!AA273)</f>
        <v/>
      </c>
      <c r="K270" s="425" t="str">
        <f t="shared" si="46"/>
        <v/>
      </c>
      <c r="L270" s="425" t="str">
        <f>IF('Mapa final'!AD273="","",'Mapa final'!AD273)</f>
        <v/>
      </c>
      <c r="M270" s="338" t="str">
        <f>IF('Mapa final'!P273="","",'Mapa final'!P273)</f>
        <v/>
      </c>
      <c r="N270" s="70"/>
      <c r="O270" s="70"/>
      <c r="P270" s="70"/>
      <c r="Q270" s="180"/>
    </row>
    <row r="271" spans="1:17" ht="43.5" customHeight="1" x14ac:dyDescent="0.25">
      <c r="A271" s="118" t="s">
        <v>803</v>
      </c>
      <c r="B271" s="778"/>
      <c r="C271" s="780" t="str">
        <f>IF('Mapa final'!E274="","",'Mapa final'!E274)</f>
        <v/>
      </c>
      <c r="D271" s="791"/>
      <c r="E271" s="780" t="str">
        <f>IF('Mapa final'!D274="","",'Mapa final'!D274)</f>
        <v/>
      </c>
      <c r="F271" s="785" t="str">
        <f>IF('Mapa final'!H274="","",'Mapa final'!H274)</f>
        <v/>
      </c>
      <c r="G271" s="785" t="str">
        <f>IF('Mapa final'!L274="","",'Mapa final'!L274)</f>
        <v/>
      </c>
      <c r="H271" s="787"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5" t="str">
        <f>IF('Mapa final'!Y274="","",'Mapa final'!Y274)</f>
        <v/>
      </c>
      <c r="J271" s="425" t="str">
        <f>IF('Mapa final'!AA274="","",'Mapa final'!AA274)</f>
        <v/>
      </c>
      <c r="K271" s="425" t="str">
        <f t="shared" si="46"/>
        <v/>
      </c>
      <c r="L271" s="425" t="str">
        <f>IF('Mapa final'!AD274="","",'Mapa final'!AD274)</f>
        <v/>
      </c>
      <c r="M271" s="338" t="str">
        <f>IF('Mapa final'!P274="","",'Mapa final'!P274)</f>
        <v/>
      </c>
      <c r="N271" s="70"/>
      <c r="O271" s="70"/>
      <c r="P271" s="70"/>
      <c r="Q271" s="180"/>
    </row>
    <row r="272" spans="1:17" ht="43.5" customHeight="1" x14ac:dyDescent="0.25">
      <c r="A272" s="118" t="s">
        <v>804</v>
      </c>
      <c r="B272" s="779"/>
      <c r="C272" s="781"/>
      <c r="D272" s="783"/>
      <c r="E272" s="781"/>
      <c r="F272" s="785"/>
      <c r="G272" s="785"/>
      <c r="H272" s="787"/>
      <c r="I272" s="425" t="str">
        <f>IF('Mapa final'!Y275="","",'Mapa final'!Y275)</f>
        <v/>
      </c>
      <c r="J272" s="425" t="str">
        <f>IF('Mapa final'!AA275="","",'Mapa final'!AA275)</f>
        <v/>
      </c>
      <c r="K272" s="425" t="str">
        <f t="shared" si="46"/>
        <v/>
      </c>
      <c r="L272" s="425" t="str">
        <f>IF('Mapa final'!AD275="","",'Mapa final'!AD275)</f>
        <v/>
      </c>
      <c r="M272" s="338" t="str">
        <f>IF('Mapa final'!P275="","",'Mapa final'!P275)</f>
        <v/>
      </c>
      <c r="N272" s="70"/>
      <c r="O272" s="70"/>
      <c r="P272" s="70"/>
      <c r="Q272" s="180"/>
    </row>
    <row r="273" spans="1:17" ht="43.5" customHeight="1" x14ac:dyDescent="0.25">
      <c r="A273" s="118" t="s">
        <v>805</v>
      </c>
      <c r="B273" s="779"/>
      <c r="C273" s="781"/>
      <c r="D273" s="783"/>
      <c r="E273" s="781"/>
      <c r="F273" s="785"/>
      <c r="G273" s="785"/>
      <c r="H273" s="787"/>
      <c r="I273" s="425" t="str">
        <f>IF('Mapa final'!Y276="","",'Mapa final'!Y276)</f>
        <v/>
      </c>
      <c r="J273" s="425" t="str">
        <f>IF('Mapa final'!AA276="","",'Mapa final'!AA276)</f>
        <v/>
      </c>
      <c r="K273" s="425" t="str">
        <f t="shared" si="46"/>
        <v/>
      </c>
      <c r="L273" s="425" t="str">
        <f>IF('Mapa final'!AD276="","",'Mapa final'!AD276)</f>
        <v/>
      </c>
      <c r="M273" s="338" t="str">
        <f>IF('Mapa final'!P276="","",'Mapa final'!P276)</f>
        <v/>
      </c>
      <c r="N273" s="70"/>
      <c r="O273" s="70"/>
      <c r="P273" s="70"/>
      <c r="Q273" s="180"/>
    </row>
    <row r="274" spans="1:17" ht="43.5" customHeight="1" x14ac:dyDescent="0.25">
      <c r="A274" s="118" t="s">
        <v>806</v>
      </c>
      <c r="B274" s="779"/>
      <c r="C274" s="781"/>
      <c r="D274" s="783"/>
      <c r="E274" s="781"/>
      <c r="F274" s="785"/>
      <c r="G274" s="785"/>
      <c r="H274" s="787"/>
      <c r="I274" s="425" t="str">
        <f>IF('Mapa final'!Y277="","",'Mapa final'!Y277)</f>
        <v/>
      </c>
      <c r="J274" s="425" t="str">
        <f>IF('Mapa final'!AA277="","",'Mapa final'!AA277)</f>
        <v/>
      </c>
      <c r="K274" s="425" t="str">
        <f t="shared" si="46"/>
        <v/>
      </c>
      <c r="L274" s="425" t="str">
        <f>IF('Mapa final'!AD277="","",'Mapa final'!AD277)</f>
        <v/>
      </c>
      <c r="M274" s="338" t="str">
        <f>IF('Mapa final'!P277="","",'Mapa final'!P277)</f>
        <v/>
      </c>
      <c r="N274" s="70"/>
      <c r="O274" s="70"/>
      <c r="P274" s="70"/>
      <c r="Q274" s="180"/>
    </row>
    <row r="275" spans="1:17" ht="43.5" customHeight="1" x14ac:dyDescent="0.25">
      <c r="A275" s="118" t="s">
        <v>807</v>
      </c>
      <c r="B275" s="779"/>
      <c r="C275" s="781"/>
      <c r="D275" s="783"/>
      <c r="E275" s="781"/>
      <c r="F275" s="785"/>
      <c r="G275" s="785"/>
      <c r="H275" s="787"/>
      <c r="I275" s="425" t="str">
        <f>IF('Mapa final'!Y278="","",'Mapa final'!Y278)</f>
        <v/>
      </c>
      <c r="J275" s="425" t="str">
        <f>IF('Mapa final'!AA278="","",'Mapa final'!AA278)</f>
        <v/>
      </c>
      <c r="K275" s="425" t="str">
        <f t="shared" si="46"/>
        <v/>
      </c>
      <c r="L275" s="425" t="str">
        <f>IF('Mapa final'!AD278="","",'Mapa final'!AD278)</f>
        <v/>
      </c>
      <c r="M275" s="338" t="str">
        <f>IF('Mapa final'!P278="","",'Mapa final'!P278)</f>
        <v/>
      </c>
      <c r="N275" s="70"/>
      <c r="O275" s="70"/>
      <c r="P275" s="70"/>
      <c r="Q275" s="180"/>
    </row>
    <row r="276" spans="1:17" ht="43.5" customHeight="1" x14ac:dyDescent="0.25">
      <c r="A276" s="118" t="s">
        <v>808</v>
      </c>
      <c r="B276" s="779"/>
      <c r="C276" s="781"/>
      <c r="D276" s="783"/>
      <c r="E276" s="781"/>
      <c r="F276" s="785"/>
      <c r="G276" s="785"/>
      <c r="H276" s="787"/>
      <c r="I276" s="425" t="str">
        <f>IF('Mapa final'!Y279="","",'Mapa final'!Y279)</f>
        <v/>
      </c>
      <c r="J276" s="425" t="str">
        <f>IF('Mapa final'!AA279="","",'Mapa final'!AA279)</f>
        <v/>
      </c>
      <c r="K276" s="425" t="str">
        <f t="shared" si="46"/>
        <v/>
      </c>
      <c r="L276" s="425" t="str">
        <f>IF('Mapa final'!AD279="","",'Mapa final'!AD279)</f>
        <v/>
      </c>
      <c r="M276" s="338" t="str">
        <f>IF('Mapa final'!P279="","",'Mapa final'!P279)</f>
        <v/>
      </c>
      <c r="N276" s="70"/>
      <c r="O276" s="70"/>
      <c r="P276" s="70"/>
      <c r="Q276" s="180"/>
    </row>
    <row r="277" spans="1:17" ht="43.5" customHeight="1" x14ac:dyDescent="0.25">
      <c r="A277" s="118" t="s">
        <v>809</v>
      </c>
      <c r="B277" s="778"/>
      <c r="C277" s="780" t="str">
        <f>IF('Mapa final'!E280="","",'Mapa final'!E280)</f>
        <v/>
      </c>
      <c r="D277" s="791"/>
      <c r="E277" s="780" t="str">
        <f>IF('Mapa final'!D280="","",'Mapa final'!D280)</f>
        <v/>
      </c>
      <c r="F277" s="785" t="str">
        <f>IF('Mapa final'!H280="","",'Mapa final'!H280)</f>
        <v/>
      </c>
      <c r="G277" s="785" t="str">
        <f>IF('Mapa final'!L280="","",'Mapa final'!L280)</f>
        <v/>
      </c>
      <c r="H277" s="787"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5" t="str">
        <f>IF('Mapa final'!Y280="","",'Mapa final'!Y280)</f>
        <v/>
      </c>
      <c r="J277" s="425" t="str">
        <f>IF('Mapa final'!AA280="","",'Mapa final'!AA280)</f>
        <v/>
      </c>
      <c r="K277" s="425" t="str">
        <f t="shared" si="46"/>
        <v/>
      </c>
      <c r="L277" s="425" t="str">
        <f>IF('Mapa final'!AD280="","",'Mapa final'!AD280)</f>
        <v/>
      </c>
      <c r="M277" s="338" t="str">
        <f>IF('Mapa final'!P280="","",'Mapa final'!P280)</f>
        <v/>
      </c>
      <c r="N277" s="70"/>
      <c r="O277" s="70"/>
      <c r="P277" s="70"/>
      <c r="Q277" s="180"/>
    </row>
    <row r="278" spans="1:17" ht="43.5" customHeight="1" x14ac:dyDescent="0.25">
      <c r="A278" s="118" t="s">
        <v>810</v>
      </c>
      <c r="B278" s="779"/>
      <c r="C278" s="781"/>
      <c r="D278" s="783"/>
      <c r="E278" s="781"/>
      <c r="F278" s="785"/>
      <c r="G278" s="785"/>
      <c r="H278" s="787"/>
      <c r="I278" s="425" t="str">
        <f>IF('Mapa final'!Y281="","",'Mapa final'!Y281)</f>
        <v/>
      </c>
      <c r="J278" s="425" t="str">
        <f>IF('Mapa final'!AA281="","",'Mapa final'!AA281)</f>
        <v/>
      </c>
      <c r="K278" s="425" t="str">
        <f t="shared" si="46"/>
        <v/>
      </c>
      <c r="L278" s="425" t="str">
        <f>IF('Mapa final'!AD281="","",'Mapa final'!AD281)</f>
        <v/>
      </c>
      <c r="M278" s="338" t="str">
        <f>IF('Mapa final'!P281="","",'Mapa final'!P281)</f>
        <v/>
      </c>
      <c r="N278" s="70"/>
      <c r="O278" s="70"/>
      <c r="P278" s="70"/>
      <c r="Q278" s="180"/>
    </row>
    <row r="279" spans="1:17" ht="43.5" customHeight="1" x14ac:dyDescent="0.25">
      <c r="A279" s="118" t="s">
        <v>811</v>
      </c>
      <c r="B279" s="779"/>
      <c r="C279" s="781"/>
      <c r="D279" s="783"/>
      <c r="E279" s="781"/>
      <c r="F279" s="785"/>
      <c r="G279" s="785"/>
      <c r="H279" s="787"/>
      <c r="I279" s="425" t="str">
        <f>IF('Mapa final'!Y282="","",'Mapa final'!Y282)</f>
        <v/>
      </c>
      <c r="J279" s="425" t="str">
        <f>IF('Mapa final'!AA282="","",'Mapa final'!AA282)</f>
        <v/>
      </c>
      <c r="K279" s="425" t="str">
        <f t="shared" si="46"/>
        <v/>
      </c>
      <c r="L279" s="425" t="str">
        <f>IF('Mapa final'!AD282="","",'Mapa final'!AD282)</f>
        <v/>
      </c>
      <c r="M279" s="338" t="str">
        <f>IF('Mapa final'!P282="","",'Mapa final'!P282)</f>
        <v/>
      </c>
      <c r="N279" s="70"/>
      <c r="O279" s="70"/>
      <c r="P279" s="70"/>
      <c r="Q279" s="180"/>
    </row>
    <row r="280" spans="1:17" ht="43.5" customHeight="1" x14ac:dyDescent="0.25">
      <c r="A280" s="118" t="s">
        <v>812</v>
      </c>
      <c r="B280" s="779"/>
      <c r="C280" s="781"/>
      <c r="D280" s="783"/>
      <c r="E280" s="781"/>
      <c r="F280" s="785"/>
      <c r="G280" s="785"/>
      <c r="H280" s="787"/>
      <c r="I280" s="425" t="str">
        <f>IF('Mapa final'!Y283="","",'Mapa final'!Y283)</f>
        <v/>
      </c>
      <c r="J280" s="425" t="str">
        <f>IF('Mapa final'!AA283="","",'Mapa final'!AA283)</f>
        <v/>
      </c>
      <c r="K280" s="425" t="str">
        <f t="shared" si="46"/>
        <v/>
      </c>
      <c r="L280" s="425" t="str">
        <f>IF('Mapa final'!AD283="","",'Mapa final'!AD283)</f>
        <v/>
      </c>
      <c r="M280" s="338" t="str">
        <f>IF('Mapa final'!P283="","",'Mapa final'!P283)</f>
        <v/>
      </c>
      <c r="N280" s="70"/>
      <c r="O280" s="70"/>
      <c r="P280" s="70"/>
      <c r="Q280" s="180"/>
    </row>
    <row r="281" spans="1:17" ht="43.5" customHeight="1" x14ac:dyDescent="0.25">
      <c r="A281" s="118" t="s">
        <v>813</v>
      </c>
      <c r="B281" s="779"/>
      <c r="C281" s="781"/>
      <c r="D281" s="783"/>
      <c r="E281" s="781"/>
      <c r="F281" s="785"/>
      <c r="G281" s="785"/>
      <c r="H281" s="787"/>
      <c r="I281" s="425" t="str">
        <f>IF('Mapa final'!Y284="","",'Mapa final'!Y284)</f>
        <v/>
      </c>
      <c r="J281" s="425" t="str">
        <f>IF('Mapa final'!AA284="","",'Mapa final'!AA284)</f>
        <v/>
      </c>
      <c r="K281" s="425" t="str">
        <f t="shared" si="46"/>
        <v/>
      </c>
      <c r="L281" s="425" t="str">
        <f>IF('Mapa final'!AD284="","",'Mapa final'!AD284)</f>
        <v/>
      </c>
      <c r="M281" s="338" t="str">
        <f>IF('Mapa final'!P284="","",'Mapa final'!P284)</f>
        <v/>
      </c>
      <c r="N281" s="70"/>
      <c r="O281" s="70"/>
      <c r="P281" s="70"/>
      <c r="Q281" s="180"/>
    </row>
    <row r="282" spans="1:17" ht="43.5" customHeight="1" x14ac:dyDescent="0.25">
      <c r="A282" s="118" t="s">
        <v>814</v>
      </c>
      <c r="B282" s="779"/>
      <c r="C282" s="781"/>
      <c r="D282" s="783"/>
      <c r="E282" s="781"/>
      <c r="F282" s="785"/>
      <c r="G282" s="785"/>
      <c r="H282" s="787"/>
      <c r="I282" s="425" t="str">
        <f>IF('Mapa final'!Y285="","",'Mapa final'!Y285)</f>
        <v/>
      </c>
      <c r="J282" s="425" t="str">
        <f>IF('Mapa final'!AA285="","",'Mapa final'!AA285)</f>
        <v/>
      </c>
      <c r="K282" s="425" t="str">
        <f t="shared" si="46"/>
        <v/>
      </c>
      <c r="L282" s="425" t="str">
        <f>IF('Mapa final'!AD285="","",'Mapa final'!AD285)</f>
        <v/>
      </c>
      <c r="M282" s="338" t="str">
        <f>IF('Mapa final'!P285="","",'Mapa final'!P285)</f>
        <v/>
      </c>
      <c r="N282" s="70"/>
      <c r="O282" s="70"/>
      <c r="P282" s="70"/>
      <c r="Q282" s="180"/>
    </row>
    <row r="283" spans="1:17" ht="43.5" customHeight="1" x14ac:dyDescent="0.25">
      <c r="A283" s="118" t="s">
        <v>815</v>
      </c>
      <c r="B283" s="778"/>
      <c r="C283" s="780" t="str">
        <f>IF('Mapa final'!E286="","",'Mapa final'!E286)</f>
        <v/>
      </c>
      <c r="D283" s="791"/>
      <c r="E283" s="780" t="str">
        <f>IF('Mapa final'!D286="","",'Mapa final'!D286)</f>
        <v/>
      </c>
      <c r="F283" s="785" t="str">
        <f>IF('Mapa final'!H286="","",'Mapa final'!H286)</f>
        <v/>
      </c>
      <c r="G283" s="785" t="str">
        <f>IF('Mapa final'!L286="","",'Mapa final'!L286)</f>
        <v/>
      </c>
      <c r="H283" s="787"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5" t="str">
        <f>IF('Mapa final'!Y286="","",'Mapa final'!Y286)</f>
        <v/>
      </c>
      <c r="J283" s="425" t="str">
        <f>IF('Mapa final'!AA286="","",'Mapa final'!AA286)</f>
        <v/>
      </c>
      <c r="K283" s="425" t="str">
        <f t="shared" si="46"/>
        <v/>
      </c>
      <c r="L283" s="425" t="str">
        <f>IF('Mapa final'!AD286="","",'Mapa final'!AD286)</f>
        <v/>
      </c>
      <c r="M283" s="338" t="str">
        <f>IF('Mapa final'!P286="","",'Mapa final'!P286)</f>
        <v/>
      </c>
      <c r="N283" s="70"/>
      <c r="O283" s="70"/>
      <c r="P283" s="70"/>
      <c r="Q283" s="180"/>
    </row>
    <row r="284" spans="1:17" ht="43.5" customHeight="1" x14ac:dyDescent="0.25">
      <c r="A284" s="118" t="s">
        <v>816</v>
      </c>
      <c r="B284" s="779"/>
      <c r="C284" s="781"/>
      <c r="D284" s="783"/>
      <c r="E284" s="781"/>
      <c r="F284" s="785"/>
      <c r="G284" s="785"/>
      <c r="H284" s="787"/>
      <c r="I284" s="425" t="str">
        <f>IF('Mapa final'!Y287="","",'Mapa final'!Y287)</f>
        <v/>
      </c>
      <c r="J284" s="425" t="str">
        <f>IF('Mapa final'!AA287="","",'Mapa final'!AA287)</f>
        <v/>
      </c>
      <c r="K284" s="425" t="str">
        <f t="shared" si="46"/>
        <v/>
      </c>
      <c r="L284" s="425" t="str">
        <f>IF('Mapa final'!AD287="","",'Mapa final'!AD287)</f>
        <v/>
      </c>
      <c r="M284" s="338" t="str">
        <f>IF('Mapa final'!P287="","",'Mapa final'!P287)</f>
        <v/>
      </c>
      <c r="N284" s="70"/>
      <c r="O284" s="70"/>
      <c r="P284" s="70"/>
      <c r="Q284" s="180"/>
    </row>
    <row r="285" spans="1:17" ht="43.5" customHeight="1" x14ac:dyDescent="0.25">
      <c r="A285" s="118" t="s">
        <v>817</v>
      </c>
      <c r="B285" s="779"/>
      <c r="C285" s="781"/>
      <c r="D285" s="783"/>
      <c r="E285" s="781"/>
      <c r="F285" s="785"/>
      <c r="G285" s="785"/>
      <c r="H285" s="787"/>
      <c r="I285" s="425" t="str">
        <f>IF('Mapa final'!Y288="","",'Mapa final'!Y288)</f>
        <v/>
      </c>
      <c r="J285" s="425" t="str">
        <f>IF('Mapa final'!AA288="","",'Mapa final'!AA288)</f>
        <v/>
      </c>
      <c r="K285" s="425" t="str">
        <f t="shared" si="46"/>
        <v/>
      </c>
      <c r="L285" s="425" t="str">
        <f>IF('Mapa final'!AD288="","",'Mapa final'!AD288)</f>
        <v/>
      </c>
      <c r="M285" s="338" t="str">
        <f>IF('Mapa final'!P288="","",'Mapa final'!P288)</f>
        <v/>
      </c>
      <c r="N285" s="70"/>
      <c r="O285" s="70"/>
      <c r="P285" s="70"/>
      <c r="Q285" s="180"/>
    </row>
    <row r="286" spans="1:17" ht="43.5" customHeight="1" x14ac:dyDescent="0.25">
      <c r="A286" s="118" t="s">
        <v>818</v>
      </c>
      <c r="B286" s="779"/>
      <c r="C286" s="781"/>
      <c r="D286" s="783"/>
      <c r="E286" s="781"/>
      <c r="F286" s="785"/>
      <c r="G286" s="785"/>
      <c r="H286" s="787"/>
      <c r="I286" s="425" t="str">
        <f>IF('Mapa final'!Y289="","",'Mapa final'!Y289)</f>
        <v/>
      </c>
      <c r="J286" s="425" t="str">
        <f>IF('Mapa final'!AA289="","",'Mapa final'!AA289)</f>
        <v/>
      </c>
      <c r="K286" s="425" t="str">
        <f t="shared" si="46"/>
        <v/>
      </c>
      <c r="L286" s="425" t="str">
        <f>IF('Mapa final'!AD289="","",'Mapa final'!AD289)</f>
        <v/>
      </c>
      <c r="M286" s="338" t="str">
        <f>IF('Mapa final'!P289="","",'Mapa final'!P289)</f>
        <v/>
      </c>
      <c r="N286" s="70"/>
      <c r="O286" s="70"/>
      <c r="P286" s="70"/>
      <c r="Q286" s="180"/>
    </row>
    <row r="287" spans="1:17" ht="43.5" customHeight="1" x14ac:dyDescent="0.25">
      <c r="A287" s="118" t="s">
        <v>819</v>
      </c>
      <c r="B287" s="779"/>
      <c r="C287" s="781"/>
      <c r="D287" s="783"/>
      <c r="E287" s="781"/>
      <c r="F287" s="785"/>
      <c r="G287" s="785"/>
      <c r="H287" s="787"/>
      <c r="I287" s="425" t="str">
        <f>IF('Mapa final'!Y290="","",'Mapa final'!Y290)</f>
        <v/>
      </c>
      <c r="J287" s="425" t="str">
        <f>IF('Mapa final'!AA290="","",'Mapa final'!AA290)</f>
        <v/>
      </c>
      <c r="K287" s="425" t="str">
        <f t="shared" si="46"/>
        <v/>
      </c>
      <c r="L287" s="425" t="str">
        <f>IF('Mapa final'!AD290="","",'Mapa final'!AD290)</f>
        <v/>
      </c>
      <c r="M287" s="338" t="str">
        <f>IF('Mapa final'!P290="","",'Mapa final'!P290)</f>
        <v/>
      </c>
      <c r="N287" s="70"/>
      <c r="O287" s="70"/>
      <c r="P287" s="70"/>
      <c r="Q287" s="180"/>
    </row>
    <row r="288" spans="1:17" ht="43.5" customHeight="1" x14ac:dyDescent="0.25">
      <c r="A288" s="118" t="s">
        <v>820</v>
      </c>
      <c r="B288" s="779"/>
      <c r="C288" s="781"/>
      <c r="D288" s="783"/>
      <c r="E288" s="781"/>
      <c r="F288" s="785"/>
      <c r="G288" s="785"/>
      <c r="H288" s="787"/>
      <c r="I288" s="425" t="str">
        <f>IF('Mapa final'!Y291="","",'Mapa final'!Y291)</f>
        <v/>
      </c>
      <c r="J288" s="425" t="str">
        <f>IF('Mapa final'!AA291="","",'Mapa final'!AA291)</f>
        <v/>
      </c>
      <c r="K288" s="425" t="str">
        <f t="shared" si="46"/>
        <v/>
      </c>
      <c r="L288" s="425" t="str">
        <f>IF('Mapa final'!AD291="","",'Mapa final'!AD291)</f>
        <v/>
      </c>
      <c r="M288" s="338" t="str">
        <f>IF('Mapa final'!P291="","",'Mapa final'!P291)</f>
        <v/>
      </c>
      <c r="N288" s="70"/>
      <c r="O288" s="70"/>
      <c r="P288" s="70"/>
      <c r="Q288" s="180"/>
    </row>
    <row r="289" spans="1:17" ht="43.5" customHeight="1" x14ac:dyDescent="0.25">
      <c r="A289" s="118" t="s">
        <v>821</v>
      </c>
      <c r="B289" s="778"/>
      <c r="C289" s="780" t="str">
        <f>IF('Mapa final'!E292="","",'Mapa final'!E292)</f>
        <v/>
      </c>
      <c r="D289" s="791"/>
      <c r="E289" s="780" t="str">
        <f>IF('Mapa final'!D292="","",'Mapa final'!D292)</f>
        <v/>
      </c>
      <c r="F289" s="785" t="str">
        <f>IF('Mapa final'!H292="","",'Mapa final'!H292)</f>
        <v/>
      </c>
      <c r="G289" s="785" t="str">
        <f>IF('Mapa final'!L292="","",'Mapa final'!L292)</f>
        <v/>
      </c>
      <c r="H289" s="787"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5" t="str">
        <f>IF('Mapa final'!Y292="","",'Mapa final'!Y292)</f>
        <v/>
      </c>
      <c r="J289" s="425" t="str">
        <f>IF('Mapa final'!AA292="","",'Mapa final'!AA292)</f>
        <v/>
      </c>
      <c r="K289" s="425" t="str">
        <f t="shared" si="46"/>
        <v/>
      </c>
      <c r="L289" s="425" t="str">
        <f>IF('Mapa final'!AD292="","",'Mapa final'!AD292)</f>
        <v/>
      </c>
      <c r="M289" s="338" t="str">
        <f>IF('Mapa final'!P292="","",'Mapa final'!P292)</f>
        <v/>
      </c>
      <c r="N289" s="70"/>
      <c r="O289" s="70"/>
      <c r="P289" s="70"/>
      <c r="Q289" s="180"/>
    </row>
    <row r="290" spans="1:17" ht="43.5" customHeight="1" x14ac:dyDescent="0.25">
      <c r="A290" s="118" t="s">
        <v>822</v>
      </c>
      <c r="B290" s="779"/>
      <c r="C290" s="781"/>
      <c r="D290" s="783"/>
      <c r="E290" s="781"/>
      <c r="F290" s="785"/>
      <c r="G290" s="785"/>
      <c r="H290" s="787"/>
      <c r="I290" s="425" t="str">
        <f>IF('Mapa final'!Y293="","",'Mapa final'!Y293)</f>
        <v/>
      </c>
      <c r="J290" s="425" t="str">
        <f>IF('Mapa final'!AA293="","",'Mapa final'!AA293)</f>
        <v/>
      </c>
      <c r="K290" s="425" t="str">
        <f t="shared" si="46"/>
        <v/>
      </c>
      <c r="L290" s="425" t="str">
        <f>IF('Mapa final'!AD293="","",'Mapa final'!AD293)</f>
        <v/>
      </c>
      <c r="M290" s="338" t="str">
        <f>IF('Mapa final'!P293="","",'Mapa final'!P293)</f>
        <v/>
      </c>
      <c r="N290" s="70"/>
      <c r="O290" s="70"/>
      <c r="P290" s="70"/>
      <c r="Q290" s="180"/>
    </row>
    <row r="291" spans="1:17" ht="43.5" customHeight="1" x14ac:dyDescent="0.25">
      <c r="A291" s="118" t="s">
        <v>823</v>
      </c>
      <c r="B291" s="779"/>
      <c r="C291" s="781"/>
      <c r="D291" s="783"/>
      <c r="E291" s="781"/>
      <c r="F291" s="785"/>
      <c r="G291" s="785"/>
      <c r="H291" s="787"/>
      <c r="I291" s="425" t="str">
        <f>IF('Mapa final'!Y294="","",'Mapa final'!Y294)</f>
        <v/>
      </c>
      <c r="J291" s="425" t="str">
        <f>IF('Mapa final'!AA294="","",'Mapa final'!AA294)</f>
        <v/>
      </c>
      <c r="K291" s="425" t="str">
        <f t="shared" si="46"/>
        <v/>
      </c>
      <c r="L291" s="425" t="str">
        <f>IF('Mapa final'!AD294="","",'Mapa final'!AD294)</f>
        <v/>
      </c>
      <c r="M291" s="338" t="str">
        <f>IF('Mapa final'!P294="","",'Mapa final'!P294)</f>
        <v/>
      </c>
      <c r="N291" s="70"/>
      <c r="O291" s="70"/>
      <c r="P291" s="70"/>
      <c r="Q291" s="180"/>
    </row>
    <row r="292" spans="1:17" ht="43.5" customHeight="1" x14ac:dyDescent="0.25">
      <c r="A292" s="118" t="s">
        <v>824</v>
      </c>
      <c r="B292" s="779"/>
      <c r="C292" s="781"/>
      <c r="D292" s="783"/>
      <c r="E292" s="781"/>
      <c r="F292" s="785"/>
      <c r="G292" s="785"/>
      <c r="H292" s="787"/>
      <c r="I292" s="425" t="str">
        <f>IF('Mapa final'!Y295="","",'Mapa final'!Y295)</f>
        <v/>
      </c>
      <c r="J292" s="425" t="str">
        <f>IF('Mapa final'!AA295="","",'Mapa final'!AA295)</f>
        <v/>
      </c>
      <c r="K292" s="425" t="str">
        <f t="shared" si="46"/>
        <v/>
      </c>
      <c r="L292" s="425" t="str">
        <f>IF('Mapa final'!AD295="","",'Mapa final'!AD295)</f>
        <v/>
      </c>
      <c r="M292" s="338" t="str">
        <f>IF('Mapa final'!P295="","",'Mapa final'!P295)</f>
        <v/>
      </c>
      <c r="N292" s="70"/>
      <c r="O292" s="70"/>
      <c r="P292" s="70"/>
      <c r="Q292" s="180"/>
    </row>
    <row r="293" spans="1:17" ht="43.5" customHeight="1" x14ac:dyDescent="0.25">
      <c r="A293" s="118" t="s">
        <v>825</v>
      </c>
      <c r="B293" s="779"/>
      <c r="C293" s="781"/>
      <c r="D293" s="783"/>
      <c r="E293" s="781"/>
      <c r="F293" s="785"/>
      <c r="G293" s="785"/>
      <c r="H293" s="787"/>
      <c r="I293" s="425" t="str">
        <f>IF('Mapa final'!Y296="","",'Mapa final'!Y296)</f>
        <v/>
      </c>
      <c r="J293" s="425" t="str">
        <f>IF('Mapa final'!AA296="","",'Mapa final'!AA296)</f>
        <v/>
      </c>
      <c r="K293" s="425" t="str">
        <f t="shared" si="46"/>
        <v/>
      </c>
      <c r="L293" s="425" t="str">
        <f>IF('Mapa final'!AD296="","",'Mapa final'!AD296)</f>
        <v/>
      </c>
      <c r="M293" s="338" t="str">
        <f>IF('Mapa final'!P296="","",'Mapa final'!P296)</f>
        <v/>
      </c>
      <c r="N293" s="70"/>
      <c r="O293" s="70"/>
      <c r="P293" s="70"/>
      <c r="Q293" s="180"/>
    </row>
    <row r="294" spans="1:17" ht="43.5" customHeight="1" x14ac:dyDescent="0.25">
      <c r="A294" s="118" t="s">
        <v>826</v>
      </c>
      <c r="B294" s="779"/>
      <c r="C294" s="781"/>
      <c r="D294" s="783"/>
      <c r="E294" s="781"/>
      <c r="F294" s="785"/>
      <c r="G294" s="785"/>
      <c r="H294" s="787"/>
      <c r="I294" s="425" t="str">
        <f>IF('Mapa final'!Y297="","",'Mapa final'!Y297)</f>
        <v/>
      </c>
      <c r="J294" s="425" t="str">
        <f>IF('Mapa final'!AA297="","",'Mapa final'!AA297)</f>
        <v/>
      </c>
      <c r="K294" s="425" t="str">
        <f t="shared" si="46"/>
        <v/>
      </c>
      <c r="L294" s="425" t="str">
        <f>IF('Mapa final'!AD297="","",'Mapa final'!AD297)</f>
        <v/>
      </c>
      <c r="M294" s="338" t="str">
        <f>IF('Mapa final'!P297="","",'Mapa final'!P297)</f>
        <v/>
      </c>
      <c r="N294" s="70"/>
      <c r="O294" s="70"/>
      <c r="P294" s="70"/>
      <c r="Q294" s="180"/>
    </row>
    <row r="295" spans="1:17" ht="43.5" customHeight="1" x14ac:dyDescent="0.25">
      <c r="A295" s="118" t="s">
        <v>827</v>
      </c>
      <c r="B295" s="778"/>
      <c r="C295" s="780" t="str">
        <f>IF('Mapa final'!E298="","",'Mapa final'!E298)</f>
        <v/>
      </c>
      <c r="D295" s="791"/>
      <c r="E295" s="780" t="str">
        <f>IF('Mapa final'!D298="","",'Mapa final'!D298)</f>
        <v/>
      </c>
      <c r="F295" s="785" t="str">
        <f>IF('Mapa final'!H298="","",'Mapa final'!H298)</f>
        <v/>
      </c>
      <c r="G295" s="785" t="str">
        <f>IF('Mapa final'!L298="","",'Mapa final'!L298)</f>
        <v/>
      </c>
      <c r="H295" s="787"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5" t="str">
        <f>IF('Mapa final'!Y298="","",'Mapa final'!Y298)</f>
        <v/>
      </c>
      <c r="J295" s="425" t="str">
        <f>IF('Mapa final'!AA298="","",'Mapa final'!AA298)</f>
        <v/>
      </c>
      <c r="K295" s="425" t="str">
        <f t="shared" si="46"/>
        <v/>
      </c>
      <c r="L295" s="425" t="str">
        <f>IF('Mapa final'!AD298="","",'Mapa final'!AD298)</f>
        <v/>
      </c>
      <c r="M295" s="338" t="str">
        <f>IF('Mapa final'!P298="","",'Mapa final'!P298)</f>
        <v/>
      </c>
      <c r="N295" s="70"/>
      <c r="O295" s="70"/>
      <c r="P295" s="70"/>
      <c r="Q295" s="180"/>
    </row>
    <row r="296" spans="1:17" ht="43.5" customHeight="1" x14ac:dyDescent="0.25">
      <c r="A296" s="118" t="s">
        <v>828</v>
      </c>
      <c r="B296" s="779"/>
      <c r="C296" s="781"/>
      <c r="D296" s="783"/>
      <c r="E296" s="781"/>
      <c r="F296" s="785"/>
      <c r="G296" s="785"/>
      <c r="H296" s="787"/>
      <c r="I296" s="425" t="str">
        <f>IF('Mapa final'!Y299="","",'Mapa final'!Y299)</f>
        <v/>
      </c>
      <c r="J296" s="425" t="str">
        <f>IF('Mapa final'!AA299="","",'Mapa final'!AA299)</f>
        <v/>
      </c>
      <c r="K296" s="425" t="str">
        <f t="shared" si="46"/>
        <v/>
      </c>
      <c r="L296" s="425" t="str">
        <f>IF('Mapa final'!AD299="","",'Mapa final'!AD299)</f>
        <v/>
      </c>
      <c r="M296" s="338" t="str">
        <f>IF('Mapa final'!P299="","",'Mapa final'!P299)</f>
        <v/>
      </c>
      <c r="N296" s="70"/>
      <c r="O296" s="70"/>
      <c r="P296" s="70"/>
      <c r="Q296" s="180"/>
    </row>
    <row r="297" spans="1:17" ht="43.5" customHeight="1" x14ac:dyDescent="0.25">
      <c r="A297" s="118" t="s">
        <v>829</v>
      </c>
      <c r="B297" s="779"/>
      <c r="C297" s="781"/>
      <c r="D297" s="783"/>
      <c r="E297" s="781"/>
      <c r="F297" s="785"/>
      <c r="G297" s="785"/>
      <c r="H297" s="787"/>
      <c r="I297" s="425" t="str">
        <f>IF('Mapa final'!Y300="","",'Mapa final'!Y300)</f>
        <v/>
      </c>
      <c r="J297" s="425" t="str">
        <f>IF('Mapa final'!AA300="","",'Mapa final'!AA300)</f>
        <v/>
      </c>
      <c r="K297" s="425" t="str">
        <f t="shared" si="46"/>
        <v/>
      </c>
      <c r="L297" s="425" t="str">
        <f>IF('Mapa final'!AD300="","",'Mapa final'!AD300)</f>
        <v/>
      </c>
      <c r="M297" s="338" t="str">
        <f>IF('Mapa final'!P300="","",'Mapa final'!P300)</f>
        <v/>
      </c>
      <c r="N297" s="70"/>
      <c r="O297" s="70"/>
      <c r="P297" s="70"/>
      <c r="Q297" s="180"/>
    </row>
    <row r="298" spans="1:17" ht="43.5" customHeight="1" x14ac:dyDescent="0.25">
      <c r="A298" s="118" t="s">
        <v>830</v>
      </c>
      <c r="B298" s="779"/>
      <c r="C298" s="781"/>
      <c r="D298" s="783"/>
      <c r="E298" s="781"/>
      <c r="F298" s="785"/>
      <c r="G298" s="785"/>
      <c r="H298" s="787"/>
      <c r="I298" s="425" t="str">
        <f>IF('Mapa final'!Y301="","",'Mapa final'!Y301)</f>
        <v/>
      </c>
      <c r="J298" s="425" t="str">
        <f>IF('Mapa final'!AA301="","",'Mapa final'!AA301)</f>
        <v/>
      </c>
      <c r="K298" s="425" t="str">
        <f t="shared" si="46"/>
        <v/>
      </c>
      <c r="L298" s="425" t="str">
        <f>IF('Mapa final'!AD301="","",'Mapa final'!AD301)</f>
        <v/>
      </c>
      <c r="M298" s="338" t="str">
        <f>IF('Mapa final'!P301="","",'Mapa final'!P301)</f>
        <v/>
      </c>
      <c r="N298" s="70"/>
      <c r="O298" s="70"/>
      <c r="P298" s="70"/>
      <c r="Q298" s="180"/>
    </row>
    <row r="299" spans="1:17" ht="43.5" customHeight="1" x14ac:dyDescent="0.25">
      <c r="A299" s="118" t="s">
        <v>831</v>
      </c>
      <c r="B299" s="779"/>
      <c r="C299" s="781"/>
      <c r="D299" s="783"/>
      <c r="E299" s="781"/>
      <c r="F299" s="785"/>
      <c r="G299" s="785"/>
      <c r="H299" s="787"/>
      <c r="I299" s="425" t="str">
        <f>IF('Mapa final'!Y302="","",'Mapa final'!Y302)</f>
        <v/>
      </c>
      <c r="J299" s="425" t="str">
        <f>IF('Mapa final'!AA302="","",'Mapa final'!AA302)</f>
        <v/>
      </c>
      <c r="K299" s="425" t="str">
        <f t="shared" si="46"/>
        <v/>
      </c>
      <c r="L299" s="425" t="str">
        <f>IF('Mapa final'!AD302="","",'Mapa final'!AD302)</f>
        <v/>
      </c>
      <c r="M299" s="338" t="str">
        <f>IF('Mapa final'!P302="","",'Mapa final'!P302)</f>
        <v/>
      </c>
      <c r="N299" s="70"/>
      <c r="O299" s="70"/>
      <c r="P299" s="70"/>
      <c r="Q299" s="180"/>
    </row>
    <row r="300" spans="1:17" ht="43.5" customHeight="1" x14ac:dyDescent="0.25">
      <c r="A300" s="118" t="s">
        <v>832</v>
      </c>
      <c r="B300" s="779"/>
      <c r="C300" s="781"/>
      <c r="D300" s="783"/>
      <c r="E300" s="781"/>
      <c r="F300" s="785"/>
      <c r="G300" s="785"/>
      <c r="H300" s="787"/>
      <c r="I300" s="425" t="str">
        <f>IF('Mapa final'!Y303="","",'Mapa final'!Y303)</f>
        <v/>
      </c>
      <c r="J300" s="425" t="str">
        <f>IF('Mapa final'!AA303="","",'Mapa final'!AA303)</f>
        <v/>
      </c>
      <c r="K300" s="425" t="str">
        <f t="shared" si="46"/>
        <v/>
      </c>
      <c r="L300" s="425" t="str">
        <f>IF('Mapa final'!AD303="","",'Mapa final'!AD303)</f>
        <v/>
      </c>
      <c r="M300" s="338" t="str">
        <f>IF('Mapa final'!P303="","",'Mapa final'!P303)</f>
        <v/>
      </c>
      <c r="N300" s="70"/>
      <c r="O300" s="70"/>
      <c r="P300" s="70"/>
      <c r="Q300" s="180"/>
    </row>
    <row r="301" spans="1:17" ht="43.5" customHeight="1" x14ac:dyDescent="0.25">
      <c r="A301" s="118" t="s">
        <v>833</v>
      </c>
      <c r="B301" s="778"/>
      <c r="C301" s="780" t="str">
        <f>IF('Mapa final'!E304="","",'Mapa final'!E304)</f>
        <v/>
      </c>
      <c r="D301" s="791"/>
      <c r="E301" s="780" t="str">
        <f>IF('Mapa final'!D304="","",'Mapa final'!D304)</f>
        <v/>
      </c>
      <c r="F301" s="785" t="str">
        <f>IF('Mapa final'!H304="","",'Mapa final'!H304)</f>
        <v/>
      </c>
      <c r="G301" s="785" t="str">
        <f>IF('Mapa final'!L304="","",'Mapa final'!L304)</f>
        <v/>
      </c>
      <c r="H301" s="787"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5" t="str">
        <f>IF('Mapa final'!Y304="","",'Mapa final'!Y304)</f>
        <v/>
      </c>
      <c r="J301" s="425" t="str">
        <f>IF('Mapa final'!AA304="","",'Mapa final'!AA304)</f>
        <v/>
      </c>
      <c r="K301" s="425" t="str">
        <f t="shared" si="46"/>
        <v/>
      </c>
      <c r="L301" s="425" t="str">
        <f>IF('Mapa final'!AD304="","",'Mapa final'!AD304)</f>
        <v/>
      </c>
      <c r="M301" s="338" t="str">
        <f>IF('Mapa final'!P304="","",'Mapa final'!P304)</f>
        <v/>
      </c>
      <c r="N301" s="70"/>
      <c r="O301" s="70"/>
      <c r="P301" s="70"/>
      <c r="Q301" s="180"/>
    </row>
    <row r="302" spans="1:17" ht="43.5" customHeight="1" x14ac:dyDescent="0.25">
      <c r="A302" s="118" t="s">
        <v>834</v>
      </c>
      <c r="B302" s="779"/>
      <c r="C302" s="781"/>
      <c r="D302" s="783"/>
      <c r="E302" s="781"/>
      <c r="F302" s="785"/>
      <c r="G302" s="785"/>
      <c r="H302" s="787"/>
      <c r="I302" s="425" t="str">
        <f>IF('Mapa final'!Y305="","",'Mapa final'!Y305)</f>
        <v/>
      </c>
      <c r="J302" s="425" t="str">
        <f>IF('Mapa final'!AA305="","",'Mapa final'!AA305)</f>
        <v/>
      </c>
      <c r="K302" s="425" t="str">
        <f t="shared" si="46"/>
        <v/>
      </c>
      <c r="L302" s="425" t="str">
        <f>IF('Mapa final'!AD305="","",'Mapa final'!AD305)</f>
        <v/>
      </c>
      <c r="M302" s="338" t="str">
        <f>IF('Mapa final'!P305="","",'Mapa final'!P305)</f>
        <v/>
      </c>
      <c r="N302" s="70"/>
      <c r="O302" s="70"/>
      <c r="P302" s="70"/>
      <c r="Q302" s="180"/>
    </row>
    <row r="303" spans="1:17" ht="43.5" customHeight="1" x14ac:dyDescent="0.25">
      <c r="A303" s="118" t="s">
        <v>835</v>
      </c>
      <c r="B303" s="779"/>
      <c r="C303" s="781"/>
      <c r="D303" s="783"/>
      <c r="E303" s="781"/>
      <c r="F303" s="785"/>
      <c r="G303" s="785"/>
      <c r="H303" s="787"/>
      <c r="I303" s="425" t="str">
        <f>IF('Mapa final'!Y306="","",'Mapa final'!Y306)</f>
        <v/>
      </c>
      <c r="J303" s="425" t="str">
        <f>IF('Mapa final'!AA306="","",'Mapa final'!AA306)</f>
        <v/>
      </c>
      <c r="K303" s="425" t="str">
        <f t="shared" si="46"/>
        <v/>
      </c>
      <c r="L303" s="425" t="str">
        <f>IF('Mapa final'!AD306="","",'Mapa final'!AD306)</f>
        <v/>
      </c>
      <c r="M303" s="338" t="str">
        <f>IF('Mapa final'!P306="","",'Mapa final'!P306)</f>
        <v/>
      </c>
      <c r="N303" s="70"/>
      <c r="O303" s="70"/>
      <c r="P303" s="70"/>
      <c r="Q303" s="180"/>
    </row>
    <row r="304" spans="1:17" ht="43.5" customHeight="1" x14ac:dyDescent="0.25">
      <c r="A304" s="118" t="s">
        <v>836</v>
      </c>
      <c r="B304" s="779"/>
      <c r="C304" s="781"/>
      <c r="D304" s="783"/>
      <c r="E304" s="781"/>
      <c r="F304" s="785"/>
      <c r="G304" s="785"/>
      <c r="H304" s="787"/>
      <c r="I304" s="425" t="str">
        <f>IF('Mapa final'!Y307="","",'Mapa final'!Y307)</f>
        <v/>
      </c>
      <c r="J304" s="425" t="str">
        <f>IF('Mapa final'!AA307="","",'Mapa final'!AA307)</f>
        <v/>
      </c>
      <c r="K304" s="425" t="str">
        <f t="shared" si="46"/>
        <v/>
      </c>
      <c r="L304" s="425" t="str">
        <f>IF('Mapa final'!AD307="","",'Mapa final'!AD307)</f>
        <v/>
      </c>
      <c r="M304" s="338" t="str">
        <f>IF('Mapa final'!P307="","",'Mapa final'!P307)</f>
        <v/>
      </c>
      <c r="N304" s="70"/>
      <c r="O304" s="70"/>
      <c r="P304" s="70"/>
      <c r="Q304" s="180"/>
    </row>
    <row r="305" spans="1:17" ht="43.5" customHeight="1" x14ac:dyDescent="0.25">
      <c r="A305" s="118" t="s">
        <v>837</v>
      </c>
      <c r="B305" s="779"/>
      <c r="C305" s="781"/>
      <c r="D305" s="783"/>
      <c r="E305" s="781"/>
      <c r="F305" s="785"/>
      <c r="G305" s="785"/>
      <c r="H305" s="787"/>
      <c r="I305" s="425" t="str">
        <f>IF('Mapa final'!Y308="","",'Mapa final'!Y308)</f>
        <v/>
      </c>
      <c r="J305" s="425" t="str">
        <f>IF('Mapa final'!AA308="","",'Mapa final'!AA308)</f>
        <v/>
      </c>
      <c r="K305" s="425" t="str">
        <f t="shared" si="46"/>
        <v/>
      </c>
      <c r="L305" s="425" t="str">
        <f>IF('Mapa final'!AD308="","",'Mapa final'!AD308)</f>
        <v/>
      </c>
      <c r="M305" s="338" t="str">
        <f>IF('Mapa final'!P308="","",'Mapa final'!P308)</f>
        <v/>
      </c>
      <c r="N305" s="70"/>
      <c r="O305" s="70"/>
      <c r="P305" s="70"/>
      <c r="Q305" s="180"/>
    </row>
    <row r="306" spans="1:17" ht="43.5" customHeight="1" x14ac:dyDescent="0.25">
      <c r="A306" s="118" t="s">
        <v>838</v>
      </c>
      <c r="B306" s="779"/>
      <c r="C306" s="781"/>
      <c r="D306" s="783"/>
      <c r="E306" s="781"/>
      <c r="F306" s="785"/>
      <c r="G306" s="785"/>
      <c r="H306" s="787"/>
      <c r="I306" s="425" t="str">
        <f>IF('Mapa final'!Y309="","",'Mapa final'!Y309)</f>
        <v/>
      </c>
      <c r="J306" s="425" t="str">
        <f>IF('Mapa final'!AA309="","",'Mapa final'!AA309)</f>
        <v/>
      </c>
      <c r="K306" s="425" t="str">
        <f t="shared" si="46"/>
        <v/>
      </c>
      <c r="L306" s="425" t="str">
        <f>IF('Mapa final'!AD309="","",'Mapa final'!AD309)</f>
        <v/>
      </c>
      <c r="M306" s="338" t="str">
        <f>IF('Mapa final'!P309="","",'Mapa final'!P309)</f>
        <v/>
      </c>
      <c r="N306" s="70"/>
      <c r="O306" s="70"/>
      <c r="P306" s="70"/>
      <c r="Q306" s="180"/>
    </row>
    <row r="307" spans="1:17" ht="43.5" customHeight="1" x14ac:dyDescent="0.25">
      <c r="A307" s="118" t="s">
        <v>839</v>
      </c>
      <c r="B307" s="778"/>
      <c r="C307" s="780" t="str">
        <f>IF('Mapa final'!E310="","",'Mapa final'!E310)</f>
        <v/>
      </c>
      <c r="D307" s="791"/>
      <c r="E307" s="780" t="str">
        <f>IF('Mapa final'!D310="","",'Mapa final'!D310)</f>
        <v/>
      </c>
      <c r="F307" s="785" t="str">
        <f>IF('Mapa final'!H310="","",'Mapa final'!H310)</f>
        <v/>
      </c>
      <c r="G307" s="785" t="str">
        <f>IF('Mapa final'!L310="","",'Mapa final'!L310)</f>
        <v/>
      </c>
      <c r="H307" s="787"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5" t="str">
        <f>IF('Mapa final'!Y310="","",'Mapa final'!Y310)</f>
        <v/>
      </c>
      <c r="J307" s="425" t="str">
        <f>IF('Mapa final'!AA310="","",'Mapa final'!AA310)</f>
        <v/>
      </c>
      <c r="K307" s="425" t="str">
        <f t="shared" si="46"/>
        <v/>
      </c>
      <c r="L307" s="425" t="str">
        <f>IF('Mapa final'!AD310="","",'Mapa final'!AD310)</f>
        <v/>
      </c>
      <c r="M307" s="338" t="str">
        <f>IF('Mapa final'!P310="","",'Mapa final'!P310)</f>
        <v/>
      </c>
      <c r="N307" s="70"/>
      <c r="O307" s="70"/>
      <c r="P307" s="70"/>
      <c r="Q307" s="180"/>
    </row>
    <row r="308" spans="1:17" ht="43.5" customHeight="1" x14ac:dyDescent="0.25">
      <c r="A308" s="118" t="s">
        <v>840</v>
      </c>
      <c r="B308" s="779"/>
      <c r="C308" s="781"/>
      <c r="D308" s="783"/>
      <c r="E308" s="781"/>
      <c r="F308" s="785"/>
      <c r="G308" s="785"/>
      <c r="H308" s="787"/>
      <c r="I308" s="425" t="str">
        <f>IF('Mapa final'!Y311="","",'Mapa final'!Y311)</f>
        <v/>
      </c>
      <c r="J308" s="425" t="str">
        <f>IF('Mapa final'!AA311="","",'Mapa final'!AA311)</f>
        <v/>
      </c>
      <c r="K308" s="425" t="str">
        <f t="shared" si="46"/>
        <v/>
      </c>
      <c r="L308" s="425" t="str">
        <f>IF('Mapa final'!AD311="","",'Mapa final'!AD311)</f>
        <v/>
      </c>
      <c r="M308" s="338" t="str">
        <f>IF('Mapa final'!P311="","",'Mapa final'!P311)</f>
        <v/>
      </c>
      <c r="N308" s="70"/>
      <c r="O308" s="70"/>
      <c r="P308" s="70"/>
      <c r="Q308" s="180"/>
    </row>
    <row r="309" spans="1:17" ht="43.5" customHeight="1" x14ac:dyDescent="0.25">
      <c r="A309" s="118" t="s">
        <v>841</v>
      </c>
      <c r="B309" s="779"/>
      <c r="C309" s="781"/>
      <c r="D309" s="783"/>
      <c r="E309" s="781"/>
      <c r="F309" s="785"/>
      <c r="G309" s="785"/>
      <c r="H309" s="787"/>
      <c r="I309" s="425" t="str">
        <f>IF('Mapa final'!Y312="","",'Mapa final'!Y312)</f>
        <v/>
      </c>
      <c r="J309" s="425" t="str">
        <f>IF('Mapa final'!AA312="","",'Mapa final'!AA312)</f>
        <v/>
      </c>
      <c r="K309" s="425" t="str">
        <f t="shared" si="46"/>
        <v/>
      </c>
      <c r="L309" s="425" t="str">
        <f>IF('Mapa final'!AD312="","",'Mapa final'!AD312)</f>
        <v/>
      </c>
      <c r="M309" s="338" t="str">
        <f>IF('Mapa final'!P312="","",'Mapa final'!P312)</f>
        <v/>
      </c>
      <c r="N309" s="70"/>
      <c r="O309" s="70"/>
      <c r="P309" s="70"/>
      <c r="Q309" s="180"/>
    </row>
    <row r="310" spans="1:17" ht="43.5" customHeight="1" x14ac:dyDescent="0.25">
      <c r="A310" s="118" t="s">
        <v>842</v>
      </c>
      <c r="B310" s="779"/>
      <c r="C310" s="781"/>
      <c r="D310" s="783"/>
      <c r="E310" s="781"/>
      <c r="F310" s="785"/>
      <c r="G310" s="785"/>
      <c r="H310" s="787"/>
      <c r="I310" s="425" t="str">
        <f>IF('Mapa final'!Y313="","",'Mapa final'!Y313)</f>
        <v/>
      </c>
      <c r="J310" s="425" t="str">
        <f>IF('Mapa final'!AA313="","",'Mapa final'!AA313)</f>
        <v/>
      </c>
      <c r="K310" s="425" t="str">
        <f t="shared" si="46"/>
        <v/>
      </c>
      <c r="L310" s="425" t="str">
        <f>IF('Mapa final'!AD313="","",'Mapa final'!AD313)</f>
        <v/>
      </c>
      <c r="M310" s="338" t="str">
        <f>IF('Mapa final'!P313="","",'Mapa final'!P313)</f>
        <v/>
      </c>
      <c r="N310" s="70"/>
      <c r="O310" s="70"/>
      <c r="P310" s="70"/>
      <c r="Q310" s="180"/>
    </row>
    <row r="311" spans="1:17" ht="43.5" customHeight="1" x14ac:dyDescent="0.25">
      <c r="A311" s="118" t="s">
        <v>843</v>
      </c>
      <c r="B311" s="779"/>
      <c r="C311" s="781"/>
      <c r="D311" s="783"/>
      <c r="E311" s="781"/>
      <c r="F311" s="785"/>
      <c r="G311" s="785"/>
      <c r="H311" s="787"/>
      <c r="I311" s="425" t="str">
        <f>IF('Mapa final'!Y314="","",'Mapa final'!Y314)</f>
        <v/>
      </c>
      <c r="J311" s="425" t="str">
        <f>IF('Mapa final'!AA314="","",'Mapa final'!AA314)</f>
        <v/>
      </c>
      <c r="K311" s="425" t="str">
        <f t="shared" si="46"/>
        <v/>
      </c>
      <c r="L311" s="425" t="str">
        <f>IF('Mapa final'!AD314="","",'Mapa final'!AD314)</f>
        <v/>
      </c>
      <c r="M311" s="338" t="str">
        <f>IF('Mapa final'!P314="","",'Mapa final'!P314)</f>
        <v/>
      </c>
      <c r="N311" s="70"/>
      <c r="O311" s="70"/>
      <c r="P311" s="70"/>
      <c r="Q311" s="180"/>
    </row>
    <row r="312" spans="1:17" ht="43.5" customHeight="1" x14ac:dyDescent="0.25">
      <c r="A312" s="118" t="s">
        <v>844</v>
      </c>
      <c r="B312" s="779"/>
      <c r="C312" s="781"/>
      <c r="D312" s="783"/>
      <c r="E312" s="781"/>
      <c r="F312" s="785"/>
      <c r="G312" s="785"/>
      <c r="H312" s="787"/>
      <c r="I312" s="425" t="str">
        <f>IF('Mapa final'!Y315="","",'Mapa final'!Y315)</f>
        <v/>
      </c>
      <c r="J312" s="425" t="str">
        <f>IF('Mapa final'!AA315="","",'Mapa final'!AA315)</f>
        <v/>
      </c>
      <c r="K312" s="425" t="str">
        <f t="shared" si="46"/>
        <v/>
      </c>
      <c r="L312" s="425" t="str">
        <f>IF('Mapa final'!AD315="","",'Mapa final'!AD315)</f>
        <v/>
      </c>
      <c r="M312" s="338" t="str">
        <f>IF('Mapa final'!P315="","",'Mapa final'!P315)</f>
        <v/>
      </c>
      <c r="N312" s="70"/>
      <c r="O312" s="70"/>
      <c r="P312" s="70"/>
      <c r="Q312" s="180"/>
    </row>
    <row r="313" spans="1:17" ht="43.5" customHeight="1" x14ac:dyDescent="0.25">
      <c r="A313" s="118" t="s">
        <v>845</v>
      </c>
      <c r="B313" s="778"/>
      <c r="C313" s="780" t="str">
        <f>IF('Mapa final'!E316="","",'Mapa final'!E316)</f>
        <v/>
      </c>
      <c r="D313" s="791"/>
      <c r="E313" s="780" t="str">
        <f>IF('Mapa final'!D316="","",'Mapa final'!D316)</f>
        <v/>
      </c>
      <c r="F313" s="785" t="str">
        <f>IF('Mapa final'!H316="","",'Mapa final'!H316)</f>
        <v/>
      </c>
      <c r="G313" s="785" t="str">
        <f>IF('Mapa final'!L316="","",'Mapa final'!L316)</f>
        <v/>
      </c>
      <c r="H313" s="787"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5" t="str">
        <f>IF('Mapa final'!Y316="","",'Mapa final'!Y316)</f>
        <v/>
      </c>
      <c r="J313" s="425" t="str">
        <f>IF('Mapa final'!AA316="","",'Mapa final'!AA316)</f>
        <v/>
      </c>
      <c r="K313" s="425" t="str">
        <f t="shared" si="46"/>
        <v/>
      </c>
      <c r="L313" s="425" t="str">
        <f>IF('Mapa final'!AD316="","",'Mapa final'!AD316)</f>
        <v/>
      </c>
      <c r="M313" s="338" t="str">
        <f>IF('Mapa final'!P316="","",'Mapa final'!P316)</f>
        <v/>
      </c>
      <c r="N313" s="70"/>
      <c r="O313" s="70"/>
      <c r="P313" s="70"/>
      <c r="Q313" s="180"/>
    </row>
    <row r="314" spans="1:17" ht="43.5" customHeight="1" x14ac:dyDescent="0.25">
      <c r="A314" s="118" t="s">
        <v>846</v>
      </c>
      <c r="B314" s="779"/>
      <c r="C314" s="781"/>
      <c r="D314" s="783"/>
      <c r="E314" s="781"/>
      <c r="F314" s="785"/>
      <c r="G314" s="785"/>
      <c r="H314" s="787"/>
      <c r="I314" s="425" t="str">
        <f>IF('Mapa final'!Y317="","",'Mapa final'!Y317)</f>
        <v/>
      </c>
      <c r="J314" s="425" t="str">
        <f>IF('Mapa final'!AA317="","",'Mapa final'!AA317)</f>
        <v/>
      </c>
      <c r="K314" s="425" t="str">
        <f t="shared" si="46"/>
        <v/>
      </c>
      <c r="L314" s="425" t="str">
        <f>IF('Mapa final'!AD317="","",'Mapa final'!AD317)</f>
        <v/>
      </c>
      <c r="M314" s="338" t="str">
        <f>IF('Mapa final'!P317="","",'Mapa final'!P317)</f>
        <v/>
      </c>
      <c r="N314" s="70"/>
      <c r="O314" s="70"/>
      <c r="P314" s="70"/>
      <c r="Q314" s="180"/>
    </row>
    <row r="315" spans="1:17" ht="43.5" customHeight="1" x14ac:dyDescent="0.25">
      <c r="A315" s="118" t="s">
        <v>847</v>
      </c>
      <c r="B315" s="779"/>
      <c r="C315" s="781"/>
      <c r="D315" s="783"/>
      <c r="E315" s="781"/>
      <c r="F315" s="785"/>
      <c r="G315" s="785"/>
      <c r="H315" s="787"/>
      <c r="I315" s="425" t="str">
        <f>IF('Mapa final'!Y318="","",'Mapa final'!Y318)</f>
        <v/>
      </c>
      <c r="J315" s="425" t="str">
        <f>IF('Mapa final'!AA318="","",'Mapa final'!AA318)</f>
        <v/>
      </c>
      <c r="K315" s="425" t="str">
        <f t="shared" si="46"/>
        <v/>
      </c>
      <c r="L315" s="425" t="str">
        <f>IF('Mapa final'!AD318="","",'Mapa final'!AD318)</f>
        <v/>
      </c>
      <c r="M315" s="338" t="str">
        <f>IF('Mapa final'!P318="","",'Mapa final'!P318)</f>
        <v/>
      </c>
      <c r="N315" s="70"/>
      <c r="O315" s="70"/>
      <c r="P315" s="70"/>
      <c r="Q315" s="180"/>
    </row>
    <row r="316" spans="1:17" ht="43.5" customHeight="1" x14ac:dyDescent="0.25">
      <c r="A316" s="118" t="s">
        <v>848</v>
      </c>
      <c r="B316" s="779"/>
      <c r="C316" s="781"/>
      <c r="D316" s="783"/>
      <c r="E316" s="781"/>
      <c r="F316" s="785"/>
      <c r="G316" s="785"/>
      <c r="H316" s="787"/>
      <c r="I316" s="425" t="str">
        <f>IF('Mapa final'!Y319="","",'Mapa final'!Y319)</f>
        <v/>
      </c>
      <c r="J316" s="425" t="str">
        <f>IF('Mapa final'!AA319="","",'Mapa final'!AA319)</f>
        <v/>
      </c>
      <c r="K316" s="425" t="str">
        <f t="shared" si="46"/>
        <v/>
      </c>
      <c r="L316" s="425" t="str">
        <f>IF('Mapa final'!AD319="","",'Mapa final'!AD319)</f>
        <v/>
      </c>
      <c r="M316" s="338" t="str">
        <f>IF('Mapa final'!P319="","",'Mapa final'!P319)</f>
        <v/>
      </c>
      <c r="N316" s="70"/>
      <c r="O316" s="70"/>
      <c r="P316" s="70"/>
      <c r="Q316" s="180"/>
    </row>
    <row r="317" spans="1:17" ht="43.5" customHeight="1" x14ac:dyDescent="0.25">
      <c r="A317" s="118" t="s">
        <v>849</v>
      </c>
      <c r="B317" s="779"/>
      <c r="C317" s="781"/>
      <c r="D317" s="783"/>
      <c r="E317" s="781"/>
      <c r="F317" s="785"/>
      <c r="G317" s="785"/>
      <c r="H317" s="787"/>
      <c r="I317" s="425" t="str">
        <f>IF('Mapa final'!Y320="","",'Mapa final'!Y320)</f>
        <v/>
      </c>
      <c r="J317" s="425" t="str">
        <f>IF('Mapa final'!AA320="","",'Mapa final'!AA320)</f>
        <v/>
      </c>
      <c r="K317" s="425" t="str">
        <f t="shared" si="46"/>
        <v/>
      </c>
      <c r="L317" s="425" t="str">
        <f>IF('Mapa final'!AD320="","",'Mapa final'!AD320)</f>
        <v/>
      </c>
      <c r="M317" s="338" t="str">
        <f>IF('Mapa final'!P320="","",'Mapa final'!P320)</f>
        <v/>
      </c>
      <c r="N317" s="70"/>
      <c r="O317" s="70"/>
      <c r="P317" s="70"/>
      <c r="Q317" s="180"/>
    </row>
    <row r="318" spans="1:17" ht="43.5" customHeight="1" x14ac:dyDescent="0.25">
      <c r="A318" s="118" t="s">
        <v>850</v>
      </c>
      <c r="B318" s="779"/>
      <c r="C318" s="781"/>
      <c r="D318" s="783"/>
      <c r="E318" s="781"/>
      <c r="F318" s="785"/>
      <c r="G318" s="785"/>
      <c r="H318" s="787"/>
      <c r="I318" s="425" t="str">
        <f>IF('Mapa final'!Y321="","",'Mapa final'!Y321)</f>
        <v/>
      </c>
      <c r="J318" s="425" t="str">
        <f>IF('Mapa final'!AA321="","",'Mapa final'!AA321)</f>
        <v/>
      </c>
      <c r="K318" s="425" t="str">
        <f t="shared" si="46"/>
        <v/>
      </c>
      <c r="L318" s="425" t="str">
        <f>IF('Mapa final'!AD321="","",'Mapa final'!AD321)</f>
        <v/>
      </c>
      <c r="M318" s="338" t="str">
        <f>IF('Mapa final'!P321="","",'Mapa final'!P321)</f>
        <v/>
      </c>
      <c r="N318" s="70"/>
      <c r="O318" s="70"/>
      <c r="P318" s="70"/>
      <c r="Q318" s="180"/>
    </row>
    <row r="319" spans="1:17" ht="43.5" customHeight="1" x14ac:dyDescent="0.25">
      <c r="A319" s="118" t="s">
        <v>851</v>
      </c>
      <c r="B319" s="778"/>
      <c r="C319" s="780" t="str">
        <f>IF('Mapa final'!E322="","",'Mapa final'!E322)</f>
        <v/>
      </c>
      <c r="D319" s="791"/>
      <c r="E319" s="780" t="str">
        <f>IF('Mapa final'!D322="","",'Mapa final'!D322)</f>
        <v/>
      </c>
      <c r="F319" s="785" t="str">
        <f>IF('Mapa final'!H322="","",'Mapa final'!H322)</f>
        <v/>
      </c>
      <c r="G319" s="785" t="str">
        <f>IF('Mapa final'!L322="","",'Mapa final'!L322)</f>
        <v/>
      </c>
      <c r="H319" s="787"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5" t="str">
        <f>IF('Mapa final'!Y322="","",'Mapa final'!Y322)</f>
        <v/>
      </c>
      <c r="J319" s="425" t="str">
        <f>IF('Mapa final'!AA322="","",'Mapa final'!AA322)</f>
        <v/>
      </c>
      <c r="K319" s="425" t="str">
        <f t="shared" si="46"/>
        <v/>
      </c>
      <c r="L319" s="425" t="str">
        <f>IF('Mapa final'!AD322="","",'Mapa final'!AD322)</f>
        <v/>
      </c>
      <c r="M319" s="338" t="str">
        <f>IF('Mapa final'!P322="","",'Mapa final'!P322)</f>
        <v/>
      </c>
      <c r="N319" s="70"/>
      <c r="O319" s="70"/>
      <c r="P319" s="70"/>
      <c r="Q319" s="180"/>
    </row>
    <row r="320" spans="1:17" ht="43.5" customHeight="1" x14ac:dyDescent="0.25">
      <c r="A320" s="118" t="s">
        <v>852</v>
      </c>
      <c r="B320" s="779"/>
      <c r="C320" s="781"/>
      <c r="D320" s="783"/>
      <c r="E320" s="781"/>
      <c r="F320" s="785"/>
      <c r="G320" s="785"/>
      <c r="H320" s="787"/>
      <c r="I320" s="425" t="str">
        <f>IF('Mapa final'!Y323="","",'Mapa final'!Y323)</f>
        <v/>
      </c>
      <c r="J320" s="425" t="str">
        <f>IF('Mapa final'!AA323="","",'Mapa final'!AA323)</f>
        <v/>
      </c>
      <c r="K320" s="425" t="str">
        <f t="shared" si="46"/>
        <v/>
      </c>
      <c r="L320" s="425" t="str">
        <f>IF('Mapa final'!AD323="","",'Mapa final'!AD323)</f>
        <v/>
      </c>
      <c r="M320" s="338" t="str">
        <f>IF('Mapa final'!P323="","",'Mapa final'!P323)</f>
        <v/>
      </c>
      <c r="N320" s="70"/>
      <c r="O320" s="70"/>
      <c r="P320" s="70"/>
      <c r="Q320" s="180"/>
    </row>
    <row r="321" spans="1:17" ht="43.5" customHeight="1" x14ac:dyDescent="0.25">
      <c r="A321" s="118" t="s">
        <v>853</v>
      </c>
      <c r="B321" s="779"/>
      <c r="C321" s="781"/>
      <c r="D321" s="783"/>
      <c r="E321" s="781"/>
      <c r="F321" s="785"/>
      <c r="G321" s="785"/>
      <c r="H321" s="787"/>
      <c r="I321" s="425" t="str">
        <f>IF('Mapa final'!Y324="","",'Mapa final'!Y324)</f>
        <v/>
      </c>
      <c r="J321" s="425" t="str">
        <f>IF('Mapa final'!AA324="","",'Mapa final'!AA324)</f>
        <v/>
      </c>
      <c r="K321" s="425" t="str">
        <f t="shared" si="46"/>
        <v/>
      </c>
      <c r="L321" s="425" t="str">
        <f>IF('Mapa final'!AD324="","",'Mapa final'!AD324)</f>
        <v/>
      </c>
      <c r="M321" s="338" t="str">
        <f>IF('Mapa final'!P324="","",'Mapa final'!P324)</f>
        <v/>
      </c>
      <c r="N321" s="70"/>
      <c r="O321" s="70"/>
      <c r="P321" s="70"/>
      <c r="Q321" s="180"/>
    </row>
    <row r="322" spans="1:17" ht="43.5" customHeight="1" x14ac:dyDescent="0.25">
      <c r="A322" s="118" t="s">
        <v>854</v>
      </c>
      <c r="B322" s="779"/>
      <c r="C322" s="781"/>
      <c r="D322" s="783"/>
      <c r="E322" s="781"/>
      <c r="F322" s="785"/>
      <c r="G322" s="785"/>
      <c r="H322" s="787"/>
      <c r="I322" s="425" t="str">
        <f>IF('Mapa final'!Y325="","",'Mapa final'!Y325)</f>
        <v/>
      </c>
      <c r="J322" s="425" t="str">
        <f>IF('Mapa final'!AA325="","",'Mapa final'!AA325)</f>
        <v/>
      </c>
      <c r="K322" s="425" t="str">
        <f t="shared" si="46"/>
        <v/>
      </c>
      <c r="L322" s="425" t="str">
        <f>IF('Mapa final'!AD325="","",'Mapa final'!AD325)</f>
        <v/>
      </c>
      <c r="M322" s="338" t="str">
        <f>IF('Mapa final'!P325="","",'Mapa final'!P325)</f>
        <v/>
      </c>
      <c r="N322" s="70"/>
      <c r="O322" s="70"/>
      <c r="P322" s="70"/>
      <c r="Q322" s="180"/>
    </row>
    <row r="323" spans="1:17" ht="43.5" customHeight="1" x14ac:dyDescent="0.25">
      <c r="A323" s="118" t="s">
        <v>855</v>
      </c>
      <c r="B323" s="779"/>
      <c r="C323" s="781"/>
      <c r="D323" s="783"/>
      <c r="E323" s="781"/>
      <c r="F323" s="785"/>
      <c r="G323" s="785"/>
      <c r="H323" s="787"/>
      <c r="I323" s="425" t="str">
        <f>IF('Mapa final'!Y326="","",'Mapa final'!Y326)</f>
        <v/>
      </c>
      <c r="J323" s="425" t="str">
        <f>IF('Mapa final'!AA326="","",'Mapa final'!AA326)</f>
        <v/>
      </c>
      <c r="K323" s="425" t="str">
        <f t="shared" si="46"/>
        <v/>
      </c>
      <c r="L323" s="425" t="str">
        <f>IF('Mapa final'!AD326="","",'Mapa final'!AD326)</f>
        <v/>
      </c>
      <c r="M323" s="338" t="str">
        <f>IF('Mapa final'!P326="","",'Mapa final'!P326)</f>
        <v/>
      </c>
      <c r="N323" s="70"/>
      <c r="O323" s="70"/>
      <c r="P323" s="70"/>
      <c r="Q323" s="180"/>
    </row>
    <row r="324" spans="1:17" ht="43.5" customHeight="1" x14ac:dyDescent="0.25">
      <c r="A324" s="118" t="s">
        <v>856</v>
      </c>
      <c r="B324" s="779"/>
      <c r="C324" s="781"/>
      <c r="D324" s="783"/>
      <c r="E324" s="781"/>
      <c r="F324" s="785"/>
      <c r="G324" s="785"/>
      <c r="H324" s="787"/>
      <c r="I324" s="425" t="str">
        <f>IF('Mapa final'!Y327="","",'Mapa final'!Y327)</f>
        <v/>
      </c>
      <c r="J324" s="425" t="str">
        <f>IF('Mapa final'!AA327="","",'Mapa final'!AA327)</f>
        <v/>
      </c>
      <c r="K324" s="425" t="str">
        <f t="shared" si="46"/>
        <v/>
      </c>
      <c r="L324" s="425" t="str">
        <f>IF('Mapa final'!AD327="","",'Mapa final'!AD327)</f>
        <v/>
      </c>
      <c r="M324" s="338" t="str">
        <f>IF('Mapa final'!P327="","",'Mapa final'!P327)</f>
        <v/>
      </c>
      <c r="N324" s="70"/>
      <c r="O324" s="70"/>
      <c r="P324" s="70"/>
      <c r="Q324" s="180"/>
    </row>
    <row r="325" spans="1:17" ht="43.5" customHeight="1" x14ac:dyDescent="0.25">
      <c r="A325" s="118" t="s">
        <v>857</v>
      </c>
      <c r="B325" s="778"/>
      <c r="C325" s="780" t="str">
        <f>IF('Mapa final'!E328="","",'Mapa final'!E328)</f>
        <v/>
      </c>
      <c r="D325" s="791"/>
      <c r="E325" s="780" t="str">
        <f>IF('Mapa final'!D328="","",'Mapa final'!D328)</f>
        <v/>
      </c>
      <c r="F325" s="785" t="str">
        <f>IF('Mapa final'!H328="","",'Mapa final'!H328)</f>
        <v/>
      </c>
      <c r="G325" s="785" t="str">
        <f>IF('Mapa final'!L328="","",'Mapa final'!L328)</f>
        <v/>
      </c>
      <c r="H325" s="787"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5" t="str">
        <f>IF('Mapa final'!Y328="","",'Mapa final'!Y328)</f>
        <v/>
      </c>
      <c r="J325" s="425" t="str">
        <f>IF('Mapa final'!AA328="","",'Mapa final'!AA328)</f>
        <v/>
      </c>
      <c r="K325" s="425" t="str">
        <f t="shared" si="46"/>
        <v/>
      </c>
      <c r="L325" s="425" t="str">
        <f>IF('Mapa final'!AD328="","",'Mapa final'!AD328)</f>
        <v/>
      </c>
      <c r="M325" s="338" t="str">
        <f>IF('Mapa final'!P328="","",'Mapa final'!P328)</f>
        <v/>
      </c>
      <c r="N325" s="70"/>
      <c r="O325" s="70"/>
      <c r="P325" s="70"/>
      <c r="Q325" s="180"/>
    </row>
    <row r="326" spans="1:17" ht="43.5" customHeight="1" x14ac:dyDescent="0.25">
      <c r="A326" s="118" t="s">
        <v>858</v>
      </c>
      <c r="B326" s="779"/>
      <c r="C326" s="781"/>
      <c r="D326" s="783"/>
      <c r="E326" s="781"/>
      <c r="F326" s="785"/>
      <c r="G326" s="785"/>
      <c r="H326" s="787"/>
      <c r="I326" s="425" t="str">
        <f>IF('Mapa final'!Y329="","",'Mapa final'!Y329)</f>
        <v/>
      </c>
      <c r="J326" s="425" t="str">
        <f>IF('Mapa final'!AA329="","",'Mapa final'!AA329)</f>
        <v/>
      </c>
      <c r="K326" s="425" t="str">
        <f t="shared" si="46"/>
        <v/>
      </c>
      <c r="L326" s="425" t="str">
        <f>IF('Mapa final'!AD329="","",'Mapa final'!AD329)</f>
        <v/>
      </c>
      <c r="M326" s="338" t="str">
        <f>IF('Mapa final'!P329="","",'Mapa final'!P329)</f>
        <v/>
      </c>
      <c r="N326" s="70"/>
      <c r="O326" s="70"/>
      <c r="P326" s="70"/>
      <c r="Q326" s="180"/>
    </row>
    <row r="327" spans="1:17" ht="43.5" customHeight="1" x14ac:dyDescent="0.25">
      <c r="A327" s="118" t="s">
        <v>859</v>
      </c>
      <c r="B327" s="779"/>
      <c r="C327" s="781"/>
      <c r="D327" s="783"/>
      <c r="E327" s="781"/>
      <c r="F327" s="785"/>
      <c r="G327" s="785"/>
      <c r="H327" s="787"/>
      <c r="I327" s="425" t="str">
        <f>IF('Mapa final'!Y330="","",'Mapa final'!Y330)</f>
        <v/>
      </c>
      <c r="J327" s="425" t="str">
        <f>IF('Mapa final'!AA330="","",'Mapa final'!AA330)</f>
        <v/>
      </c>
      <c r="K327" s="425" t="str">
        <f t="shared" si="46"/>
        <v/>
      </c>
      <c r="L327" s="425" t="str">
        <f>IF('Mapa final'!AD330="","",'Mapa final'!AD330)</f>
        <v/>
      </c>
      <c r="M327" s="338" t="str">
        <f>IF('Mapa final'!P330="","",'Mapa final'!P330)</f>
        <v/>
      </c>
      <c r="N327" s="70"/>
      <c r="O327" s="70"/>
      <c r="P327" s="70"/>
      <c r="Q327" s="180"/>
    </row>
    <row r="328" spans="1:17" ht="43.5" customHeight="1" x14ac:dyDescent="0.25">
      <c r="A328" s="118" t="s">
        <v>860</v>
      </c>
      <c r="B328" s="779"/>
      <c r="C328" s="781"/>
      <c r="D328" s="783"/>
      <c r="E328" s="781"/>
      <c r="F328" s="785"/>
      <c r="G328" s="785"/>
      <c r="H328" s="787"/>
      <c r="I328" s="425" t="str">
        <f>IF('Mapa final'!Y331="","",'Mapa final'!Y331)</f>
        <v/>
      </c>
      <c r="J328" s="425" t="str">
        <f>IF('Mapa final'!AA331="","",'Mapa final'!AA331)</f>
        <v/>
      </c>
      <c r="K328" s="425"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5" t="str">
        <f>IF('Mapa final'!AD331="","",'Mapa final'!AD331)</f>
        <v/>
      </c>
      <c r="M328" s="338" t="str">
        <f>IF('Mapa final'!P331="","",'Mapa final'!P331)</f>
        <v/>
      </c>
      <c r="N328" s="70"/>
      <c r="O328" s="70"/>
      <c r="P328" s="70"/>
      <c r="Q328" s="180"/>
    </row>
    <row r="329" spans="1:17" ht="43.5" customHeight="1" x14ac:dyDescent="0.25">
      <c r="A329" s="118" t="s">
        <v>861</v>
      </c>
      <c r="B329" s="779"/>
      <c r="C329" s="781"/>
      <c r="D329" s="783"/>
      <c r="E329" s="781"/>
      <c r="F329" s="785"/>
      <c r="G329" s="785"/>
      <c r="H329" s="787"/>
      <c r="I329" s="425" t="str">
        <f>IF('Mapa final'!Y332="","",'Mapa final'!Y332)</f>
        <v/>
      </c>
      <c r="J329" s="425" t="str">
        <f>IF('Mapa final'!AA332="","",'Mapa final'!AA332)</f>
        <v/>
      </c>
      <c r="K329" s="425" t="str">
        <f t="shared" si="58"/>
        <v/>
      </c>
      <c r="L329" s="425" t="str">
        <f>IF('Mapa final'!AD332="","",'Mapa final'!AD332)</f>
        <v/>
      </c>
      <c r="M329" s="338" t="str">
        <f>IF('Mapa final'!P332="","",'Mapa final'!P332)</f>
        <v/>
      </c>
      <c r="N329" s="70"/>
      <c r="O329" s="70"/>
      <c r="P329" s="70"/>
      <c r="Q329" s="180"/>
    </row>
    <row r="330" spans="1:17" ht="43.5" customHeight="1" x14ac:dyDescent="0.25">
      <c r="A330" s="118" t="s">
        <v>862</v>
      </c>
      <c r="B330" s="779"/>
      <c r="C330" s="781"/>
      <c r="D330" s="783"/>
      <c r="E330" s="781"/>
      <c r="F330" s="785"/>
      <c r="G330" s="785"/>
      <c r="H330" s="787"/>
      <c r="I330" s="425" t="str">
        <f>IF('Mapa final'!Y333="","",'Mapa final'!Y333)</f>
        <v/>
      </c>
      <c r="J330" s="425" t="str">
        <f>IF('Mapa final'!AA333="","",'Mapa final'!AA333)</f>
        <v/>
      </c>
      <c r="K330" s="425" t="str">
        <f t="shared" si="58"/>
        <v/>
      </c>
      <c r="L330" s="425" t="str">
        <f>IF('Mapa final'!AD333="","",'Mapa final'!AD333)</f>
        <v/>
      </c>
      <c r="M330" s="338" t="str">
        <f>IF('Mapa final'!P333="","",'Mapa final'!P333)</f>
        <v/>
      </c>
      <c r="N330" s="70"/>
      <c r="O330" s="70"/>
      <c r="P330" s="70"/>
      <c r="Q330" s="180"/>
    </row>
    <row r="331" spans="1:17" ht="43.5" customHeight="1" x14ac:dyDescent="0.25">
      <c r="A331" s="118" t="s">
        <v>863</v>
      </c>
      <c r="B331" s="778"/>
      <c r="C331" s="780" t="str">
        <f>IF('Mapa final'!E334="","",'Mapa final'!E334)</f>
        <v/>
      </c>
      <c r="D331" s="791"/>
      <c r="E331" s="780" t="str">
        <f>IF('Mapa final'!D334="","",'Mapa final'!D334)</f>
        <v/>
      </c>
      <c r="F331" s="785" t="str">
        <f>IF('Mapa final'!H334="","",'Mapa final'!H334)</f>
        <v/>
      </c>
      <c r="G331" s="785" t="str">
        <f>IF('Mapa final'!L334="","",'Mapa final'!L334)</f>
        <v/>
      </c>
      <c r="H331" s="787"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5" t="str">
        <f>IF('Mapa final'!Y334="","",'Mapa final'!Y334)</f>
        <v/>
      </c>
      <c r="J331" s="425" t="str">
        <f>IF('Mapa final'!AA334="","",'Mapa final'!AA334)</f>
        <v/>
      </c>
      <c r="K331" s="425" t="str">
        <f t="shared" si="58"/>
        <v/>
      </c>
      <c r="L331" s="425" t="str">
        <f>IF('Mapa final'!AD334="","",'Mapa final'!AD334)</f>
        <v/>
      </c>
      <c r="M331" s="338" t="str">
        <f>IF('Mapa final'!P334="","",'Mapa final'!P334)</f>
        <v/>
      </c>
      <c r="N331" s="70"/>
      <c r="O331" s="70"/>
      <c r="P331" s="70"/>
      <c r="Q331" s="180"/>
    </row>
    <row r="332" spans="1:17" ht="43.5" customHeight="1" x14ac:dyDescent="0.25">
      <c r="A332" s="118" t="s">
        <v>864</v>
      </c>
      <c r="B332" s="779"/>
      <c r="C332" s="781"/>
      <c r="D332" s="783"/>
      <c r="E332" s="781"/>
      <c r="F332" s="785"/>
      <c r="G332" s="785"/>
      <c r="H332" s="787"/>
      <c r="I332" s="425" t="str">
        <f>IF('Mapa final'!Y335="","",'Mapa final'!Y335)</f>
        <v/>
      </c>
      <c r="J332" s="425" t="str">
        <f>IF('Mapa final'!AA335="","",'Mapa final'!AA335)</f>
        <v/>
      </c>
      <c r="K332" s="425" t="str">
        <f t="shared" si="58"/>
        <v/>
      </c>
      <c r="L332" s="425" t="str">
        <f>IF('Mapa final'!AD335="","",'Mapa final'!AD335)</f>
        <v/>
      </c>
      <c r="M332" s="338" t="str">
        <f>IF('Mapa final'!P335="","",'Mapa final'!P335)</f>
        <v/>
      </c>
      <c r="N332" s="70"/>
      <c r="O332" s="70"/>
      <c r="P332" s="70"/>
      <c r="Q332" s="180"/>
    </row>
    <row r="333" spans="1:17" ht="43.5" customHeight="1" x14ac:dyDescent="0.25">
      <c r="A333" s="118" t="s">
        <v>865</v>
      </c>
      <c r="B333" s="779"/>
      <c r="C333" s="781"/>
      <c r="D333" s="783"/>
      <c r="E333" s="781"/>
      <c r="F333" s="785"/>
      <c r="G333" s="785"/>
      <c r="H333" s="787"/>
      <c r="I333" s="425" t="str">
        <f>IF('Mapa final'!Y336="","",'Mapa final'!Y336)</f>
        <v/>
      </c>
      <c r="J333" s="425" t="str">
        <f>IF('Mapa final'!AA336="","",'Mapa final'!AA336)</f>
        <v/>
      </c>
      <c r="K333" s="425" t="str">
        <f t="shared" si="58"/>
        <v/>
      </c>
      <c r="L333" s="425" t="str">
        <f>IF('Mapa final'!AD336="","",'Mapa final'!AD336)</f>
        <v/>
      </c>
      <c r="M333" s="338" t="str">
        <f>IF('Mapa final'!P336="","",'Mapa final'!P336)</f>
        <v/>
      </c>
      <c r="N333" s="70"/>
      <c r="O333" s="70"/>
      <c r="P333" s="70"/>
      <c r="Q333" s="180"/>
    </row>
    <row r="334" spans="1:17" ht="43.5" customHeight="1" x14ac:dyDescent="0.25">
      <c r="A334" s="118" t="s">
        <v>866</v>
      </c>
      <c r="B334" s="779"/>
      <c r="C334" s="781"/>
      <c r="D334" s="783"/>
      <c r="E334" s="781"/>
      <c r="F334" s="785"/>
      <c r="G334" s="785"/>
      <c r="H334" s="787"/>
      <c r="I334" s="425" t="str">
        <f>IF('Mapa final'!Y337="","",'Mapa final'!Y337)</f>
        <v/>
      </c>
      <c r="J334" s="425" t="str">
        <f>IF('Mapa final'!AA337="","",'Mapa final'!AA337)</f>
        <v/>
      </c>
      <c r="K334" s="425" t="str">
        <f t="shared" si="58"/>
        <v/>
      </c>
      <c r="L334" s="425" t="str">
        <f>IF('Mapa final'!AD337="","",'Mapa final'!AD337)</f>
        <v/>
      </c>
      <c r="M334" s="338" t="str">
        <f>IF('Mapa final'!P337="","",'Mapa final'!P337)</f>
        <v/>
      </c>
      <c r="N334" s="70"/>
      <c r="O334" s="70"/>
      <c r="P334" s="70"/>
      <c r="Q334" s="180"/>
    </row>
    <row r="335" spans="1:17" ht="43.5" customHeight="1" x14ac:dyDescent="0.25">
      <c r="A335" s="118" t="s">
        <v>867</v>
      </c>
      <c r="B335" s="779"/>
      <c r="C335" s="781"/>
      <c r="D335" s="783"/>
      <c r="E335" s="781"/>
      <c r="F335" s="785"/>
      <c r="G335" s="785"/>
      <c r="H335" s="787"/>
      <c r="I335" s="425" t="str">
        <f>IF('Mapa final'!Y338="","",'Mapa final'!Y338)</f>
        <v/>
      </c>
      <c r="J335" s="425" t="str">
        <f>IF('Mapa final'!AA338="","",'Mapa final'!AA338)</f>
        <v/>
      </c>
      <c r="K335" s="425" t="str">
        <f t="shared" si="58"/>
        <v/>
      </c>
      <c r="L335" s="425" t="str">
        <f>IF('Mapa final'!AD338="","",'Mapa final'!AD338)</f>
        <v/>
      </c>
      <c r="M335" s="338" t="str">
        <f>IF('Mapa final'!P338="","",'Mapa final'!P338)</f>
        <v/>
      </c>
      <c r="N335" s="70"/>
      <c r="O335" s="70"/>
      <c r="P335" s="70"/>
      <c r="Q335" s="180"/>
    </row>
    <row r="336" spans="1:17" ht="43.5" customHeight="1" x14ac:dyDescent="0.25">
      <c r="A336" s="118" t="s">
        <v>868</v>
      </c>
      <c r="B336" s="779"/>
      <c r="C336" s="781"/>
      <c r="D336" s="783"/>
      <c r="E336" s="781"/>
      <c r="F336" s="785"/>
      <c r="G336" s="785"/>
      <c r="H336" s="787"/>
      <c r="I336" s="425" t="str">
        <f>IF('Mapa final'!Y339="","",'Mapa final'!Y339)</f>
        <v/>
      </c>
      <c r="J336" s="425" t="str">
        <f>IF('Mapa final'!AA339="","",'Mapa final'!AA339)</f>
        <v/>
      </c>
      <c r="K336" s="425" t="str">
        <f t="shared" si="58"/>
        <v/>
      </c>
      <c r="L336" s="425" t="str">
        <f>IF('Mapa final'!AD339="","",'Mapa final'!AD339)</f>
        <v/>
      </c>
      <c r="M336" s="338" t="str">
        <f>IF('Mapa final'!P339="","",'Mapa final'!P339)</f>
        <v/>
      </c>
      <c r="N336" s="70"/>
      <c r="O336" s="70"/>
      <c r="P336" s="70"/>
      <c r="Q336" s="180"/>
    </row>
    <row r="337" spans="1:17" ht="43.5" customHeight="1" x14ac:dyDescent="0.25">
      <c r="A337" s="118" t="s">
        <v>869</v>
      </c>
      <c r="B337" s="778"/>
      <c r="C337" s="780" t="str">
        <f>IF('Mapa final'!E340="","",'Mapa final'!E340)</f>
        <v/>
      </c>
      <c r="D337" s="791"/>
      <c r="E337" s="780" t="str">
        <f>IF('Mapa final'!D340="","",'Mapa final'!D340)</f>
        <v/>
      </c>
      <c r="F337" s="785" t="str">
        <f>IF('Mapa final'!H340="","",'Mapa final'!H340)</f>
        <v/>
      </c>
      <c r="G337" s="785" t="str">
        <f>IF('Mapa final'!L340="","",'Mapa final'!L340)</f>
        <v/>
      </c>
      <c r="H337" s="787"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5" t="str">
        <f>IF('Mapa final'!Y340="","",'Mapa final'!Y340)</f>
        <v/>
      </c>
      <c r="J337" s="425" t="str">
        <f>IF('Mapa final'!AA340="","",'Mapa final'!AA340)</f>
        <v/>
      </c>
      <c r="K337" s="425" t="str">
        <f t="shared" si="58"/>
        <v/>
      </c>
      <c r="L337" s="425" t="str">
        <f>IF('Mapa final'!AD340="","",'Mapa final'!AD340)</f>
        <v/>
      </c>
      <c r="M337" s="338" t="str">
        <f>IF('Mapa final'!P340="","",'Mapa final'!P340)</f>
        <v/>
      </c>
      <c r="N337" s="70"/>
      <c r="O337" s="70"/>
      <c r="P337" s="70"/>
      <c r="Q337" s="180"/>
    </row>
    <row r="338" spans="1:17" ht="43.5" customHeight="1" x14ac:dyDescent="0.25">
      <c r="A338" s="118" t="s">
        <v>870</v>
      </c>
      <c r="B338" s="779"/>
      <c r="C338" s="781"/>
      <c r="D338" s="783"/>
      <c r="E338" s="781"/>
      <c r="F338" s="785"/>
      <c r="G338" s="785"/>
      <c r="H338" s="787"/>
      <c r="I338" s="425" t="str">
        <f>IF('Mapa final'!Y341="","",'Mapa final'!Y341)</f>
        <v/>
      </c>
      <c r="J338" s="425" t="str">
        <f>IF('Mapa final'!AA341="","",'Mapa final'!AA341)</f>
        <v/>
      </c>
      <c r="K338" s="425" t="str">
        <f t="shared" si="58"/>
        <v/>
      </c>
      <c r="L338" s="425" t="str">
        <f>IF('Mapa final'!AD341="","",'Mapa final'!AD341)</f>
        <v/>
      </c>
      <c r="M338" s="338" t="str">
        <f>IF('Mapa final'!P341="","",'Mapa final'!P341)</f>
        <v/>
      </c>
      <c r="N338" s="70"/>
      <c r="O338" s="70"/>
      <c r="P338" s="70"/>
      <c r="Q338" s="180"/>
    </row>
    <row r="339" spans="1:17" ht="43.5" customHeight="1" x14ac:dyDescent="0.25">
      <c r="A339" s="118" t="s">
        <v>871</v>
      </c>
      <c r="B339" s="779"/>
      <c r="C339" s="781"/>
      <c r="D339" s="783"/>
      <c r="E339" s="781"/>
      <c r="F339" s="785"/>
      <c r="G339" s="785"/>
      <c r="H339" s="787"/>
      <c r="I339" s="425" t="str">
        <f>IF('Mapa final'!Y342="","",'Mapa final'!Y342)</f>
        <v/>
      </c>
      <c r="J339" s="425" t="str">
        <f>IF('Mapa final'!AA342="","",'Mapa final'!AA342)</f>
        <v/>
      </c>
      <c r="K339" s="425" t="str">
        <f t="shared" si="58"/>
        <v/>
      </c>
      <c r="L339" s="425" t="str">
        <f>IF('Mapa final'!AD342="","",'Mapa final'!AD342)</f>
        <v/>
      </c>
      <c r="M339" s="338" t="str">
        <f>IF('Mapa final'!P342="","",'Mapa final'!P342)</f>
        <v/>
      </c>
      <c r="N339" s="70"/>
      <c r="O339" s="70"/>
      <c r="P339" s="70"/>
      <c r="Q339" s="180"/>
    </row>
    <row r="340" spans="1:17" ht="43.5" customHeight="1" x14ac:dyDescent="0.25">
      <c r="A340" s="118" t="s">
        <v>872</v>
      </c>
      <c r="B340" s="779"/>
      <c r="C340" s="781"/>
      <c r="D340" s="783"/>
      <c r="E340" s="781"/>
      <c r="F340" s="785"/>
      <c r="G340" s="785"/>
      <c r="H340" s="787"/>
      <c r="I340" s="425" t="str">
        <f>IF('Mapa final'!Y343="","",'Mapa final'!Y343)</f>
        <v/>
      </c>
      <c r="J340" s="425" t="str">
        <f>IF('Mapa final'!AA343="","",'Mapa final'!AA343)</f>
        <v/>
      </c>
      <c r="K340" s="425" t="str">
        <f t="shared" si="58"/>
        <v/>
      </c>
      <c r="L340" s="425" t="str">
        <f>IF('Mapa final'!AD343="","",'Mapa final'!AD343)</f>
        <v/>
      </c>
      <c r="M340" s="338" t="str">
        <f>IF('Mapa final'!P343="","",'Mapa final'!P343)</f>
        <v/>
      </c>
      <c r="N340" s="70"/>
      <c r="O340" s="70"/>
      <c r="P340" s="70"/>
      <c r="Q340" s="180"/>
    </row>
    <row r="341" spans="1:17" ht="43.5" customHeight="1" x14ac:dyDescent="0.25">
      <c r="A341" s="118" t="s">
        <v>873</v>
      </c>
      <c r="B341" s="779"/>
      <c r="C341" s="781"/>
      <c r="D341" s="783"/>
      <c r="E341" s="781"/>
      <c r="F341" s="785"/>
      <c r="G341" s="785"/>
      <c r="H341" s="787"/>
      <c r="I341" s="425" t="str">
        <f>IF('Mapa final'!Y344="","",'Mapa final'!Y344)</f>
        <v/>
      </c>
      <c r="J341" s="425" t="str">
        <f>IF('Mapa final'!AA344="","",'Mapa final'!AA344)</f>
        <v/>
      </c>
      <c r="K341" s="425" t="str">
        <f t="shared" si="58"/>
        <v/>
      </c>
      <c r="L341" s="425" t="str">
        <f>IF('Mapa final'!AD344="","",'Mapa final'!AD344)</f>
        <v/>
      </c>
      <c r="M341" s="338" t="str">
        <f>IF('Mapa final'!P344="","",'Mapa final'!P344)</f>
        <v/>
      </c>
      <c r="N341" s="70"/>
      <c r="O341" s="70"/>
      <c r="P341" s="70"/>
      <c r="Q341" s="180"/>
    </row>
    <row r="342" spans="1:17" ht="43.5" customHeight="1" x14ac:dyDescent="0.25">
      <c r="A342" s="118" t="s">
        <v>874</v>
      </c>
      <c r="B342" s="779"/>
      <c r="C342" s="781"/>
      <c r="D342" s="783"/>
      <c r="E342" s="781"/>
      <c r="F342" s="785"/>
      <c r="G342" s="785"/>
      <c r="H342" s="787"/>
      <c r="I342" s="425" t="str">
        <f>IF('Mapa final'!Y345="","",'Mapa final'!Y345)</f>
        <v/>
      </c>
      <c r="J342" s="425" t="str">
        <f>IF('Mapa final'!AA345="","",'Mapa final'!AA345)</f>
        <v/>
      </c>
      <c r="K342" s="425" t="str">
        <f t="shared" si="58"/>
        <v/>
      </c>
      <c r="L342" s="425" t="str">
        <f>IF('Mapa final'!AD345="","",'Mapa final'!AD345)</f>
        <v/>
      </c>
      <c r="M342" s="338" t="str">
        <f>IF('Mapa final'!P345="","",'Mapa final'!P345)</f>
        <v/>
      </c>
      <c r="N342" s="70"/>
      <c r="O342" s="70"/>
      <c r="P342" s="70"/>
      <c r="Q342" s="180"/>
    </row>
    <row r="343" spans="1:17" ht="43.5" customHeight="1" x14ac:dyDescent="0.25">
      <c r="A343" s="118" t="s">
        <v>875</v>
      </c>
      <c r="B343" s="778"/>
      <c r="C343" s="780" t="str">
        <f>IF('Mapa final'!E346="","",'Mapa final'!E346)</f>
        <v/>
      </c>
      <c r="D343" s="791"/>
      <c r="E343" s="780" t="str">
        <f>IF('Mapa final'!D346="","",'Mapa final'!D346)</f>
        <v/>
      </c>
      <c r="F343" s="785" t="str">
        <f>IF('Mapa final'!H346="","",'Mapa final'!H346)</f>
        <v/>
      </c>
      <c r="G343" s="785" t="str">
        <f>IF('Mapa final'!L346="","",'Mapa final'!L346)</f>
        <v/>
      </c>
      <c r="H343" s="787"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5" t="str">
        <f>IF('Mapa final'!Y346="","",'Mapa final'!Y346)</f>
        <v/>
      </c>
      <c r="J343" s="425" t="str">
        <f>IF('Mapa final'!AA346="","",'Mapa final'!AA346)</f>
        <v/>
      </c>
      <c r="K343" s="425" t="str">
        <f t="shared" si="58"/>
        <v/>
      </c>
      <c r="L343" s="425" t="str">
        <f>IF('Mapa final'!AD346="","",'Mapa final'!AD346)</f>
        <v/>
      </c>
      <c r="M343" s="338" t="str">
        <f>IF('Mapa final'!P346="","",'Mapa final'!P346)</f>
        <v/>
      </c>
      <c r="N343" s="70"/>
      <c r="O343" s="70"/>
      <c r="P343" s="70"/>
      <c r="Q343" s="180"/>
    </row>
    <row r="344" spans="1:17" ht="43.5" customHeight="1" x14ac:dyDescent="0.25">
      <c r="A344" s="118" t="s">
        <v>876</v>
      </c>
      <c r="B344" s="779"/>
      <c r="C344" s="781"/>
      <c r="D344" s="783"/>
      <c r="E344" s="781"/>
      <c r="F344" s="785"/>
      <c r="G344" s="785"/>
      <c r="H344" s="787"/>
      <c r="I344" s="425" t="str">
        <f>IF('Mapa final'!Y347="","",'Mapa final'!Y347)</f>
        <v/>
      </c>
      <c r="J344" s="425" t="str">
        <f>IF('Mapa final'!AA347="","",'Mapa final'!AA347)</f>
        <v/>
      </c>
      <c r="K344" s="425" t="str">
        <f t="shared" si="58"/>
        <v/>
      </c>
      <c r="L344" s="425" t="str">
        <f>IF('Mapa final'!AD347="","",'Mapa final'!AD347)</f>
        <v/>
      </c>
      <c r="M344" s="338" t="str">
        <f>IF('Mapa final'!P347="","",'Mapa final'!P347)</f>
        <v/>
      </c>
      <c r="N344" s="70"/>
      <c r="O344" s="70"/>
      <c r="P344" s="70"/>
      <c r="Q344" s="180"/>
    </row>
    <row r="345" spans="1:17" ht="43.5" customHeight="1" x14ac:dyDescent="0.25">
      <c r="A345" s="118" t="s">
        <v>877</v>
      </c>
      <c r="B345" s="779"/>
      <c r="C345" s="781"/>
      <c r="D345" s="783"/>
      <c r="E345" s="781"/>
      <c r="F345" s="785"/>
      <c r="G345" s="785"/>
      <c r="H345" s="787"/>
      <c r="I345" s="425" t="str">
        <f>IF('Mapa final'!Y348="","",'Mapa final'!Y348)</f>
        <v/>
      </c>
      <c r="J345" s="425" t="str">
        <f>IF('Mapa final'!AA348="","",'Mapa final'!AA348)</f>
        <v/>
      </c>
      <c r="K345" s="425" t="str">
        <f t="shared" si="58"/>
        <v/>
      </c>
      <c r="L345" s="425" t="str">
        <f>IF('Mapa final'!AD348="","",'Mapa final'!AD348)</f>
        <v/>
      </c>
      <c r="M345" s="338" t="str">
        <f>IF('Mapa final'!P348="","",'Mapa final'!P348)</f>
        <v/>
      </c>
      <c r="N345" s="70"/>
      <c r="O345" s="70"/>
      <c r="P345" s="70"/>
      <c r="Q345" s="180"/>
    </row>
    <row r="346" spans="1:17" ht="43.5" customHeight="1" x14ac:dyDescent="0.25">
      <c r="A346" s="118" t="s">
        <v>878</v>
      </c>
      <c r="B346" s="779"/>
      <c r="C346" s="781"/>
      <c r="D346" s="783"/>
      <c r="E346" s="781"/>
      <c r="F346" s="785"/>
      <c r="G346" s="785"/>
      <c r="H346" s="787"/>
      <c r="I346" s="425" t="str">
        <f>IF('Mapa final'!Y349="","",'Mapa final'!Y349)</f>
        <v/>
      </c>
      <c r="J346" s="425" t="str">
        <f>IF('Mapa final'!AA349="","",'Mapa final'!AA349)</f>
        <v/>
      </c>
      <c r="K346" s="425" t="str">
        <f t="shared" si="58"/>
        <v/>
      </c>
      <c r="L346" s="425" t="str">
        <f>IF('Mapa final'!AD349="","",'Mapa final'!AD349)</f>
        <v/>
      </c>
      <c r="M346" s="338" t="str">
        <f>IF('Mapa final'!P349="","",'Mapa final'!P349)</f>
        <v/>
      </c>
      <c r="N346" s="70"/>
      <c r="O346" s="70"/>
      <c r="P346" s="70"/>
      <c r="Q346" s="180"/>
    </row>
    <row r="347" spans="1:17" ht="43.5" customHeight="1" x14ac:dyDescent="0.25">
      <c r="A347" s="118" t="s">
        <v>879</v>
      </c>
      <c r="B347" s="779"/>
      <c r="C347" s="781"/>
      <c r="D347" s="783"/>
      <c r="E347" s="781"/>
      <c r="F347" s="785"/>
      <c r="G347" s="785"/>
      <c r="H347" s="787"/>
      <c r="I347" s="425" t="str">
        <f>IF('Mapa final'!Y350="","",'Mapa final'!Y350)</f>
        <v/>
      </c>
      <c r="J347" s="425" t="str">
        <f>IF('Mapa final'!AA350="","",'Mapa final'!AA350)</f>
        <v/>
      </c>
      <c r="K347" s="425" t="str">
        <f t="shared" si="58"/>
        <v/>
      </c>
      <c r="L347" s="425" t="str">
        <f>IF('Mapa final'!AD350="","",'Mapa final'!AD350)</f>
        <v/>
      </c>
      <c r="M347" s="338" t="str">
        <f>IF('Mapa final'!P350="","",'Mapa final'!P350)</f>
        <v/>
      </c>
      <c r="N347" s="70"/>
      <c r="O347" s="70"/>
      <c r="P347" s="70"/>
      <c r="Q347" s="180"/>
    </row>
    <row r="348" spans="1:17" ht="43.5" customHeight="1" x14ac:dyDescent="0.25">
      <c r="A348" s="118" t="s">
        <v>880</v>
      </c>
      <c r="B348" s="779"/>
      <c r="C348" s="781"/>
      <c r="D348" s="783"/>
      <c r="E348" s="781"/>
      <c r="F348" s="785"/>
      <c r="G348" s="785"/>
      <c r="H348" s="787"/>
      <c r="I348" s="425" t="str">
        <f>IF('Mapa final'!Y351="","",'Mapa final'!Y351)</f>
        <v/>
      </c>
      <c r="J348" s="425" t="str">
        <f>IF('Mapa final'!AA351="","",'Mapa final'!AA351)</f>
        <v/>
      </c>
      <c r="K348" s="425" t="str">
        <f t="shared" si="58"/>
        <v/>
      </c>
      <c r="L348" s="425" t="str">
        <f>IF('Mapa final'!AD351="","",'Mapa final'!AD351)</f>
        <v/>
      </c>
      <c r="M348" s="338" t="str">
        <f>IF('Mapa final'!P351="","",'Mapa final'!P351)</f>
        <v/>
      </c>
      <c r="N348" s="70"/>
      <c r="O348" s="70"/>
      <c r="P348" s="70"/>
      <c r="Q348" s="180"/>
    </row>
    <row r="349" spans="1:17" ht="43.5" customHeight="1" x14ac:dyDescent="0.25">
      <c r="A349" s="118" t="s">
        <v>881</v>
      </c>
      <c r="B349" s="778"/>
      <c r="C349" s="780" t="str">
        <f>IF('Mapa final'!E352="","",'Mapa final'!E352)</f>
        <v/>
      </c>
      <c r="D349" s="791"/>
      <c r="E349" s="780" t="str">
        <f>IF('Mapa final'!D352="","",'Mapa final'!D352)</f>
        <v/>
      </c>
      <c r="F349" s="785" t="str">
        <f>IF('Mapa final'!H352="","",'Mapa final'!H352)</f>
        <v/>
      </c>
      <c r="G349" s="785" t="str">
        <f>IF('Mapa final'!L352="","",'Mapa final'!L352)</f>
        <v/>
      </c>
      <c r="H349" s="787"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5" t="str">
        <f>IF('Mapa final'!Y352="","",'Mapa final'!Y352)</f>
        <v/>
      </c>
      <c r="J349" s="425" t="str">
        <f>IF('Mapa final'!AA352="","",'Mapa final'!AA352)</f>
        <v/>
      </c>
      <c r="K349" s="425" t="str">
        <f t="shared" si="58"/>
        <v/>
      </c>
      <c r="L349" s="425" t="str">
        <f>IF('Mapa final'!AD352="","",'Mapa final'!AD352)</f>
        <v/>
      </c>
      <c r="M349" s="338" t="str">
        <f>IF('Mapa final'!P352="","",'Mapa final'!P352)</f>
        <v/>
      </c>
      <c r="N349" s="70"/>
      <c r="O349" s="70"/>
      <c r="P349" s="70"/>
      <c r="Q349" s="180"/>
    </row>
    <row r="350" spans="1:17" ht="43.5" customHeight="1" x14ac:dyDescent="0.25">
      <c r="A350" s="118" t="s">
        <v>882</v>
      </c>
      <c r="B350" s="779"/>
      <c r="C350" s="781"/>
      <c r="D350" s="783"/>
      <c r="E350" s="781"/>
      <c r="F350" s="785"/>
      <c r="G350" s="785"/>
      <c r="H350" s="787"/>
      <c r="I350" s="425" t="str">
        <f>IF('Mapa final'!Y353="","",'Mapa final'!Y353)</f>
        <v/>
      </c>
      <c r="J350" s="425" t="str">
        <f>IF('Mapa final'!AA353="","",'Mapa final'!AA353)</f>
        <v/>
      </c>
      <c r="K350" s="425" t="str">
        <f t="shared" si="58"/>
        <v/>
      </c>
      <c r="L350" s="425" t="str">
        <f>IF('Mapa final'!AD353="","",'Mapa final'!AD353)</f>
        <v/>
      </c>
      <c r="M350" s="338" t="str">
        <f>IF('Mapa final'!P353="","",'Mapa final'!P353)</f>
        <v/>
      </c>
      <c r="N350" s="70"/>
      <c r="O350" s="70"/>
      <c r="P350" s="70"/>
      <c r="Q350" s="180"/>
    </row>
    <row r="351" spans="1:17" ht="43.5" customHeight="1" x14ac:dyDescent="0.25">
      <c r="A351" s="118" t="s">
        <v>883</v>
      </c>
      <c r="B351" s="779"/>
      <c r="C351" s="781"/>
      <c r="D351" s="783"/>
      <c r="E351" s="781"/>
      <c r="F351" s="785"/>
      <c r="G351" s="785"/>
      <c r="H351" s="787"/>
      <c r="I351" s="425" t="str">
        <f>IF('Mapa final'!Y354="","",'Mapa final'!Y354)</f>
        <v/>
      </c>
      <c r="J351" s="425" t="str">
        <f>IF('Mapa final'!AA354="","",'Mapa final'!AA354)</f>
        <v/>
      </c>
      <c r="K351" s="425" t="str">
        <f t="shared" si="58"/>
        <v/>
      </c>
      <c r="L351" s="425" t="str">
        <f>IF('Mapa final'!AD354="","",'Mapa final'!AD354)</f>
        <v/>
      </c>
      <c r="M351" s="338" t="str">
        <f>IF('Mapa final'!P354="","",'Mapa final'!P354)</f>
        <v/>
      </c>
      <c r="N351" s="70"/>
      <c r="O351" s="70"/>
      <c r="P351" s="70"/>
      <c r="Q351" s="180"/>
    </row>
    <row r="352" spans="1:17" ht="43.5" customHeight="1" x14ac:dyDescent="0.25">
      <c r="A352" s="118" t="s">
        <v>884</v>
      </c>
      <c r="B352" s="779"/>
      <c r="C352" s="781"/>
      <c r="D352" s="783"/>
      <c r="E352" s="781"/>
      <c r="F352" s="785"/>
      <c r="G352" s="785"/>
      <c r="H352" s="787"/>
      <c r="I352" s="425" t="str">
        <f>IF('Mapa final'!Y355="","",'Mapa final'!Y355)</f>
        <v/>
      </c>
      <c r="J352" s="425" t="str">
        <f>IF('Mapa final'!AA355="","",'Mapa final'!AA355)</f>
        <v/>
      </c>
      <c r="K352" s="425" t="str">
        <f t="shared" si="58"/>
        <v/>
      </c>
      <c r="L352" s="425" t="str">
        <f>IF('Mapa final'!AD355="","",'Mapa final'!AD355)</f>
        <v/>
      </c>
      <c r="M352" s="338" t="str">
        <f>IF('Mapa final'!P355="","",'Mapa final'!P355)</f>
        <v/>
      </c>
      <c r="N352" s="70"/>
      <c r="O352" s="70"/>
      <c r="P352" s="70"/>
      <c r="Q352" s="180"/>
    </row>
    <row r="353" spans="1:17" ht="43.5" customHeight="1" x14ac:dyDescent="0.25">
      <c r="A353" s="118" t="s">
        <v>885</v>
      </c>
      <c r="B353" s="779"/>
      <c r="C353" s="781"/>
      <c r="D353" s="783"/>
      <c r="E353" s="781"/>
      <c r="F353" s="785"/>
      <c r="G353" s="785"/>
      <c r="H353" s="787"/>
      <c r="I353" s="425" t="str">
        <f>IF('Mapa final'!Y356="","",'Mapa final'!Y356)</f>
        <v/>
      </c>
      <c r="J353" s="425" t="str">
        <f>IF('Mapa final'!AA356="","",'Mapa final'!AA356)</f>
        <v/>
      </c>
      <c r="K353" s="425" t="str">
        <f t="shared" si="58"/>
        <v/>
      </c>
      <c r="L353" s="425" t="str">
        <f>IF('Mapa final'!AD356="","",'Mapa final'!AD356)</f>
        <v/>
      </c>
      <c r="M353" s="338" t="str">
        <f>IF('Mapa final'!P356="","",'Mapa final'!P356)</f>
        <v/>
      </c>
      <c r="N353" s="70"/>
      <c r="O353" s="70"/>
      <c r="P353" s="70"/>
      <c r="Q353" s="180"/>
    </row>
    <row r="354" spans="1:17" ht="43.5" customHeight="1" x14ac:dyDescent="0.25">
      <c r="A354" s="118" t="s">
        <v>886</v>
      </c>
      <c r="B354" s="779"/>
      <c r="C354" s="781"/>
      <c r="D354" s="783"/>
      <c r="E354" s="781"/>
      <c r="F354" s="785"/>
      <c r="G354" s="785"/>
      <c r="H354" s="787"/>
      <c r="I354" s="425" t="str">
        <f>IF('Mapa final'!Y357="","",'Mapa final'!Y357)</f>
        <v/>
      </c>
      <c r="J354" s="425" t="str">
        <f>IF('Mapa final'!AA357="","",'Mapa final'!AA357)</f>
        <v/>
      </c>
      <c r="K354" s="425" t="str">
        <f t="shared" si="58"/>
        <v/>
      </c>
      <c r="L354" s="425" t="str">
        <f>IF('Mapa final'!AD357="","",'Mapa final'!AD357)</f>
        <v/>
      </c>
      <c r="M354" s="338" t="str">
        <f>IF('Mapa final'!P357="","",'Mapa final'!P357)</f>
        <v/>
      </c>
      <c r="N354" s="70"/>
      <c r="O354" s="70"/>
      <c r="P354" s="70"/>
      <c r="Q354" s="180"/>
    </row>
    <row r="355" spans="1:17" ht="43.5" customHeight="1" x14ac:dyDescent="0.25">
      <c r="A355" s="118" t="s">
        <v>887</v>
      </c>
      <c r="B355" s="778"/>
      <c r="C355" s="780" t="str">
        <f>IF('Mapa final'!E358="","",'Mapa final'!E358)</f>
        <v/>
      </c>
      <c r="D355" s="791"/>
      <c r="E355" s="780" t="str">
        <f>IF('Mapa final'!D358="","",'Mapa final'!D358)</f>
        <v/>
      </c>
      <c r="F355" s="785" t="str">
        <f>IF('Mapa final'!H358="","",'Mapa final'!H358)</f>
        <v/>
      </c>
      <c r="G355" s="785" t="str">
        <f>IF('Mapa final'!L358="","",'Mapa final'!L358)</f>
        <v/>
      </c>
      <c r="H355" s="787"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5" t="str">
        <f>IF('Mapa final'!Y358="","",'Mapa final'!Y358)</f>
        <v/>
      </c>
      <c r="J355" s="425" t="str">
        <f>IF('Mapa final'!AA358="","",'Mapa final'!AA358)</f>
        <v/>
      </c>
      <c r="K355" s="425" t="str">
        <f t="shared" si="58"/>
        <v/>
      </c>
      <c r="L355" s="425" t="str">
        <f>IF('Mapa final'!AD358="","",'Mapa final'!AD358)</f>
        <v/>
      </c>
      <c r="M355" s="338" t="str">
        <f>IF('Mapa final'!P358="","",'Mapa final'!P358)</f>
        <v/>
      </c>
      <c r="N355" s="70"/>
      <c r="O355" s="70"/>
      <c r="P355" s="70"/>
      <c r="Q355" s="180"/>
    </row>
    <row r="356" spans="1:17" ht="43.5" customHeight="1" x14ac:dyDescent="0.25">
      <c r="A356" s="118" t="s">
        <v>888</v>
      </c>
      <c r="B356" s="779"/>
      <c r="C356" s="781"/>
      <c r="D356" s="783"/>
      <c r="E356" s="781"/>
      <c r="F356" s="785"/>
      <c r="G356" s="785"/>
      <c r="H356" s="787"/>
      <c r="I356" s="425" t="str">
        <f>IF('Mapa final'!Y359="","",'Mapa final'!Y359)</f>
        <v/>
      </c>
      <c r="J356" s="425" t="str">
        <f>IF('Mapa final'!AA359="","",'Mapa final'!AA359)</f>
        <v/>
      </c>
      <c r="K356" s="425" t="str">
        <f t="shared" si="58"/>
        <v/>
      </c>
      <c r="L356" s="425" t="str">
        <f>IF('Mapa final'!AD359="","",'Mapa final'!AD359)</f>
        <v/>
      </c>
      <c r="M356" s="338" t="str">
        <f>IF('Mapa final'!P359="","",'Mapa final'!P359)</f>
        <v/>
      </c>
      <c r="N356" s="70"/>
      <c r="O356" s="70"/>
      <c r="P356" s="70"/>
      <c r="Q356" s="180"/>
    </row>
    <row r="357" spans="1:17" ht="43.5" customHeight="1" x14ac:dyDescent="0.25">
      <c r="A357" s="118" t="s">
        <v>889</v>
      </c>
      <c r="B357" s="779"/>
      <c r="C357" s="781"/>
      <c r="D357" s="783"/>
      <c r="E357" s="781"/>
      <c r="F357" s="785"/>
      <c r="G357" s="785"/>
      <c r="H357" s="787"/>
      <c r="I357" s="425" t="str">
        <f>IF('Mapa final'!Y360="","",'Mapa final'!Y360)</f>
        <v/>
      </c>
      <c r="J357" s="425" t="str">
        <f>IF('Mapa final'!AA360="","",'Mapa final'!AA360)</f>
        <v/>
      </c>
      <c r="K357" s="425" t="str">
        <f t="shared" si="58"/>
        <v/>
      </c>
      <c r="L357" s="425" t="str">
        <f>IF('Mapa final'!AD360="","",'Mapa final'!AD360)</f>
        <v/>
      </c>
      <c r="M357" s="338" t="str">
        <f>IF('Mapa final'!P360="","",'Mapa final'!P360)</f>
        <v/>
      </c>
      <c r="N357" s="70"/>
      <c r="O357" s="70"/>
      <c r="P357" s="70"/>
      <c r="Q357" s="180"/>
    </row>
    <row r="358" spans="1:17" ht="43.5" customHeight="1" x14ac:dyDescent="0.25">
      <c r="A358" s="118" t="s">
        <v>890</v>
      </c>
      <c r="B358" s="779"/>
      <c r="C358" s="781"/>
      <c r="D358" s="783"/>
      <c r="E358" s="781"/>
      <c r="F358" s="785"/>
      <c r="G358" s="785"/>
      <c r="H358" s="787"/>
      <c r="I358" s="425" t="str">
        <f>IF('Mapa final'!Y361="","",'Mapa final'!Y361)</f>
        <v/>
      </c>
      <c r="J358" s="425" t="str">
        <f>IF('Mapa final'!AA361="","",'Mapa final'!AA361)</f>
        <v/>
      </c>
      <c r="K358" s="425" t="str">
        <f t="shared" si="58"/>
        <v/>
      </c>
      <c r="L358" s="425" t="str">
        <f>IF('Mapa final'!AD361="","",'Mapa final'!AD361)</f>
        <v/>
      </c>
      <c r="M358" s="338" t="str">
        <f>IF('Mapa final'!P361="","",'Mapa final'!P361)</f>
        <v/>
      </c>
      <c r="N358" s="70"/>
      <c r="O358" s="70"/>
      <c r="P358" s="70"/>
      <c r="Q358" s="180"/>
    </row>
    <row r="359" spans="1:17" ht="43.5" customHeight="1" x14ac:dyDescent="0.25">
      <c r="A359" s="118" t="s">
        <v>891</v>
      </c>
      <c r="B359" s="779"/>
      <c r="C359" s="781"/>
      <c r="D359" s="783"/>
      <c r="E359" s="781"/>
      <c r="F359" s="785"/>
      <c r="G359" s="785"/>
      <c r="H359" s="787"/>
      <c r="I359" s="425" t="str">
        <f>IF('Mapa final'!Y362="","",'Mapa final'!Y362)</f>
        <v/>
      </c>
      <c r="J359" s="425" t="str">
        <f>IF('Mapa final'!AA362="","",'Mapa final'!AA362)</f>
        <v/>
      </c>
      <c r="K359" s="425" t="str">
        <f t="shared" si="58"/>
        <v/>
      </c>
      <c r="L359" s="425" t="str">
        <f>IF('Mapa final'!AD362="","",'Mapa final'!AD362)</f>
        <v/>
      </c>
      <c r="M359" s="338" t="str">
        <f>IF('Mapa final'!P362="","",'Mapa final'!P362)</f>
        <v/>
      </c>
      <c r="N359" s="70"/>
      <c r="O359" s="70"/>
      <c r="P359" s="70"/>
      <c r="Q359" s="180"/>
    </row>
    <row r="360" spans="1:17" ht="43.5" customHeight="1" x14ac:dyDescent="0.25">
      <c r="A360" s="118" t="s">
        <v>892</v>
      </c>
      <c r="B360" s="779"/>
      <c r="C360" s="781"/>
      <c r="D360" s="783"/>
      <c r="E360" s="781"/>
      <c r="F360" s="785"/>
      <c r="G360" s="785"/>
      <c r="H360" s="787"/>
      <c r="I360" s="425" t="str">
        <f>IF('Mapa final'!Y363="","",'Mapa final'!Y363)</f>
        <v/>
      </c>
      <c r="J360" s="425" t="str">
        <f>IF('Mapa final'!AA363="","",'Mapa final'!AA363)</f>
        <v/>
      </c>
      <c r="K360" s="425" t="str">
        <f t="shared" si="58"/>
        <v/>
      </c>
      <c r="L360" s="425" t="str">
        <f>IF('Mapa final'!AD363="","",'Mapa final'!AD363)</f>
        <v/>
      </c>
      <c r="M360" s="338" t="str">
        <f>IF('Mapa final'!P363="","",'Mapa final'!P363)</f>
        <v/>
      </c>
      <c r="N360" s="70"/>
      <c r="O360" s="70"/>
      <c r="P360" s="70"/>
      <c r="Q360" s="180"/>
    </row>
    <row r="361" spans="1:17" ht="43.5" customHeight="1" x14ac:dyDescent="0.25">
      <c r="A361" s="118" t="s">
        <v>893</v>
      </c>
      <c r="B361" s="778"/>
      <c r="C361" s="780" t="str">
        <f>IF('Mapa final'!E364="","",'Mapa final'!E364)</f>
        <v/>
      </c>
      <c r="D361" s="791"/>
      <c r="E361" s="780" t="str">
        <f>IF('Mapa final'!D364="","",'Mapa final'!D364)</f>
        <v/>
      </c>
      <c r="F361" s="785" t="str">
        <f>IF('Mapa final'!H364="","",'Mapa final'!H364)</f>
        <v/>
      </c>
      <c r="G361" s="785" t="str">
        <f>IF('Mapa final'!L364="","",'Mapa final'!L364)</f>
        <v/>
      </c>
      <c r="H361" s="787"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5" t="str">
        <f>IF('Mapa final'!Y364="","",'Mapa final'!Y364)</f>
        <v/>
      </c>
      <c r="J361" s="425" t="str">
        <f>IF('Mapa final'!AA364="","",'Mapa final'!AA364)</f>
        <v/>
      </c>
      <c r="K361" s="425" t="str">
        <f t="shared" si="58"/>
        <v/>
      </c>
      <c r="L361" s="425" t="str">
        <f>IF('Mapa final'!AD364="","",'Mapa final'!AD364)</f>
        <v/>
      </c>
      <c r="M361" s="338" t="str">
        <f>IF('Mapa final'!P364="","",'Mapa final'!P364)</f>
        <v/>
      </c>
      <c r="N361" s="70"/>
      <c r="O361" s="70"/>
      <c r="P361" s="70"/>
      <c r="Q361" s="180"/>
    </row>
    <row r="362" spans="1:17" ht="43.5" customHeight="1" x14ac:dyDescent="0.25">
      <c r="A362" s="118" t="s">
        <v>894</v>
      </c>
      <c r="B362" s="779"/>
      <c r="C362" s="781"/>
      <c r="D362" s="783"/>
      <c r="E362" s="781"/>
      <c r="F362" s="785"/>
      <c r="G362" s="785"/>
      <c r="H362" s="787"/>
      <c r="I362" s="425" t="str">
        <f>IF('Mapa final'!Y365="","",'Mapa final'!Y365)</f>
        <v/>
      </c>
      <c r="J362" s="425" t="str">
        <f>IF('Mapa final'!AA365="","",'Mapa final'!AA365)</f>
        <v/>
      </c>
      <c r="K362" s="425" t="str">
        <f t="shared" si="58"/>
        <v/>
      </c>
      <c r="L362" s="425" t="str">
        <f>IF('Mapa final'!AD365="","",'Mapa final'!AD365)</f>
        <v/>
      </c>
      <c r="M362" s="338" t="str">
        <f>IF('Mapa final'!P365="","",'Mapa final'!P365)</f>
        <v/>
      </c>
      <c r="N362" s="70"/>
      <c r="O362" s="70"/>
      <c r="P362" s="70"/>
      <c r="Q362" s="180"/>
    </row>
    <row r="363" spans="1:17" ht="51.75" customHeight="1" x14ac:dyDescent="0.25">
      <c r="A363" s="118" t="s">
        <v>895</v>
      </c>
      <c r="B363" s="779"/>
      <c r="C363" s="781"/>
      <c r="D363" s="783"/>
      <c r="E363" s="781"/>
      <c r="F363" s="785"/>
      <c r="G363" s="785"/>
      <c r="H363" s="787"/>
      <c r="I363" s="425" t="str">
        <f>IF('Mapa final'!Y366="","",'Mapa final'!Y366)</f>
        <v/>
      </c>
      <c r="J363" s="425" t="str">
        <f>IF('Mapa final'!AA366="","",'Mapa final'!AA366)</f>
        <v/>
      </c>
      <c r="K363" s="425" t="str">
        <f t="shared" si="58"/>
        <v/>
      </c>
      <c r="L363" s="425" t="str">
        <f>IF('Mapa final'!AD366="","",'Mapa final'!AD366)</f>
        <v/>
      </c>
      <c r="M363" s="338" t="str">
        <f>IF('Mapa final'!P366="","",'Mapa final'!P366)</f>
        <v/>
      </c>
      <c r="N363" s="70"/>
      <c r="O363" s="70"/>
      <c r="P363" s="70"/>
      <c r="Q363" s="180"/>
    </row>
    <row r="364" spans="1:17" ht="51.75" customHeight="1" x14ac:dyDescent="0.25">
      <c r="A364" s="118" t="s">
        <v>896</v>
      </c>
      <c r="B364" s="779"/>
      <c r="C364" s="781"/>
      <c r="D364" s="783"/>
      <c r="E364" s="781"/>
      <c r="F364" s="785"/>
      <c r="G364" s="785"/>
      <c r="H364" s="787"/>
      <c r="I364" s="425" t="str">
        <f>IF('Mapa final'!Y367="","",'Mapa final'!Y367)</f>
        <v/>
      </c>
      <c r="J364" s="425" t="str">
        <f>IF('Mapa final'!AA367="","",'Mapa final'!AA367)</f>
        <v/>
      </c>
      <c r="K364" s="425" t="str">
        <f t="shared" si="58"/>
        <v/>
      </c>
      <c r="L364" s="425" t="str">
        <f>IF('Mapa final'!AD367="","",'Mapa final'!AD367)</f>
        <v/>
      </c>
      <c r="M364" s="338" t="str">
        <f>IF('Mapa final'!P367="","",'Mapa final'!P367)</f>
        <v/>
      </c>
      <c r="N364" s="70"/>
      <c r="O364" s="70"/>
      <c r="P364" s="70"/>
      <c r="Q364" s="180"/>
    </row>
    <row r="365" spans="1:17" ht="51.75" customHeight="1" x14ac:dyDescent="0.25">
      <c r="A365" s="118" t="s">
        <v>897</v>
      </c>
      <c r="B365" s="779"/>
      <c r="C365" s="781"/>
      <c r="D365" s="783"/>
      <c r="E365" s="781"/>
      <c r="F365" s="785"/>
      <c r="G365" s="785"/>
      <c r="H365" s="787"/>
      <c r="I365" s="425" t="str">
        <f>IF('Mapa final'!Y368="","",'Mapa final'!Y368)</f>
        <v/>
      </c>
      <c r="J365" s="425" t="str">
        <f>IF('Mapa final'!AA368="","",'Mapa final'!AA368)</f>
        <v/>
      </c>
      <c r="K365" s="425" t="str">
        <f t="shared" si="58"/>
        <v/>
      </c>
      <c r="L365" s="425" t="str">
        <f>IF('Mapa final'!AD368="","",'Mapa final'!AD368)</f>
        <v/>
      </c>
      <c r="M365" s="338" t="str">
        <f>IF('Mapa final'!P368="","",'Mapa final'!P368)</f>
        <v/>
      </c>
      <c r="N365" s="70"/>
      <c r="O365" s="70"/>
      <c r="P365" s="70"/>
      <c r="Q365" s="180"/>
    </row>
    <row r="366" spans="1:17" ht="51.75" customHeight="1" x14ac:dyDescent="0.25">
      <c r="A366" s="118" t="s">
        <v>898</v>
      </c>
      <c r="B366" s="779"/>
      <c r="C366" s="781"/>
      <c r="D366" s="783"/>
      <c r="E366" s="781"/>
      <c r="F366" s="785"/>
      <c r="G366" s="785"/>
      <c r="H366" s="787"/>
      <c r="I366" s="425" t="str">
        <f>IF('Mapa final'!Y369="","",'Mapa final'!Y369)</f>
        <v/>
      </c>
      <c r="J366" s="425" t="str">
        <f>IF('Mapa final'!AA369="","",'Mapa final'!AA369)</f>
        <v/>
      </c>
      <c r="K366" s="425" t="str">
        <f t="shared" si="58"/>
        <v/>
      </c>
      <c r="L366" s="425" t="str">
        <f>IF('Mapa final'!AD369="","",'Mapa final'!AD369)</f>
        <v/>
      </c>
      <c r="M366" s="338" t="str">
        <f>IF('Mapa final'!P369="","",'Mapa final'!P369)</f>
        <v/>
      </c>
      <c r="N366" s="70"/>
      <c r="O366" s="70"/>
      <c r="P366" s="70"/>
      <c r="Q366" s="180"/>
    </row>
    <row r="367" spans="1:17" ht="51.75" customHeight="1" x14ac:dyDescent="0.25">
      <c r="A367" s="118" t="s">
        <v>899</v>
      </c>
      <c r="B367" s="778"/>
      <c r="C367" s="780" t="str">
        <f>IF('Mapa final'!E370="","",'Mapa final'!E370)</f>
        <v/>
      </c>
      <c r="D367" s="791"/>
      <c r="E367" s="780" t="str">
        <f>IF('Mapa final'!D370="","",'Mapa final'!D370)</f>
        <v/>
      </c>
      <c r="F367" s="785" t="str">
        <f>IF('Mapa final'!H370="","",'Mapa final'!H370)</f>
        <v/>
      </c>
      <c r="G367" s="785" t="str">
        <f>IF('Mapa final'!L370="","",'Mapa final'!L370)</f>
        <v/>
      </c>
      <c r="H367" s="787"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5" t="str">
        <f>IF('Mapa final'!Y370="","",'Mapa final'!Y370)</f>
        <v/>
      </c>
      <c r="J367" s="425" t="str">
        <f>IF('Mapa final'!AA370="","",'Mapa final'!AA370)</f>
        <v/>
      </c>
      <c r="K367" s="425" t="str">
        <f t="shared" si="58"/>
        <v/>
      </c>
      <c r="L367" s="425" t="str">
        <f>IF('Mapa final'!AD370="","",'Mapa final'!AD370)</f>
        <v/>
      </c>
      <c r="M367" s="338" t="str">
        <f>IF('Mapa final'!P370="","",'Mapa final'!P370)</f>
        <v/>
      </c>
      <c r="N367" s="70"/>
      <c r="O367" s="70"/>
      <c r="P367" s="70"/>
      <c r="Q367" s="180"/>
    </row>
    <row r="368" spans="1:17" ht="51.75" customHeight="1" x14ac:dyDescent="0.25">
      <c r="A368" s="118" t="s">
        <v>900</v>
      </c>
      <c r="B368" s="779"/>
      <c r="C368" s="781"/>
      <c r="D368" s="783"/>
      <c r="E368" s="781"/>
      <c r="F368" s="785"/>
      <c r="G368" s="785"/>
      <c r="H368" s="787"/>
      <c r="I368" s="425" t="str">
        <f>IF('Mapa final'!Y371="","",'Mapa final'!Y371)</f>
        <v/>
      </c>
      <c r="J368" s="425" t="str">
        <f>IF('Mapa final'!AA371="","",'Mapa final'!AA371)</f>
        <v/>
      </c>
      <c r="K368" s="425" t="str">
        <f t="shared" si="58"/>
        <v/>
      </c>
      <c r="L368" s="425" t="str">
        <f>IF('Mapa final'!AD371="","",'Mapa final'!AD371)</f>
        <v/>
      </c>
      <c r="M368" s="338" t="str">
        <f>IF('Mapa final'!P371="","",'Mapa final'!P371)</f>
        <v/>
      </c>
      <c r="N368" s="70"/>
      <c r="O368" s="70"/>
      <c r="P368" s="70"/>
      <c r="Q368" s="180"/>
    </row>
    <row r="369" spans="1:17" ht="51.75" customHeight="1" x14ac:dyDescent="0.25">
      <c r="A369" s="118" t="s">
        <v>901</v>
      </c>
      <c r="B369" s="779"/>
      <c r="C369" s="781"/>
      <c r="D369" s="783"/>
      <c r="E369" s="781"/>
      <c r="F369" s="785"/>
      <c r="G369" s="785"/>
      <c r="H369" s="787"/>
      <c r="I369" s="425" t="str">
        <f>IF('Mapa final'!Y372="","",'Mapa final'!Y372)</f>
        <v/>
      </c>
      <c r="J369" s="425" t="str">
        <f>IF('Mapa final'!AA372="","",'Mapa final'!AA372)</f>
        <v/>
      </c>
      <c r="K369" s="425" t="str">
        <f t="shared" si="58"/>
        <v/>
      </c>
      <c r="L369" s="425" t="str">
        <f>IF('Mapa final'!AD372="","",'Mapa final'!AD372)</f>
        <v/>
      </c>
      <c r="M369" s="338" t="str">
        <f>IF('Mapa final'!P372="","",'Mapa final'!P372)</f>
        <v/>
      </c>
      <c r="N369" s="70"/>
      <c r="O369" s="70"/>
      <c r="P369" s="70"/>
      <c r="Q369" s="180"/>
    </row>
    <row r="370" spans="1:17" ht="51.75" customHeight="1" x14ac:dyDescent="0.25">
      <c r="A370" s="118" t="s">
        <v>902</v>
      </c>
      <c r="B370" s="779"/>
      <c r="C370" s="781"/>
      <c r="D370" s="783"/>
      <c r="E370" s="781"/>
      <c r="F370" s="785"/>
      <c r="G370" s="785"/>
      <c r="H370" s="787"/>
      <c r="I370" s="425" t="str">
        <f>IF('Mapa final'!Y373="","",'Mapa final'!Y373)</f>
        <v/>
      </c>
      <c r="J370" s="425" t="str">
        <f>IF('Mapa final'!AA373="","",'Mapa final'!AA373)</f>
        <v/>
      </c>
      <c r="K370" s="425" t="str">
        <f t="shared" si="58"/>
        <v/>
      </c>
      <c r="L370" s="425" t="str">
        <f>IF('Mapa final'!AD373="","",'Mapa final'!AD373)</f>
        <v/>
      </c>
      <c r="M370" s="338" t="str">
        <f>IF('Mapa final'!P373="","",'Mapa final'!P373)</f>
        <v/>
      </c>
      <c r="N370" s="70"/>
      <c r="O370" s="70"/>
      <c r="P370" s="70"/>
      <c r="Q370" s="180"/>
    </row>
    <row r="371" spans="1:17" ht="51.75" customHeight="1" x14ac:dyDescent="0.25">
      <c r="A371" s="118" t="s">
        <v>903</v>
      </c>
      <c r="B371" s="779"/>
      <c r="C371" s="781"/>
      <c r="D371" s="783"/>
      <c r="E371" s="781"/>
      <c r="F371" s="785"/>
      <c r="G371" s="785"/>
      <c r="H371" s="787"/>
      <c r="I371" s="425" t="str">
        <f>IF('Mapa final'!Y374="","",'Mapa final'!Y374)</f>
        <v/>
      </c>
      <c r="J371" s="425" t="str">
        <f>IF('Mapa final'!AA374="","",'Mapa final'!AA374)</f>
        <v/>
      </c>
      <c r="K371" s="425" t="str">
        <f t="shared" si="58"/>
        <v/>
      </c>
      <c r="L371" s="425" t="str">
        <f>IF('Mapa final'!AD374="","",'Mapa final'!AD374)</f>
        <v/>
      </c>
      <c r="M371" s="338" t="str">
        <f>IF('Mapa final'!P374="","",'Mapa final'!P374)</f>
        <v/>
      </c>
      <c r="N371" s="70"/>
      <c r="O371" s="70"/>
      <c r="P371" s="70"/>
      <c r="Q371" s="180"/>
    </row>
    <row r="372" spans="1:17" ht="51.75" customHeight="1" x14ac:dyDescent="0.25">
      <c r="A372" s="118" t="s">
        <v>904</v>
      </c>
      <c r="B372" s="779"/>
      <c r="C372" s="781"/>
      <c r="D372" s="783"/>
      <c r="E372" s="781"/>
      <c r="F372" s="785"/>
      <c r="G372" s="785"/>
      <c r="H372" s="787"/>
      <c r="I372" s="425" t="str">
        <f>IF('Mapa final'!Y375="","",'Mapa final'!Y375)</f>
        <v/>
      </c>
      <c r="J372" s="425" t="str">
        <f>IF('Mapa final'!AA375="","",'Mapa final'!AA375)</f>
        <v/>
      </c>
      <c r="K372" s="425" t="str">
        <f t="shared" si="58"/>
        <v/>
      </c>
      <c r="L372" s="425" t="str">
        <f>IF('Mapa final'!AD375="","",'Mapa final'!AD375)</f>
        <v/>
      </c>
      <c r="M372" s="338" t="str">
        <f>IF('Mapa final'!P375="","",'Mapa final'!P375)</f>
        <v/>
      </c>
      <c r="N372" s="70"/>
      <c r="O372" s="70"/>
      <c r="P372" s="70"/>
      <c r="Q372" s="180"/>
    </row>
    <row r="373" spans="1:17" ht="51.75" customHeight="1" x14ac:dyDescent="0.25">
      <c r="A373" s="118" t="s">
        <v>905</v>
      </c>
      <c r="B373" s="778"/>
      <c r="C373" s="780" t="str">
        <f>IF('Mapa final'!E376="","",'Mapa final'!E376)</f>
        <v/>
      </c>
      <c r="D373" s="791"/>
      <c r="E373" s="780" t="str">
        <f>IF('Mapa final'!D376="","",'Mapa final'!D376)</f>
        <v/>
      </c>
      <c r="F373" s="785" t="str">
        <f>IF('Mapa final'!H376="","",'Mapa final'!H376)</f>
        <v/>
      </c>
      <c r="G373" s="785" t="str">
        <f>IF('Mapa final'!L376="","",'Mapa final'!L376)</f>
        <v/>
      </c>
      <c r="H373" s="787"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5" t="str">
        <f>IF('Mapa final'!Y376="","",'Mapa final'!Y376)</f>
        <v/>
      </c>
      <c r="J373" s="425" t="str">
        <f>IF('Mapa final'!AA376="","",'Mapa final'!AA376)</f>
        <v/>
      </c>
      <c r="K373" s="425" t="str">
        <f t="shared" si="58"/>
        <v/>
      </c>
      <c r="L373" s="425" t="str">
        <f>IF('Mapa final'!AD376="","",'Mapa final'!AD376)</f>
        <v/>
      </c>
      <c r="M373" s="338" t="str">
        <f>IF('Mapa final'!P376="","",'Mapa final'!P376)</f>
        <v/>
      </c>
      <c r="N373" s="70"/>
      <c r="O373" s="70"/>
      <c r="P373" s="70"/>
      <c r="Q373" s="180"/>
    </row>
    <row r="374" spans="1:17" ht="51.75" customHeight="1" x14ac:dyDescent="0.25">
      <c r="A374" s="118" t="s">
        <v>906</v>
      </c>
      <c r="B374" s="779"/>
      <c r="C374" s="781"/>
      <c r="D374" s="783"/>
      <c r="E374" s="781"/>
      <c r="F374" s="785"/>
      <c r="G374" s="785"/>
      <c r="H374" s="787"/>
      <c r="I374" s="425" t="str">
        <f>IF('Mapa final'!Y377="","",'Mapa final'!Y377)</f>
        <v/>
      </c>
      <c r="J374" s="425" t="str">
        <f>IF('Mapa final'!AA377="","",'Mapa final'!AA377)</f>
        <v/>
      </c>
      <c r="K374" s="425" t="str">
        <f t="shared" si="58"/>
        <v/>
      </c>
      <c r="L374" s="425" t="str">
        <f>IF('Mapa final'!AD377="","",'Mapa final'!AD377)</f>
        <v/>
      </c>
      <c r="M374" s="338" t="str">
        <f>IF('Mapa final'!P377="","",'Mapa final'!P377)</f>
        <v/>
      </c>
      <c r="N374" s="70"/>
      <c r="O374" s="70"/>
      <c r="P374" s="70"/>
      <c r="Q374" s="180"/>
    </row>
    <row r="375" spans="1:17" ht="51.75" customHeight="1" x14ac:dyDescent="0.25">
      <c r="A375" s="118" t="s">
        <v>907</v>
      </c>
      <c r="B375" s="779"/>
      <c r="C375" s="781"/>
      <c r="D375" s="783"/>
      <c r="E375" s="781"/>
      <c r="F375" s="785"/>
      <c r="G375" s="785"/>
      <c r="H375" s="787"/>
      <c r="I375" s="425" t="str">
        <f>IF('Mapa final'!Y378="","",'Mapa final'!Y378)</f>
        <v/>
      </c>
      <c r="J375" s="425" t="str">
        <f>IF('Mapa final'!AA378="","",'Mapa final'!AA378)</f>
        <v/>
      </c>
      <c r="K375" s="425" t="str">
        <f t="shared" si="58"/>
        <v/>
      </c>
      <c r="L375" s="425" t="str">
        <f>IF('Mapa final'!AD378="","",'Mapa final'!AD378)</f>
        <v/>
      </c>
      <c r="M375" s="338" t="str">
        <f>IF('Mapa final'!P378="","",'Mapa final'!P378)</f>
        <v/>
      </c>
      <c r="N375" s="70"/>
      <c r="O375" s="70"/>
      <c r="P375" s="70"/>
      <c r="Q375" s="180"/>
    </row>
    <row r="376" spans="1:17" ht="51.75" customHeight="1" x14ac:dyDescent="0.25">
      <c r="A376" s="118" t="s">
        <v>908</v>
      </c>
      <c r="B376" s="779"/>
      <c r="C376" s="781"/>
      <c r="D376" s="783"/>
      <c r="E376" s="781"/>
      <c r="F376" s="785"/>
      <c r="G376" s="785"/>
      <c r="H376" s="787"/>
      <c r="I376" s="425" t="str">
        <f>IF('Mapa final'!Y379="","",'Mapa final'!Y379)</f>
        <v/>
      </c>
      <c r="J376" s="425" t="str">
        <f>IF('Mapa final'!AA379="","",'Mapa final'!AA379)</f>
        <v/>
      </c>
      <c r="K376" s="425" t="str">
        <f t="shared" si="58"/>
        <v/>
      </c>
      <c r="L376" s="425" t="str">
        <f>IF('Mapa final'!AD379="","",'Mapa final'!AD379)</f>
        <v/>
      </c>
      <c r="M376" s="338" t="str">
        <f>IF('Mapa final'!P379="","",'Mapa final'!P379)</f>
        <v/>
      </c>
      <c r="N376" s="70"/>
      <c r="O376" s="70"/>
      <c r="P376" s="70"/>
      <c r="Q376" s="180"/>
    </row>
    <row r="377" spans="1:17" ht="51.75" customHeight="1" x14ac:dyDescent="0.25">
      <c r="A377" s="118" t="s">
        <v>909</v>
      </c>
      <c r="B377" s="779"/>
      <c r="C377" s="781"/>
      <c r="D377" s="783"/>
      <c r="E377" s="781"/>
      <c r="F377" s="785"/>
      <c r="G377" s="785"/>
      <c r="H377" s="787"/>
      <c r="I377" s="425" t="str">
        <f>IF('Mapa final'!Y380="","",'Mapa final'!Y380)</f>
        <v/>
      </c>
      <c r="J377" s="425" t="str">
        <f>IF('Mapa final'!AA380="","",'Mapa final'!AA380)</f>
        <v/>
      </c>
      <c r="K377" s="425" t="str">
        <f t="shared" si="58"/>
        <v/>
      </c>
      <c r="L377" s="425" t="str">
        <f>IF('Mapa final'!AD380="","",'Mapa final'!AD380)</f>
        <v/>
      </c>
      <c r="M377" s="338" t="str">
        <f>IF('Mapa final'!P380="","",'Mapa final'!P380)</f>
        <v/>
      </c>
      <c r="N377" s="70"/>
      <c r="O377" s="70"/>
      <c r="P377" s="70"/>
      <c r="Q377" s="180"/>
    </row>
    <row r="378" spans="1:17" ht="51.75" customHeight="1" x14ac:dyDescent="0.25">
      <c r="A378" s="118" t="s">
        <v>910</v>
      </c>
      <c r="B378" s="779"/>
      <c r="C378" s="781"/>
      <c r="D378" s="783"/>
      <c r="E378" s="781"/>
      <c r="F378" s="785"/>
      <c r="G378" s="785"/>
      <c r="H378" s="787"/>
      <c r="I378" s="425" t="str">
        <f>IF('Mapa final'!Y381="","",'Mapa final'!Y381)</f>
        <v/>
      </c>
      <c r="J378" s="425" t="str">
        <f>IF('Mapa final'!AA381="","",'Mapa final'!AA381)</f>
        <v/>
      </c>
      <c r="K378" s="425" t="str">
        <f t="shared" si="58"/>
        <v/>
      </c>
      <c r="L378" s="425" t="str">
        <f>IF('Mapa final'!AD381="","",'Mapa final'!AD381)</f>
        <v/>
      </c>
      <c r="M378" s="338" t="str">
        <f>IF('Mapa final'!P381="","",'Mapa final'!P381)</f>
        <v/>
      </c>
      <c r="N378" s="70"/>
      <c r="O378" s="70"/>
      <c r="P378" s="70"/>
      <c r="Q378" s="180"/>
    </row>
    <row r="379" spans="1:17" ht="51.75" customHeight="1" x14ac:dyDescent="0.25">
      <c r="A379" s="118" t="s">
        <v>911</v>
      </c>
      <c r="B379" s="778"/>
      <c r="C379" s="780" t="str">
        <f>IF('Mapa final'!E382="","",'Mapa final'!E382)</f>
        <v/>
      </c>
      <c r="D379" s="791"/>
      <c r="E379" s="780" t="str">
        <f>IF('Mapa final'!D382="","",'Mapa final'!D382)</f>
        <v/>
      </c>
      <c r="F379" s="785" t="str">
        <f>IF('Mapa final'!H382="","",'Mapa final'!H382)</f>
        <v/>
      </c>
      <c r="G379" s="785" t="str">
        <f>IF('Mapa final'!L382="","",'Mapa final'!L382)</f>
        <v/>
      </c>
      <c r="H379" s="787"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5" t="str">
        <f>IF('Mapa final'!Y382="","",'Mapa final'!Y382)</f>
        <v/>
      </c>
      <c r="J379" s="425" t="str">
        <f>IF('Mapa final'!AA382="","",'Mapa final'!AA382)</f>
        <v/>
      </c>
      <c r="K379" s="425" t="str">
        <f t="shared" si="58"/>
        <v/>
      </c>
      <c r="L379" s="425" t="str">
        <f>IF('Mapa final'!AD382="","",'Mapa final'!AD382)</f>
        <v/>
      </c>
      <c r="M379" s="338" t="str">
        <f>IF('Mapa final'!P382="","",'Mapa final'!P382)</f>
        <v/>
      </c>
      <c r="N379" s="70"/>
      <c r="O379" s="70"/>
      <c r="P379" s="70"/>
      <c r="Q379" s="180"/>
    </row>
    <row r="380" spans="1:17" ht="51.75" customHeight="1" x14ac:dyDescent="0.25">
      <c r="A380" s="118" t="s">
        <v>912</v>
      </c>
      <c r="B380" s="779"/>
      <c r="C380" s="781"/>
      <c r="D380" s="783"/>
      <c r="E380" s="781"/>
      <c r="F380" s="785"/>
      <c r="G380" s="785"/>
      <c r="H380" s="787"/>
      <c r="I380" s="425" t="str">
        <f>IF('Mapa final'!Y383="","",'Mapa final'!Y383)</f>
        <v/>
      </c>
      <c r="J380" s="425" t="str">
        <f>IF('Mapa final'!AA383="","",'Mapa final'!AA383)</f>
        <v/>
      </c>
      <c r="K380" s="425" t="str">
        <f t="shared" si="58"/>
        <v/>
      </c>
      <c r="L380" s="425" t="str">
        <f>IF('Mapa final'!AD383="","",'Mapa final'!AD383)</f>
        <v/>
      </c>
      <c r="M380" s="338" t="str">
        <f>IF('Mapa final'!P383="","",'Mapa final'!P383)</f>
        <v/>
      </c>
      <c r="N380" s="70"/>
      <c r="O380" s="70"/>
      <c r="P380" s="70"/>
      <c r="Q380" s="180"/>
    </row>
    <row r="381" spans="1:17" ht="51.75" customHeight="1" x14ac:dyDescent="0.25">
      <c r="A381" s="118" t="s">
        <v>913</v>
      </c>
      <c r="B381" s="779"/>
      <c r="C381" s="781"/>
      <c r="D381" s="783"/>
      <c r="E381" s="781"/>
      <c r="F381" s="785"/>
      <c r="G381" s="785"/>
      <c r="H381" s="787"/>
      <c r="I381" s="425" t="str">
        <f>IF('Mapa final'!Y384="","",'Mapa final'!Y384)</f>
        <v/>
      </c>
      <c r="J381" s="425" t="str">
        <f>IF('Mapa final'!AA384="","",'Mapa final'!AA384)</f>
        <v/>
      </c>
      <c r="K381" s="425" t="str">
        <f t="shared" si="58"/>
        <v/>
      </c>
      <c r="L381" s="425" t="str">
        <f>IF('Mapa final'!AD384="","",'Mapa final'!AD384)</f>
        <v/>
      </c>
      <c r="M381" s="338" t="str">
        <f>IF('Mapa final'!P384="","",'Mapa final'!P384)</f>
        <v/>
      </c>
      <c r="N381" s="70"/>
      <c r="O381" s="70"/>
      <c r="P381" s="70"/>
      <c r="Q381" s="180"/>
    </row>
    <row r="382" spans="1:17" ht="51.75" customHeight="1" x14ac:dyDescent="0.25">
      <c r="A382" s="118" t="s">
        <v>914</v>
      </c>
      <c r="B382" s="779"/>
      <c r="C382" s="781"/>
      <c r="D382" s="783"/>
      <c r="E382" s="781"/>
      <c r="F382" s="785"/>
      <c r="G382" s="785"/>
      <c r="H382" s="787"/>
      <c r="I382" s="425" t="str">
        <f>IF('Mapa final'!Y385="","",'Mapa final'!Y385)</f>
        <v/>
      </c>
      <c r="J382" s="425" t="str">
        <f>IF('Mapa final'!AA385="","",'Mapa final'!AA385)</f>
        <v/>
      </c>
      <c r="K382" s="425" t="str">
        <f t="shared" si="58"/>
        <v/>
      </c>
      <c r="L382" s="425" t="str">
        <f>IF('Mapa final'!AD385="","",'Mapa final'!AD385)</f>
        <v/>
      </c>
      <c r="M382" s="338" t="str">
        <f>IF('Mapa final'!P385="","",'Mapa final'!P385)</f>
        <v/>
      </c>
      <c r="N382" s="70"/>
      <c r="O382" s="70"/>
      <c r="P382" s="70"/>
      <c r="Q382" s="180"/>
    </row>
    <row r="383" spans="1:17" ht="51.75" customHeight="1" x14ac:dyDescent="0.25">
      <c r="A383" s="118" t="s">
        <v>915</v>
      </c>
      <c r="B383" s="779"/>
      <c r="C383" s="781"/>
      <c r="D383" s="783"/>
      <c r="E383" s="781"/>
      <c r="F383" s="785"/>
      <c r="G383" s="785"/>
      <c r="H383" s="787"/>
      <c r="I383" s="425" t="str">
        <f>IF('Mapa final'!Y386="","",'Mapa final'!Y386)</f>
        <v/>
      </c>
      <c r="J383" s="425" t="str">
        <f>IF('Mapa final'!AA386="","",'Mapa final'!AA386)</f>
        <v/>
      </c>
      <c r="K383" s="425" t="str">
        <f t="shared" si="58"/>
        <v/>
      </c>
      <c r="L383" s="425" t="str">
        <f>IF('Mapa final'!AD386="","",'Mapa final'!AD386)</f>
        <v/>
      </c>
      <c r="M383" s="338" t="str">
        <f>IF('Mapa final'!P386="","",'Mapa final'!P386)</f>
        <v/>
      </c>
      <c r="N383" s="70"/>
      <c r="O383" s="70"/>
      <c r="P383" s="70"/>
      <c r="Q383" s="180"/>
    </row>
    <row r="384" spans="1:17" ht="51.75" customHeight="1" x14ac:dyDescent="0.25">
      <c r="A384" s="118" t="s">
        <v>916</v>
      </c>
      <c r="B384" s="779"/>
      <c r="C384" s="781"/>
      <c r="D384" s="783"/>
      <c r="E384" s="781"/>
      <c r="F384" s="785"/>
      <c r="G384" s="785"/>
      <c r="H384" s="787"/>
      <c r="I384" s="425" t="str">
        <f>IF('Mapa final'!Y387="","",'Mapa final'!Y387)</f>
        <v/>
      </c>
      <c r="J384" s="425" t="str">
        <f>IF('Mapa final'!AA387="","",'Mapa final'!AA387)</f>
        <v/>
      </c>
      <c r="K384" s="425" t="str">
        <f t="shared" si="58"/>
        <v/>
      </c>
      <c r="L384" s="425" t="str">
        <f>IF('Mapa final'!AD387="","",'Mapa final'!AD387)</f>
        <v/>
      </c>
      <c r="M384" s="338" t="str">
        <f>IF('Mapa final'!P387="","",'Mapa final'!P387)</f>
        <v/>
      </c>
      <c r="N384" s="70"/>
      <c r="O384" s="70"/>
      <c r="P384" s="70"/>
      <c r="Q384" s="180"/>
    </row>
    <row r="385" spans="1:17" ht="51.75" customHeight="1" x14ac:dyDescent="0.25">
      <c r="A385" s="118" t="s">
        <v>917</v>
      </c>
      <c r="B385" s="778"/>
      <c r="C385" s="780" t="str">
        <f>IF('Mapa final'!E388="","",'Mapa final'!E388)</f>
        <v/>
      </c>
      <c r="D385" s="791"/>
      <c r="E385" s="780" t="str">
        <f>IF('Mapa final'!D388="","",'Mapa final'!D388)</f>
        <v/>
      </c>
      <c r="F385" s="785" t="str">
        <f>IF('Mapa final'!H388="","",'Mapa final'!H388)</f>
        <v/>
      </c>
      <c r="G385" s="785" t="str">
        <f>IF('Mapa final'!L388="","",'Mapa final'!L388)</f>
        <v/>
      </c>
      <c r="H385" s="787"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5" t="str">
        <f>IF('Mapa final'!Y388="","",'Mapa final'!Y388)</f>
        <v/>
      </c>
      <c r="J385" s="425" t="str">
        <f>IF('Mapa final'!AA388="","",'Mapa final'!AA388)</f>
        <v/>
      </c>
      <c r="K385" s="425" t="str">
        <f t="shared" si="58"/>
        <v/>
      </c>
      <c r="L385" s="425" t="str">
        <f>IF('Mapa final'!AD388="","",'Mapa final'!AD388)</f>
        <v/>
      </c>
      <c r="M385" s="338" t="str">
        <f>IF('Mapa final'!P388="","",'Mapa final'!P388)</f>
        <v/>
      </c>
      <c r="N385" s="70"/>
      <c r="O385" s="70"/>
      <c r="P385" s="70"/>
      <c r="Q385" s="180"/>
    </row>
    <row r="386" spans="1:17" ht="51.75" customHeight="1" x14ac:dyDescent="0.25">
      <c r="A386" s="118" t="s">
        <v>918</v>
      </c>
      <c r="B386" s="779"/>
      <c r="C386" s="781"/>
      <c r="D386" s="783"/>
      <c r="E386" s="781"/>
      <c r="F386" s="785"/>
      <c r="G386" s="785"/>
      <c r="H386" s="787"/>
      <c r="I386" s="425" t="str">
        <f>IF('Mapa final'!Y389="","",'Mapa final'!Y389)</f>
        <v/>
      </c>
      <c r="J386" s="425" t="str">
        <f>IF('Mapa final'!AA389="","",'Mapa final'!AA389)</f>
        <v/>
      </c>
      <c r="K386" s="425" t="str">
        <f t="shared" si="58"/>
        <v/>
      </c>
      <c r="L386" s="425" t="str">
        <f>IF('Mapa final'!AD389="","",'Mapa final'!AD389)</f>
        <v/>
      </c>
      <c r="M386" s="338" t="str">
        <f>IF('Mapa final'!P389="","",'Mapa final'!P389)</f>
        <v/>
      </c>
      <c r="N386" s="70"/>
      <c r="O386" s="70"/>
      <c r="P386" s="70"/>
      <c r="Q386" s="180"/>
    </row>
    <row r="387" spans="1:17" ht="51.75" customHeight="1" x14ac:dyDescent="0.25">
      <c r="A387" s="118" t="s">
        <v>919</v>
      </c>
      <c r="B387" s="779"/>
      <c r="C387" s="781"/>
      <c r="D387" s="783"/>
      <c r="E387" s="781"/>
      <c r="F387" s="785"/>
      <c r="G387" s="785"/>
      <c r="H387" s="787"/>
      <c r="I387" s="425" t="str">
        <f>IF('Mapa final'!Y390="","",'Mapa final'!Y390)</f>
        <v/>
      </c>
      <c r="J387" s="425" t="str">
        <f>IF('Mapa final'!AA390="","",'Mapa final'!AA390)</f>
        <v/>
      </c>
      <c r="K387" s="425" t="str">
        <f t="shared" si="58"/>
        <v/>
      </c>
      <c r="L387" s="425" t="str">
        <f>IF('Mapa final'!AD390="","",'Mapa final'!AD390)</f>
        <v/>
      </c>
      <c r="M387" s="338" t="str">
        <f>IF('Mapa final'!P390="","",'Mapa final'!P390)</f>
        <v/>
      </c>
      <c r="N387" s="70"/>
      <c r="O387" s="70"/>
      <c r="P387" s="70"/>
      <c r="Q387" s="180"/>
    </row>
    <row r="388" spans="1:17" ht="51.75" customHeight="1" x14ac:dyDescent="0.25">
      <c r="A388" s="118" t="s">
        <v>920</v>
      </c>
      <c r="B388" s="779"/>
      <c r="C388" s="781"/>
      <c r="D388" s="783"/>
      <c r="E388" s="781"/>
      <c r="F388" s="785"/>
      <c r="G388" s="785"/>
      <c r="H388" s="787"/>
      <c r="I388" s="425" t="str">
        <f>IF('Mapa final'!Y391="","",'Mapa final'!Y391)</f>
        <v/>
      </c>
      <c r="J388" s="425" t="str">
        <f>IF('Mapa final'!AA391="","",'Mapa final'!AA391)</f>
        <v/>
      </c>
      <c r="K388" s="425" t="str">
        <f t="shared" si="58"/>
        <v/>
      </c>
      <c r="L388" s="425" t="str">
        <f>IF('Mapa final'!AD391="","",'Mapa final'!AD391)</f>
        <v/>
      </c>
      <c r="M388" s="338" t="str">
        <f>IF('Mapa final'!P391="","",'Mapa final'!P391)</f>
        <v/>
      </c>
      <c r="N388" s="70"/>
      <c r="O388" s="70"/>
      <c r="P388" s="70"/>
      <c r="Q388" s="180"/>
    </row>
    <row r="389" spans="1:17" ht="51.75" customHeight="1" x14ac:dyDescent="0.25">
      <c r="A389" s="118" t="s">
        <v>921</v>
      </c>
      <c r="B389" s="779"/>
      <c r="C389" s="781"/>
      <c r="D389" s="783"/>
      <c r="E389" s="781"/>
      <c r="F389" s="785"/>
      <c r="G389" s="785"/>
      <c r="H389" s="787"/>
      <c r="I389" s="425" t="str">
        <f>IF('Mapa final'!Y392="","",'Mapa final'!Y392)</f>
        <v/>
      </c>
      <c r="J389" s="425" t="str">
        <f>IF('Mapa final'!AA392="","",'Mapa final'!AA392)</f>
        <v/>
      </c>
      <c r="K389" s="425" t="str">
        <f t="shared" si="58"/>
        <v/>
      </c>
      <c r="L389" s="425" t="str">
        <f>IF('Mapa final'!AD392="","",'Mapa final'!AD392)</f>
        <v/>
      </c>
      <c r="M389" s="338" t="str">
        <f>IF('Mapa final'!P392="","",'Mapa final'!P392)</f>
        <v/>
      </c>
      <c r="N389" s="70"/>
      <c r="O389" s="70"/>
      <c r="P389" s="70"/>
      <c r="Q389" s="180"/>
    </row>
    <row r="390" spans="1:17" ht="51.75" customHeight="1" x14ac:dyDescent="0.25">
      <c r="A390" s="118" t="s">
        <v>922</v>
      </c>
      <c r="B390" s="779"/>
      <c r="C390" s="781"/>
      <c r="D390" s="783"/>
      <c r="E390" s="781"/>
      <c r="F390" s="785"/>
      <c r="G390" s="785"/>
      <c r="H390" s="787"/>
      <c r="I390" s="425" t="str">
        <f>IF('Mapa final'!Y393="","",'Mapa final'!Y393)</f>
        <v/>
      </c>
      <c r="J390" s="425" t="str">
        <f>IF('Mapa final'!AA393="","",'Mapa final'!AA393)</f>
        <v/>
      </c>
      <c r="K390" s="425" t="str">
        <f t="shared" si="58"/>
        <v/>
      </c>
      <c r="L390" s="425" t="str">
        <f>IF('Mapa final'!AD393="","",'Mapa final'!AD393)</f>
        <v/>
      </c>
      <c r="M390" s="338" t="str">
        <f>IF('Mapa final'!P393="","",'Mapa final'!P393)</f>
        <v/>
      </c>
      <c r="N390" s="70"/>
      <c r="O390" s="70"/>
      <c r="P390" s="70"/>
      <c r="Q390" s="180"/>
    </row>
    <row r="391" spans="1:17" ht="51.75" customHeight="1" x14ac:dyDescent="0.25">
      <c r="A391" s="118" t="s">
        <v>923</v>
      </c>
      <c r="B391" s="778"/>
      <c r="C391" s="780" t="str">
        <f>IF('Mapa final'!E394="","",'Mapa final'!E394)</f>
        <v/>
      </c>
      <c r="D391" s="791"/>
      <c r="E391" s="780" t="str">
        <f>IF('Mapa final'!D394="","",'Mapa final'!D394)</f>
        <v/>
      </c>
      <c r="F391" s="785" t="str">
        <f>IF('Mapa final'!H394="","",'Mapa final'!H394)</f>
        <v/>
      </c>
      <c r="G391" s="785" t="str">
        <f>IF('Mapa final'!L394="","",'Mapa final'!L394)</f>
        <v/>
      </c>
      <c r="H391" s="787"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5" t="str">
        <f>IF('Mapa final'!Y394="","",'Mapa final'!Y394)</f>
        <v/>
      </c>
      <c r="J391" s="425" t="str">
        <f>IF('Mapa final'!AA394="","",'Mapa final'!AA394)</f>
        <v/>
      </c>
      <c r="K391" s="425" t="str">
        <f t="shared" si="58"/>
        <v/>
      </c>
      <c r="L391" s="425" t="str">
        <f>IF('Mapa final'!AD394="","",'Mapa final'!AD394)</f>
        <v/>
      </c>
      <c r="M391" s="338" t="str">
        <f>IF('Mapa final'!P394="","",'Mapa final'!P394)</f>
        <v/>
      </c>
      <c r="N391" s="70"/>
      <c r="O391" s="70"/>
      <c r="P391" s="70"/>
      <c r="Q391" s="180"/>
    </row>
    <row r="392" spans="1:17" ht="51.75" customHeight="1" x14ac:dyDescent="0.25">
      <c r="A392" s="118" t="s">
        <v>924</v>
      </c>
      <c r="B392" s="779"/>
      <c r="C392" s="781"/>
      <c r="D392" s="783"/>
      <c r="E392" s="781"/>
      <c r="F392" s="785"/>
      <c r="G392" s="785"/>
      <c r="H392" s="787"/>
      <c r="I392" s="425" t="str">
        <f>IF('Mapa final'!Y395="","",'Mapa final'!Y395)</f>
        <v/>
      </c>
      <c r="J392" s="425" t="str">
        <f>IF('Mapa final'!AA395="","",'Mapa final'!AA395)</f>
        <v/>
      </c>
      <c r="K392" s="425"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5" t="str">
        <f>IF('Mapa final'!AD395="","",'Mapa final'!AD395)</f>
        <v/>
      </c>
      <c r="M392" s="338" t="str">
        <f>IF('Mapa final'!P395="","",'Mapa final'!P395)</f>
        <v/>
      </c>
      <c r="N392" s="70"/>
      <c r="O392" s="70"/>
      <c r="P392" s="70"/>
      <c r="Q392" s="180"/>
    </row>
    <row r="393" spans="1:17" ht="51.75" customHeight="1" x14ac:dyDescent="0.25">
      <c r="A393" s="118" t="s">
        <v>925</v>
      </c>
      <c r="B393" s="779"/>
      <c r="C393" s="781"/>
      <c r="D393" s="783"/>
      <c r="E393" s="781"/>
      <c r="F393" s="785"/>
      <c r="G393" s="785"/>
      <c r="H393" s="787"/>
      <c r="I393" s="425" t="str">
        <f>IF('Mapa final'!Y396="","",'Mapa final'!Y396)</f>
        <v/>
      </c>
      <c r="J393" s="425" t="str">
        <f>IF('Mapa final'!AA396="","",'Mapa final'!AA396)</f>
        <v/>
      </c>
      <c r="K393" s="425" t="str">
        <f t="shared" si="70"/>
        <v/>
      </c>
      <c r="L393" s="425" t="str">
        <f>IF('Mapa final'!AD396="","",'Mapa final'!AD396)</f>
        <v/>
      </c>
      <c r="M393" s="338" t="str">
        <f>IF('Mapa final'!P396="","",'Mapa final'!P396)</f>
        <v/>
      </c>
      <c r="N393" s="70"/>
      <c r="O393" s="70"/>
      <c r="P393" s="70"/>
      <c r="Q393" s="180"/>
    </row>
    <row r="394" spans="1:17" ht="51.75" customHeight="1" x14ac:dyDescent="0.25">
      <c r="A394" s="118" t="s">
        <v>926</v>
      </c>
      <c r="B394" s="779"/>
      <c r="C394" s="781"/>
      <c r="D394" s="783"/>
      <c r="E394" s="781"/>
      <c r="F394" s="785"/>
      <c r="G394" s="785"/>
      <c r="H394" s="787"/>
      <c r="I394" s="425" t="str">
        <f>IF('Mapa final'!Y397="","",'Mapa final'!Y397)</f>
        <v/>
      </c>
      <c r="J394" s="425" t="str">
        <f>IF('Mapa final'!AA397="","",'Mapa final'!AA397)</f>
        <v/>
      </c>
      <c r="K394" s="425" t="str">
        <f t="shared" si="70"/>
        <v/>
      </c>
      <c r="L394" s="425" t="str">
        <f>IF('Mapa final'!AD397="","",'Mapa final'!AD397)</f>
        <v/>
      </c>
      <c r="M394" s="338" t="str">
        <f>IF('Mapa final'!P397="","",'Mapa final'!P397)</f>
        <v/>
      </c>
      <c r="N394" s="70"/>
      <c r="O394" s="70"/>
      <c r="P394" s="70"/>
      <c r="Q394" s="180"/>
    </row>
    <row r="395" spans="1:17" ht="51.75" customHeight="1" x14ac:dyDescent="0.25">
      <c r="A395" s="118" t="s">
        <v>927</v>
      </c>
      <c r="B395" s="779"/>
      <c r="C395" s="781"/>
      <c r="D395" s="783"/>
      <c r="E395" s="781"/>
      <c r="F395" s="785"/>
      <c r="G395" s="785"/>
      <c r="H395" s="787"/>
      <c r="I395" s="425" t="str">
        <f>IF('Mapa final'!Y398="","",'Mapa final'!Y398)</f>
        <v/>
      </c>
      <c r="J395" s="425" t="str">
        <f>IF('Mapa final'!AA398="","",'Mapa final'!AA398)</f>
        <v/>
      </c>
      <c r="K395" s="425" t="str">
        <f t="shared" si="70"/>
        <v/>
      </c>
      <c r="L395" s="425" t="str">
        <f>IF('Mapa final'!AD398="","",'Mapa final'!AD398)</f>
        <v/>
      </c>
      <c r="M395" s="338" t="str">
        <f>IF('Mapa final'!P398="","",'Mapa final'!P398)</f>
        <v/>
      </c>
      <c r="N395" s="70"/>
      <c r="O395" s="70"/>
      <c r="P395" s="70"/>
      <c r="Q395" s="180"/>
    </row>
    <row r="396" spans="1:17" ht="51.75" customHeight="1" x14ac:dyDescent="0.25">
      <c r="A396" s="118" t="s">
        <v>928</v>
      </c>
      <c r="B396" s="779"/>
      <c r="C396" s="781"/>
      <c r="D396" s="783"/>
      <c r="E396" s="781"/>
      <c r="F396" s="785"/>
      <c r="G396" s="785"/>
      <c r="H396" s="787"/>
      <c r="I396" s="425" t="str">
        <f>IF('Mapa final'!Y399="","",'Mapa final'!Y399)</f>
        <v/>
      </c>
      <c r="J396" s="425" t="str">
        <f>IF('Mapa final'!AA399="","",'Mapa final'!AA399)</f>
        <v/>
      </c>
      <c r="K396" s="425" t="str">
        <f t="shared" si="70"/>
        <v/>
      </c>
      <c r="L396" s="425" t="str">
        <f>IF('Mapa final'!AD399="","",'Mapa final'!AD399)</f>
        <v/>
      </c>
      <c r="M396" s="338" t="str">
        <f>IF('Mapa final'!P399="","",'Mapa final'!P399)</f>
        <v/>
      </c>
      <c r="N396" s="70"/>
      <c r="O396" s="70"/>
      <c r="P396" s="70"/>
      <c r="Q396" s="180"/>
    </row>
    <row r="397" spans="1:17" ht="51.75" customHeight="1" x14ac:dyDescent="0.25">
      <c r="A397" s="118" t="s">
        <v>929</v>
      </c>
      <c r="B397" s="778"/>
      <c r="C397" s="780" t="str">
        <f>IF('Mapa final'!E400="","",'Mapa final'!E400)</f>
        <v/>
      </c>
      <c r="D397" s="791"/>
      <c r="E397" s="780" t="str">
        <f>IF('Mapa final'!D400="","",'Mapa final'!D400)</f>
        <v/>
      </c>
      <c r="F397" s="785" t="str">
        <f>IF('Mapa final'!H400="","",'Mapa final'!H400)</f>
        <v/>
      </c>
      <c r="G397" s="785" t="str">
        <f>IF('Mapa final'!L400="","",'Mapa final'!L400)</f>
        <v/>
      </c>
      <c r="H397" s="787"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5" t="str">
        <f>IF('Mapa final'!Y400="","",'Mapa final'!Y400)</f>
        <v/>
      </c>
      <c r="J397" s="425" t="str">
        <f>IF('Mapa final'!AA400="","",'Mapa final'!AA400)</f>
        <v/>
      </c>
      <c r="K397" s="425" t="str">
        <f t="shared" si="70"/>
        <v/>
      </c>
      <c r="L397" s="425" t="str">
        <f>IF('Mapa final'!AD400="","",'Mapa final'!AD400)</f>
        <v/>
      </c>
      <c r="M397" s="338" t="str">
        <f>IF('Mapa final'!P400="","",'Mapa final'!P400)</f>
        <v/>
      </c>
      <c r="N397" s="70"/>
      <c r="O397" s="70"/>
      <c r="P397" s="70"/>
      <c r="Q397" s="180"/>
    </row>
    <row r="398" spans="1:17" ht="51.75" customHeight="1" x14ac:dyDescent="0.25">
      <c r="A398" s="118" t="s">
        <v>930</v>
      </c>
      <c r="B398" s="779"/>
      <c r="C398" s="781"/>
      <c r="D398" s="783"/>
      <c r="E398" s="781"/>
      <c r="F398" s="785"/>
      <c r="G398" s="785"/>
      <c r="H398" s="787"/>
      <c r="I398" s="425" t="str">
        <f>IF('Mapa final'!Y401="","",'Mapa final'!Y401)</f>
        <v/>
      </c>
      <c r="J398" s="425" t="str">
        <f>IF('Mapa final'!AA401="","",'Mapa final'!AA401)</f>
        <v/>
      </c>
      <c r="K398" s="425" t="str">
        <f t="shared" si="70"/>
        <v/>
      </c>
      <c r="L398" s="425" t="str">
        <f>IF('Mapa final'!AD401="","",'Mapa final'!AD401)</f>
        <v/>
      </c>
      <c r="M398" s="338" t="str">
        <f>IF('Mapa final'!P401="","",'Mapa final'!P401)</f>
        <v/>
      </c>
      <c r="N398" s="70"/>
      <c r="O398" s="70"/>
      <c r="P398" s="70"/>
      <c r="Q398" s="180"/>
    </row>
    <row r="399" spans="1:17" ht="51.75" customHeight="1" x14ac:dyDescent="0.25">
      <c r="A399" s="118" t="s">
        <v>931</v>
      </c>
      <c r="B399" s="779"/>
      <c r="C399" s="781"/>
      <c r="D399" s="783"/>
      <c r="E399" s="781"/>
      <c r="F399" s="785"/>
      <c r="G399" s="785"/>
      <c r="H399" s="787"/>
      <c r="I399" s="425" t="str">
        <f>IF('Mapa final'!Y402="","",'Mapa final'!Y402)</f>
        <v/>
      </c>
      <c r="J399" s="425" t="str">
        <f>IF('Mapa final'!AA402="","",'Mapa final'!AA402)</f>
        <v/>
      </c>
      <c r="K399" s="425" t="str">
        <f t="shared" si="70"/>
        <v/>
      </c>
      <c r="L399" s="425" t="str">
        <f>IF('Mapa final'!AD402="","",'Mapa final'!AD402)</f>
        <v/>
      </c>
      <c r="M399" s="338" t="str">
        <f>IF('Mapa final'!P402="","",'Mapa final'!P402)</f>
        <v/>
      </c>
      <c r="N399" s="70"/>
      <c r="O399" s="70"/>
      <c r="P399" s="70"/>
      <c r="Q399" s="180"/>
    </row>
    <row r="400" spans="1:17" ht="51.75" customHeight="1" x14ac:dyDescent="0.25">
      <c r="A400" s="118" t="s">
        <v>932</v>
      </c>
      <c r="B400" s="779"/>
      <c r="C400" s="781"/>
      <c r="D400" s="783"/>
      <c r="E400" s="781"/>
      <c r="F400" s="785"/>
      <c r="G400" s="785"/>
      <c r="H400" s="787"/>
      <c r="I400" s="425" t="str">
        <f>IF('Mapa final'!Y403="","",'Mapa final'!Y403)</f>
        <v/>
      </c>
      <c r="J400" s="425" t="str">
        <f>IF('Mapa final'!AA403="","",'Mapa final'!AA403)</f>
        <v/>
      </c>
      <c r="K400" s="425" t="str">
        <f t="shared" si="70"/>
        <v/>
      </c>
      <c r="L400" s="425" t="str">
        <f>IF('Mapa final'!AD403="","",'Mapa final'!AD403)</f>
        <v/>
      </c>
      <c r="M400" s="338" t="str">
        <f>IF('Mapa final'!P403="","",'Mapa final'!P403)</f>
        <v/>
      </c>
      <c r="N400" s="70"/>
      <c r="O400" s="70"/>
      <c r="P400" s="70"/>
      <c r="Q400" s="180"/>
    </row>
    <row r="401" spans="1:17" ht="51.75" customHeight="1" x14ac:dyDescent="0.25">
      <c r="A401" s="118" t="s">
        <v>933</v>
      </c>
      <c r="B401" s="779"/>
      <c r="C401" s="781"/>
      <c r="D401" s="783"/>
      <c r="E401" s="781"/>
      <c r="F401" s="785"/>
      <c r="G401" s="785"/>
      <c r="H401" s="787"/>
      <c r="I401" s="425" t="str">
        <f>IF('Mapa final'!Y404="","",'Mapa final'!Y404)</f>
        <v/>
      </c>
      <c r="J401" s="425" t="str">
        <f>IF('Mapa final'!AA404="","",'Mapa final'!AA404)</f>
        <v/>
      </c>
      <c r="K401" s="425" t="str">
        <f t="shared" si="70"/>
        <v/>
      </c>
      <c r="L401" s="425" t="str">
        <f>IF('Mapa final'!AD404="","",'Mapa final'!AD404)</f>
        <v/>
      </c>
      <c r="M401" s="338" t="str">
        <f>IF('Mapa final'!P404="","",'Mapa final'!P404)</f>
        <v/>
      </c>
      <c r="N401" s="70"/>
      <c r="O401" s="70"/>
      <c r="P401" s="70"/>
      <c r="Q401" s="180"/>
    </row>
    <row r="402" spans="1:17" ht="51.75" customHeight="1" x14ac:dyDescent="0.25">
      <c r="A402" s="118" t="s">
        <v>934</v>
      </c>
      <c r="B402" s="779"/>
      <c r="C402" s="781"/>
      <c r="D402" s="783"/>
      <c r="E402" s="781"/>
      <c r="F402" s="785"/>
      <c r="G402" s="785"/>
      <c r="H402" s="787"/>
      <c r="I402" s="425" t="str">
        <f>IF('Mapa final'!Y405="","",'Mapa final'!Y405)</f>
        <v/>
      </c>
      <c r="J402" s="425" t="str">
        <f>IF('Mapa final'!AA405="","",'Mapa final'!AA405)</f>
        <v/>
      </c>
      <c r="K402" s="425" t="str">
        <f t="shared" si="70"/>
        <v/>
      </c>
      <c r="L402" s="425" t="str">
        <f>IF('Mapa final'!AD405="","",'Mapa final'!AD405)</f>
        <v/>
      </c>
      <c r="M402" s="338" t="str">
        <f>IF('Mapa final'!P405="","",'Mapa final'!P405)</f>
        <v/>
      </c>
      <c r="N402" s="70"/>
      <c r="O402" s="70"/>
      <c r="P402" s="70"/>
      <c r="Q402" s="180"/>
    </row>
    <row r="403" spans="1:17" ht="51.75" customHeight="1" x14ac:dyDescent="0.25">
      <c r="A403" s="118" t="s">
        <v>935</v>
      </c>
      <c r="B403" s="778"/>
      <c r="C403" s="780" t="str">
        <f>IF('Mapa final'!E406="","",'Mapa final'!E406)</f>
        <v/>
      </c>
      <c r="D403" s="791"/>
      <c r="E403" s="780" t="str">
        <f>IF('Mapa final'!D406="","",'Mapa final'!D406)</f>
        <v/>
      </c>
      <c r="F403" s="785" t="str">
        <f>IF('Mapa final'!H406="","",'Mapa final'!H406)</f>
        <v/>
      </c>
      <c r="G403" s="785" t="str">
        <f>IF('Mapa final'!L406="","",'Mapa final'!L406)</f>
        <v/>
      </c>
      <c r="H403" s="787"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5" t="str">
        <f>IF('Mapa final'!Y406="","",'Mapa final'!Y406)</f>
        <v/>
      </c>
      <c r="J403" s="425" t="str">
        <f>IF('Mapa final'!AA406="","",'Mapa final'!AA406)</f>
        <v/>
      </c>
      <c r="K403" s="425" t="str">
        <f t="shared" si="70"/>
        <v/>
      </c>
      <c r="L403" s="425" t="str">
        <f>IF('Mapa final'!AD406="","",'Mapa final'!AD406)</f>
        <v/>
      </c>
      <c r="M403" s="338" t="str">
        <f>IF('Mapa final'!P406="","",'Mapa final'!P406)</f>
        <v/>
      </c>
      <c r="N403" s="70"/>
      <c r="O403" s="70"/>
      <c r="P403" s="70"/>
      <c r="Q403" s="180"/>
    </row>
    <row r="404" spans="1:17" ht="51.75" customHeight="1" x14ac:dyDescent="0.25">
      <c r="A404" s="118" t="s">
        <v>936</v>
      </c>
      <c r="B404" s="779"/>
      <c r="C404" s="781"/>
      <c r="D404" s="783"/>
      <c r="E404" s="781"/>
      <c r="F404" s="785"/>
      <c r="G404" s="785"/>
      <c r="H404" s="787"/>
      <c r="I404" s="425" t="str">
        <f>IF('Mapa final'!Y407="","",'Mapa final'!Y407)</f>
        <v/>
      </c>
      <c r="J404" s="425" t="str">
        <f>IF('Mapa final'!AA407="","",'Mapa final'!AA407)</f>
        <v/>
      </c>
      <c r="K404" s="425" t="str">
        <f t="shared" si="70"/>
        <v/>
      </c>
      <c r="L404" s="425" t="str">
        <f>IF('Mapa final'!AD407="","",'Mapa final'!AD407)</f>
        <v/>
      </c>
      <c r="M404" s="338" t="str">
        <f>IF('Mapa final'!P407="","",'Mapa final'!P407)</f>
        <v/>
      </c>
      <c r="N404" s="70"/>
      <c r="O404" s="70"/>
      <c r="P404" s="70"/>
      <c r="Q404" s="180"/>
    </row>
    <row r="405" spans="1:17" ht="51.75" customHeight="1" x14ac:dyDescent="0.25">
      <c r="A405" s="118" t="s">
        <v>937</v>
      </c>
      <c r="B405" s="779"/>
      <c r="C405" s="781"/>
      <c r="D405" s="783"/>
      <c r="E405" s="781"/>
      <c r="F405" s="785"/>
      <c r="G405" s="785"/>
      <c r="H405" s="787"/>
      <c r="I405" s="425" t="str">
        <f>IF('Mapa final'!Y408="","",'Mapa final'!Y408)</f>
        <v/>
      </c>
      <c r="J405" s="425" t="str">
        <f>IF('Mapa final'!AA408="","",'Mapa final'!AA408)</f>
        <v/>
      </c>
      <c r="K405" s="425" t="str">
        <f t="shared" si="70"/>
        <v/>
      </c>
      <c r="L405" s="425" t="str">
        <f>IF('Mapa final'!AD408="","",'Mapa final'!AD408)</f>
        <v/>
      </c>
      <c r="M405" s="338" t="str">
        <f>IF('Mapa final'!P408="","",'Mapa final'!P408)</f>
        <v/>
      </c>
      <c r="N405" s="70"/>
      <c r="O405" s="70"/>
      <c r="P405" s="70"/>
      <c r="Q405" s="180"/>
    </row>
    <row r="406" spans="1:17" ht="51.75" customHeight="1" x14ac:dyDescent="0.25">
      <c r="A406" s="118" t="s">
        <v>938</v>
      </c>
      <c r="B406" s="779"/>
      <c r="C406" s="781"/>
      <c r="D406" s="783"/>
      <c r="E406" s="781"/>
      <c r="F406" s="785"/>
      <c r="G406" s="785"/>
      <c r="H406" s="787"/>
      <c r="I406" s="425" t="str">
        <f>IF('Mapa final'!Y409="","",'Mapa final'!Y409)</f>
        <v/>
      </c>
      <c r="J406" s="425" t="str">
        <f>IF('Mapa final'!AA409="","",'Mapa final'!AA409)</f>
        <v/>
      </c>
      <c r="K406" s="425" t="str">
        <f t="shared" si="70"/>
        <v/>
      </c>
      <c r="L406" s="425" t="str">
        <f>IF('Mapa final'!AD409="","",'Mapa final'!AD409)</f>
        <v/>
      </c>
      <c r="M406" s="338" t="str">
        <f>IF('Mapa final'!P409="","",'Mapa final'!P409)</f>
        <v/>
      </c>
      <c r="N406" s="70"/>
      <c r="O406" s="70"/>
      <c r="P406" s="70"/>
      <c r="Q406" s="180"/>
    </row>
    <row r="407" spans="1:17" ht="51.75" customHeight="1" x14ac:dyDescent="0.25">
      <c r="A407" s="118" t="s">
        <v>939</v>
      </c>
      <c r="B407" s="779"/>
      <c r="C407" s="781"/>
      <c r="D407" s="783"/>
      <c r="E407" s="781"/>
      <c r="F407" s="785"/>
      <c r="G407" s="785"/>
      <c r="H407" s="787"/>
      <c r="I407" s="425" t="str">
        <f>IF('Mapa final'!Y410="","",'Mapa final'!Y410)</f>
        <v/>
      </c>
      <c r="J407" s="425" t="str">
        <f>IF('Mapa final'!AA410="","",'Mapa final'!AA410)</f>
        <v/>
      </c>
      <c r="K407" s="425" t="str">
        <f t="shared" si="70"/>
        <v/>
      </c>
      <c r="L407" s="425" t="str">
        <f>IF('Mapa final'!AD410="","",'Mapa final'!AD410)</f>
        <v/>
      </c>
      <c r="M407" s="338" t="str">
        <f>IF('Mapa final'!P410="","",'Mapa final'!P410)</f>
        <v/>
      </c>
      <c r="N407" s="70"/>
      <c r="O407" s="70"/>
      <c r="P407" s="70"/>
      <c r="Q407" s="180"/>
    </row>
    <row r="408" spans="1:17" ht="51.75" customHeight="1" x14ac:dyDescent="0.25">
      <c r="A408" s="118" t="s">
        <v>940</v>
      </c>
      <c r="B408" s="779"/>
      <c r="C408" s="781"/>
      <c r="D408" s="783"/>
      <c r="E408" s="781"/>
      <c r="F408" s="785"/>
      <c r="G408" s="785"/>
      <c r="H408" s="787"/>
      <c r="I408" s="425" t="str">
        <f>IF('Mapa final'!Y411="","",'Mapa final'!Y411)</f>
        <v/>
      </c>
      <c r="J408" s="425" t="str">
        <f>IF('Mapa final'!AA411="","",'Mapa final'!AA411)</f>
        <v/>
      </c>
      <c r="K408" s="425" t="str">
        <f t="shared" si="70"/>
        <v/>
      </c>
      <c r="L408" s="425" t="str">
        <f>IF('Mapa final'!AD411="","",'Mapa final'!AD411)</f>
        <v/>
      </c>
      <c r="M408" s="338" t="str">
        <f>IF('Mapa final'!P411="","",'Mapa final'!P411)</f>
        <v/>
      </c>
      <c r="N408" s="70"/>
      <c r="O408" s="70"/>
      <c r="P408" s="70"/>
      <c r="Q408" s="180"/>
    </row>
    <row r="409" spans="1:17" ht="51.75" customHeight="1" x14ac:dyDescent="0.25">
      <c r="A409" s="118" t="s">
        <v>941</v>
      </c>
      <c r="B409" s="778"/>
      <c r="C409" s="780" t="str">
        <f>IF('Mapa final'!E412="","",'Mapa final'!E412)</f>
        <v/>
      </c>
      <c r="D409" s="791"/>
      <c r="E409" s="780" t="str">
        <f>IF('Mapa final'!D412="","",'Mapa final'!D412)</f>
        <v/>
      </c>
      <c r="F409" s="785" t="str">
        <f>IF('Mapa final'!H412="","",'Mapa final'!H412)</f>
        <v/>
      </c>
      <c r="G409" s="785" t="str">
        <f>IF('Mapa final'!L412="","",'Mapa final'!L412)</f>
        <v/>
      </c>
      <c r="H409" s="787"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5" t="str">
        <f>IF('Mapa final'!Y412="","",'Mapa final'!Y412)</f>
        <v/>
      </c>
      <c r="J409" s="425" t="str">
        <f>IF('Mapa final'!AA412="","",'Mapa final'!AA412)</f>
        <v/>
      </c>
      <c r="K409" s="425" t="str">
        <f t="shared" si="70"/>
        <v/>
      </c>
      <c r="L409" s="425" t="str">
        <f>IF('Mapa final'!AD412="","",'Mapa final'!AD412)</f>
        <v/>
      </c>
      <c r="M409" s="338" t="str">
        <f>IF('Mapa final'!P412="","",'Mapa final'!P412)</f>
        <v/>
      </c>
      <c r="N409" s="70"/>
      <c r="O409" s="70"/>
      <c r="P409" s="70"/>
      <c r="Q409" s="180"/>
    </row>
    <row r="410" spans="1:17" ht="51.75" customHeight="1" x14ac:dyDescent="0.25">
      <c r="A410" s="118" t="s">
        <v>942</v>
      </c>
      <c r="B410" s="779"/>
      <c r="C410" s="781"/>
      <c r="D410" s="783"/>
      <c r="E410" s="781"/>
      <c r="F410" s="785"/>
      <c r="G410" s="785"/>
      <c r="H410" s="787"/>
      <c r="I410" s="425" t="str">
        <f>IF('Mapa final'!Y413="","",'Mapa final'!Y413)</f>
        <v/>
      </c>
      <c r="J410" s="425" t="str">
        <f>IF('Mapa final'!AA413="","",'Mapa final'!AA413)</f>
        <v/>
      </c>
      <c r="K410" s="425" t="str">
        <f t="shared" si="70"/>
        <v/>
      </c>
      <c r="L410" s="425" t="str">
        <f>IF('Mapa final'!AD413="","",'Mapa final'!AD413)</f>
        <v/>
      </c>
      <c r="M410" s="338" t="str">
        <f>IF('Mapa final'!P413="","",'Mapa final'!P413)</f>
        <v/>
      </c>
      <c r="N410" s="70"/>
      <c r="O410" s="70"/>
      <c r="P410" s="70"/>
      <c r="Q410" s="180"/>
    </row>
    <row r="411" spans="1:17" ht="51.75" customHeight="1" x14ac:dyDescent="0.25">
      <c r="A411" s="118" t="s">
        <v>943</v>
      </c>
      <c r="B411" s="779"/>
      <c r="C411" s="781"/>
      <c r="D411" s="783"/>
      <c r="E411" s="781"/>
      <c r="F411" s="785"/>
      <c r="G411" s="785"/>
      <c r="H411" s="787"/>
      <c r="I411" s="425" t="str">
        <f>IF('Mapa final'!Y414="","",'Mapa final'!Y414)</f>
        <v/>
      </c>
      <c r="J411" s="425" t="str">
        <f>IF('Mapa final'!AA414="","",'Mapa final'!AA414)</f>
        <v/>
      </c>
      <c r="K411" s="425" t="str">
        <f t="shared" si="70"/>
        <v/>
      </c>
      <c r="L411" s="425" t="str">
        <f>IF('Mapa final'!AD414="","",'Mapa final'!AD414)</f>
        <v/>
      </c>
      <c r="M411" s="338" t="str">
        <f>IF('Mapa final'!P414="","",'Mapa final'!P414)</f>
        <v/>
      </c>
      <c r="N411" s="70"/>
      <c r="O411" s="70"/>
      <c r="P411" s="70"/>
      <c r="Q411" s="180"/>
    </row>
    <row r="412" spans="1:17" ht="51.75" customHeight="1" x14ac:dyDescent="0.25">
      <c r="A412" s="118" t="s">
        <v>944</v>
      </c>
      <c r="B412" s="779"/>
      <c r="C412" s="781"/>
      <c r="D412" s="783"/>
      <c r="E412" s="781"/>
      <c r="F412" s="785"/>
      <c r="G412" s="785"/>
      <c r="H412" s="787"/>
      <c r="I412" s="425" t="str">
        <f>IF('Mapa final'!Y415="","",'Mapa final'!Y415)</f>
        <v/>
      </c>
      <c r="J412" s="425" t="str">
        <f>IF('Mapa final'!AA415="","",'Mapa final'!AA415)</f>
        <v/>
      </c>
      <c r="K412" s="425" t="str">
        <f t="shared" si="70"/>
        <v/>
      </c>
      <c r="L412" s="425" t="str">
        <f>IF('Mapa final'!AD415="","",'Mapa final'!AD415)</f>
        <v/>
      </c>
      <c r="M412" s="338" t="str">
        <f>IF('Mapa final'!P415="","",'Mapa final'!P415)</f>
        <v/>
      </c>
      <c r="N412" s="70"/>
      <c r="O412" s="70"/>
      <c r="P412" s="70"/>
      <c r="Q412" s="180"/>
    </row>
    <row r="413" spans="1:17" ht="51.75" customHeight="1" x14ac:dyDescent="0.25">
      <c r="A413" s="118" t="s">
        <v>945</v>
      </c>
      <c r="B413" s="779"/>
      <c r="C413" s="781"/>
      <c r="D413" s="783"/>
      <c r="E413" s="781"/>
      <c r="F413" s="785"/>
      <c r="G413" s="785"/>
      <c r="H413" s="787"/>
      <c r="I413" s="425" t="str">
        <f>IF('Mapa final'!Y416="","",'Mapa final'!Y416)</f>
        <v/>
      </c>
      <c r="J413" s="425" t="str">
        <f>IF('Mapa final'!AA416="","",'Mapa final'!AA416)</f>
        <v/>
      </c>
      <c r="K413" s="425" t="str">
        <f t="shared" si="70"/>
        <v/>
      </c>
      <c r="L413" s="425" t="str">
        <f>IF('Mapa final'!AD416="","",'Mapa final'!AD416)</f>
        <v/>
      </c>
      <c r="M413" s="338" t="str">
        <f>IF('Mapa final'!P416="","",'Mapa final'!P416)</f>
        <v/>
      </c>
      <c r="N413" s="70"/>
      <c r="O413" s="70"/>
      <c r="P413" s="70"/>
      <c r="Q413" s="180"/>
    </row>
    <row r="414" spans="1:17" ht="51.75" customHeight="1" x14ac:dyDescent="0.25">
      <c r="A414" s="118" t="s">
        <v>946</v>
      </c>
      <c r="B414" s="779"/>
      <c r="C414" s="781"/>
      <c r="D414" s="783"/>
      <c r="E414" s="781"/>
      <c r="F414" s="785"/>
      <c r="G414" s="785"/>
      <c r="H414" s="787"/>
      <c r="I414" s="425" t="str">
        <f>IF('Mapa final'!Y417="","",'Mapa final'!Y417)</f>
        <v/>
      </c>
      <c r="J414" s="425" t="str">
        <f>IF('Mapa final'!AA417="","",'Mapa final'!AA417)</f>
        <v/>
      </c>
      <c r="K414" s="425" t="str">
        <f t="shared" si="70"/>
        <v/>
      </c>
      <c r="L414" s="425" t="str">
        <f>IF('Mapa final'!AD417="","",'Mapa final'!AD417)</f>
        <v/>
      </c>
      <c r="M414" s="338" t="str">
        <f>IF('Mapa final'!P417="","",'Mapa final'!P417)</f>
        <v/>
      </c>
      <c r="N414" s="70"/>
      <c r="O414" s="70"/>
      <c r="P414" s="70"/>
      <c r="Q414" s="180"/>
    </row>
    <row r="415" spans="1:17" ht="51.75" customHeight="1" x14ac:dyDescent="0.25">
      <c r="A415" s="118" t="s">
        <v>947</v>
      </c>
      <c r="B415" s="778"/>
      <c r="C415" s="780" t="str">
        <f>IF('Mapa final'!E418="","",'Mapa final'!E418)</f>
        <v/>
      </c>
      <c r="D415" s="791"/>
      <c r="E415" s="780" t="str">
        <f>IF('Mapa final'!D418="","",'Mapa final'!D418)</f>
        <v/>
      </c>
      <c r="F415" s="785" t="str">
        <f>IF('Mapa final'!H418="","",'Mapa final'!H418)</f>
        <v/>
      </c>
      <c r="G415" s="785" t="str">
        <f>IF('Mapa final'!L418="","",'Mapa final'!L418)</f>
        <v/>
      </c>
      <c r="H415" s="787"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5" t="str">
        <f>IF('Mapa final'!Y418="","",'Mapa final'!Y418)</f>
        <v/>
      </c>
      <c r="J415" s="425" t="str">
        <f>IF('Mapa final'!AA418="","",'Mapa final'!AA418)</f>
        <v/>
      </c>
      <c r="K415" s="425" t="str">
        <f t="shared" si="70"/>
        <v/>
      </c>
      <c r="L415" s="425" t="str">
        <f>IF('Mapa final'!AD418="","",'Mapa final'!AD418)</f>
        <v/>
      </c>
      <c r="M415" s="338" t="str">
        <f>IF('Mapa final'!P418="","",'Mapa final'!P418)</f>
        <v/>
      </c>
      <c r="N415" s="70"/>
      <c r="O415" s="70"/>
      <c r="P415" s="70"/>
      <c r="Q415" s="180"/>
    </row>
    <row r="416" spans="1:17" ht="51.75" customHeight="1" x14ac:dyDescent="0.25">
      <c r="A416" s="118" t="s">
        <v>948</v>
      </c>
      <c r="B416" s="779"/>
      <c r="C416" s="781"/>
      <c r="D416" s="783"/>
      <c r="E416" s="781"/>
      <c r="F416" s="785"/>
      <c r="G416" s="785"/>
      <c r="H416" s="787"/>
      <c r="I416" s="425" t="str">
        <f>IF('Mapa final'!Y419="","",'Mapa final'!Y419)</f>
        <v/>
      </c>
      <c r="J416" s="425" t="str">
        <f>IF('Mapa final'!AA419="","",'Mapa final'!AA419)</f>
        <v/>
      </c>
      <c r="K416" s="425" t="str">
        <f t="shared" si="70"/>
        <v/>
      </c>
      <c r="L416" s="425" t="str">
        <f>IF('Mapa final'!AD419="","",'Mapa final'!AD419)</f>
        <v/>
      </c>
      <c r="M416" s="338" t="str">
        <f>IF('Mapa final'!P419="","",'Mapa final'!P419)</f>
        <v/>
      </c>
      <c r="N416" s="70"/>
      <c r="O416" s="70"/>
      <c r="P416" s="70"/>
      <c r="Q416" s="180"/>
    </row>
    <row r="417" spans="1:18" ht="51.75" customHeight="1" x14ac:dyDescent="0.25">
      <c r="A417" s="118" t="s">
        <v>949</v>
      </c>
      <c r="B417" s="779"/>
      <c r="C417" s="781"/>
      <c r="D417" s="783"/>
      <c r="E417" s="781"/>
      <c r="F417" s="785"/>
      <c r="G417" s="785"/>
      <c r="H417" s="787"/>
      <c r="I417" s="425" t="str">
        <f>IF('Mapa final'!Y420="","",'Mapa final'!Y420)</f>
        <v/>
      </c>
      <c r="J417" s="425" t="str">
        <f>IF('Mapa final'!AA420="","",'Mapa final'!AA420)</f>
        <v/>
      </c>
      <c r="K417" s="425" t="str">
        <f t="shared" si="70"/>
        <v/>
      </c>
      <c r="L417" s="425" t="str">
        <f>IF('Mapa final'!AD420="","",'Mapa final'!AD420)</f>
        <v/>
      </c>
      <c r="M417" s="338" t="str">
        <f>IF('Mapa final'!P420="","",'Mapa final'!P420)</f>
        <v/>
      </c>
      <c r="N417" s="70"/>
      <c r="O417" s="70"/>
      <c r="P417" s="70"/>
      <c r="Q417" s="180"/>
    </row>
    <row r="418" spans="1:18" ht="51.75" customHeight="1" x14ac:dyDescent="0.25">
      <c r="A418" s="118" t="s">
        <v>950</v>
      </c>
      <c r="B418" s="779"/>
      <c r="C418" s="781"/>
      <c r="D418" s="783"/>
      <c r="E418" s="781"/>
      <c r="F418" s="785"/>
      <c r="G418" s="785"/>
      <c r="H418" s="787"/>
      <c r="I418" s="425" t="str">
        <f>IF('Mapa final'!Y421="","",'Mapa final'!Y421)</f>
        <v/>
      </c>
      <c r="J418" s="425" t="str">
        <f>IF('Mapa final'!AA421="","",'Mapa final'!AA421)</f>
        <v/>
      </c>
      <c r="K418" s="425" t="str">
        <f t="shared" si="70"/>
        <v/>
      </c>
      <c r="L418" s="425" t="str">
        <f>IF('Mapa final'!AD421="","",'Mapa final'!AD421)</f>
        <v/>
      </c>
      <c r="M418" s="338" t="str">
        <f>IF('Mapa final'!P421="","",'Mapa final'!P421)</f>
        <v/>
      </c>
      <c r="N418" s="70"/>
      <c r="O418" s="70"/>
      <c r="P418" s="70"/>
      <c r="Q418" s="180"/>
    </row>
    <row r="419" spans="1:18" ht="51.75" customHeight="1" x14ac:dyDescent="0.25">
      <c r="A419" s="118" t="s">
        <v>951</v>
      </c>
      <c r="B419" s="779"/>
      <c r="C419" s="781"/>
      <c r="D419" s="783"/>
      <c r="E419" s="781"/>
      <c r="F419" s="785"/>
      <c r="G419" s="785"/>
      <c r="H419" s="787"/>
      <c r="I419" s="425" t="str">
        <f>IF('Mapa final'!Y422="","",'Mapa final'!Y422)</f>
        <v/>
      </c>
      <c r="J419" s="425" t="str">
        <f>IF('Mapa final'!AA422="","",'Mapa final'!AA422)</f>
        <v/>
      </c>
      <c r="K419" s="425" t="str">
        <f t="shared" si="70"/>
        <v/>
      </c>
      <c r="L419" s="425" t="str">
        <f>IF('Mapa final'!AD422="","",'Mapa final'!AD422)</f>
        <v/>
      </c>
      <c r="M419" s="338" t="str">
        <f>IF('Mapa final'!P422="","",'Mapa final'!P422)</f>
        <v/>
      </c>
      <c r="N419" s="70"/>
      <c r="O419" s="70"/>
      <c r="P419" s="70"/>
      <c r="Q419" s="180"/>
    </row>
    <row r="420" spans="1:18" ht="51.75" customHeight="1" x14ac:dyDescent="0.25">
      <c r="A420" s="118" t="s">
        <v>952</v>
      </c>
      <c r="B420" s="779"/>
      <c r="C420" s="781"/>
      <c r="D420" s="783"/>
      <c r="E420" s="781"/>
      <c r="F420" s="785"/>
      <c r="G420" s="785"/>
      <c r="H420" s="787"/>
      <c r="I420" s="425" t="str">
        <f>IF('Mapa final'!Y423="","",'Mapa final'!Y423)</f>
        <v/>
      </c>
      <c r="J420" s="425" t="str">
        <f>IF('Mapa final'!AA423="","",'Mapa final'!AA423)</f>
        <v/>
      </c>
      <c r="K420" s="425" t="str">
        <f t="shared" si="70"/>
        <v/>
      </c>
      <c r="L420" s="425" t="str">
        <f>IF('Mapa final'!AD423="","",'Mapa final'!AD423)</f>
        <v/>
      </c>
      <c r="M420" s="338" t="str">
        <f>IF('Mapa final'!P423="","",'Mapa final'!P423)</f>
        <v/>
      </c>
      <c r="N420" s="70"/>
      <c r="O420" s="70"/>
      <c r="P420" s="70"/>
      <c r="Q420" s="180"/>
    </row>
    <row r="421" spans="1:18" ht="51.75" customHeight="1" x14ac:dyDescent="0.25">
      <c r="A421" s="118" t="s">
        <v>953</v>
      </c>
      <c r="B421" s="778"/>
      <c r="C421" s="780" t="str">
        <f>IF('Mapa final'!E424="","",'Mapa final'!E424)</f>
        <v/>
      </c>
      <c r="D421" s="791"/>
      <c r="E421" s="780" t="str">
        <f>IF('Mapa final'!D424="","",'Mapa final'!D424)</f>
        <v/>
      </c>
      <c r="F421" s="785" t="str">
        <f>IF('Mapa final'!H424="","",'Mapa final'!H424)</f>
        <v/>
      </c>
      <c r="G421" s="785" t="str">
        <f>IF('Mapa final'!L424="","",'Mapa final'!L424)</f>
        <v/>
      </c>
      <c r="H421" s="787"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5" t="str">
        <f>IF('Mapa final'!Y424="","",'Mapa final'!Y424)</f>
        <v/>
      </c>
      <c r="J421" s="425" t="str">
        <f>IF('Mapa final'!AA424="","",'Mapa final'!AA424)</f>
        <v/>
      </c>
      <c r="K421" s="425" t="str">
        <f t="shared" si="70"/>
        <v/>
      </c>
      <c r="L421" s="425" t="str">
        <f>IF('Mapa final'!AD424="","",'Mapa final'!AD424)</f>
        <v/>
      </c>
      <c r="M421" s="338" t="str">
        <f>IF('Mapa final'!P424="","",'Mapa final'!P424)</f>
        <v/>
      </c>
      <c r="N421" s="70"/>
      <c r="O421" s="70"/>
      <c r="P421" s="70"/>
      <c r="Q421" s="180"/>
    </row>
    <row r="422" spans="1:18" ht="51.75" customHeight="1" x14ac:dyDescent="0.25">
      <c r="A422" s="118" t="s">
        <v>954</v>
      </c>
      <c r="B422" s="779"/>
      <c r="C422" s="781"/>
      <c r="D422" s="783"/>
      <c r="E422" s="781"/>
      <c r="F422" s="785"/>
      <c r="G422" s="785"/>
      <c r="H422" s="787"/>
      <c r="I422" s="425" t="str">
        <f>IF('Mapa final'!Y425="","",'Mapa final'!Y425)</f>
        <v/>
      </c>
      <c r="J422" s="425" t="str">
        <f>IF('Mapa final'!AA425="","",'Mapa final'!AA425)</f>
        <v/>
      </c>
      <c r="K422" s="425" t="str">
        <f t="shared" si="70"/>
        <v/>
      </c>
      <c r="L422" s="425" t="str">
        <f>IF('Mapa final'!AD425="","",'Mapa final'!AD425)</f>
        <v/>
      </c>
      <c r="M422" s="338" t="str">
        <f>IF('Mapa final'!P425="","",'Mapa final'!P425)</f>
        <v/>
      </c>
      <c r="N422" s="70"/>
      <c r="O422" s="70"/>
      <c r="P422" s="70"/>
      <c r="Q422" s="180"/>
    </row>
    <row r="423" spans="1:18" ht="51.75" customHeight="1" x14ac:dyDescent="0.25">
      <c r="A423" s="118" t="s">
        <v>955</v>
      </c>
      <c r="B423" s="779"/>
      <c r="C423" s="781"/>
      <c r="D423" s="783"/>
      <c r="E423" s="781"/>
      <c r="F423" s="785"/>
      <c r="G423" s="785"/>
      <c r="H423" s="787"/>
      <c r="I423" s="425" t="str">
        <f>IF('Mapa final'!Y426="","",'Mapa final'!Y426)</f>
        <v/>
      </c>
      <c r="J423" s="425" t="str">
        <f>IF('Mapa final'!AA426="","",'Mapa final'!AA426)</f>
        <v/>
      </c>
      <c r="K423" s="425" t="str">
        <f t="shared" si="70"/>
        <v/>
      </c>
      <c r="L423" s="425" t="str">
        <f>IF('Mapa final'!AD426="","",'Mapa final'!AD426)</f>
        <v/>
      </c>
      <c r="M423" s="338" t="str">
        <f>IF('Mapa final'!P426="","",'Mapa final'!P426)</f>
        <v/>
      </c>
      <c r="N423" s="70"/>
      <c r="O423" s="70"/>
      <c r="P423" s="70"/>
      <c r="Q423" s="180"/>
    </row>
    <row r="424" spans="1:18" ht="51.75" customHeight="1" x14ac:dyDescent="0.25">
      <c r="A424" s="118" t="s">
        <v>956</v>
      </c>
      <c r="B424" s="779"/>
      <c r="C424" s="781"/>
      <c r="D424" s="783"/>
      <c r="E424" s="781"/>
      <c r="F424" s="785"/>
      <c r="G424" s="785"/>
      <c r="H424" s="787"/>
      <c r="I424" s="425" t="str">
        <f>IF('Mapa final'!Y427="","",'Mapa final'!Y427)</f>
        <v/>
      </c>
      <c r="J424" s="425" t="str">
        <f>IF('Mapa final'!AA427="","",'Mapa final'!AA427)</f>
        <v/>
      </c>
      <c r="K424" s="425" t="str">
        <f t="shared" si="70"/>
        <v/>
      </c>
      <c r="L424" s="425" t="str">
        <f>IF('Mapa final'!AD427="","",'Mapa final'!AD427)</f>
        <v/>
      </c>
      <c r="M424" s="338" t="str">
        <f>IF('Mapa final'!P427="","",'Mapa final'!P427)</f>
        <v/>
      </c>
      <c r="N424" s="70"/>
      <c r="O424" s="70"/>
      <c r="P424" s="70"/>
      <c r="Q424" s="180"/>
    </row>
    <row r="425" spans="1:18" ht="51.75" customHeight="1" x14ac:dyDescent="0.25">
      <c r="A425" s="118" t="s">
        <v>957</v>
      </c>
      <c r="B425" s="779"/>
      <c r="C425" s="781"/>
      <c r="D425" s="783"/>
      <c r="E425" s="781"/>
      <c r="F425" s="785"/>
      <c r="G425" s="785"/>
      <c r="H425" s="787"/>
      <c r="I425" s="425" t="str">
        <f>IF('Mapa final'!Y428="","",'Mapa final'!Y428)</f>
        <v/>
      </c>
      <c r="J425" s="425" t="str">
        <f>IF('Mapa final'!AA428="","",'Mapa final'!AA428)</f>
        <v/>
      </c>
      <c r="K425" s="425" t="str">
        <f t="shared" si="70"/>
        <v/>
      </c>
      <c r="L425" s="425" t="str">
        <f>IF('Mapa final'!AD428="","",'Mapa final'!AD428)</f>
        <v/>
      </c>
      <c r="M425" s="338" t="str">
        <f>IF('Mapa final'!P428="","",'Mapa final'!P428)</f>
        <v/>
      </c>
      <c r="N425" s="70"/>
      <c r="O425" s="70"/>
      <c r="P425" s="70"/>
      <c r="Q425" s="180"/>
    </row>
    <row r="426" spans="1:18" ht="51.75" customHeight="1" x14ac:dyDescent="0.25">
      <c r="A426" s="118" t="s">
        <v>958</v>
      </c>
      <c r="B426" s="779"/>
      <c r="C426" s="781"/>
      <c r="D426" s="783"/>
      <c r="E426" s="781"/>
      <c r="F426" s="785"/>
      <c r="G426" s="785"/>
      <c r="H426" s="787"/>
      <c r="I426" s="425" t="str">
        <f>IF('Mapa final'!Y429="","",'Mapa final'!Y429)</f>
        <v/>
      </c>
      <c r="J426" s="425" t="str">
        <f>IF('Mapa final'!AA429="","",'Mapa final'!AA429)</f>
        <v/>
      </c>
      <c r="K426" s="425" t="str">
        <f t="shared" si="70"/>
        <v/>
      </c>
      <c r="L426" s="425" t="str">
        <f>IF('Mapa final'!AD429="","",'Mapa final'!AD429)</f>
        <v/>
      </c>
      <c r="M426" s="338" t="str">
        <f>IF('Mapa final'!P429="","",'Mapa final'!P429)</f>
        <v/>
      </c>
      <c r="N426" s="70"/>
      <c r="O426" s="70"/>
      <c r="P426" s="70"/>
      <c r="Q426" s="180"/>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U253V4GB8Aki3L6cDjTF9lk1XXmlAuSW67YuymdOhbEMjmcZKGKCWeq+f9ad7fGOQNV9R7IrKDb0PF3Qk2pzg==" saltValue="U3a3SzGK2A5N/LeuUlRfZA==" spinCount="100000" sheet="1" objects="1" scenarios="1"/>
  <mergeCells count="496">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B7:B12"/>
    <mergeCell ref="C7:C12"/>
    <mergeCell ref="D7:D12"/>
    <mergeCell ref="E7:E12"/>
    <mergeCell ref="F7:F12"/>
    <mergeCell ref="G7:G12"/>
    <mergeCell ref="H7:H12"/>
    <mergeCell ref="D1:D2"/>
    <mergeCell ref="E1:O2"/>
  </mergeCells>
  <phoneticPr fontId="33" type="noConversion"/>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0" priority="5" operator="containsText" text="Bajo">
      <formula>NOT(ISERROR(SEARCH("Bajo",H7)))</formula>
    </cfRule>
    <cfRule type="containsText" dxfId="189" priority="6" operator="containsText" text="Moderado">
      <formula>NOT(ISERROR(SEARCH("Moderado",H7)))</formula>
    </cfRule>
    <cfRule type="containsText" dxfId="188" priority="7" operator="containsText" text="Alto">
      <formula>NOT(ISERROR(SEARCH("Alto",H7)))</formula>
    </cfRule>
    <cfRule type="containsText" dxfId="187" priority="8" operator="containsText" text="Extremo">
      <formula>NOT(ISERROR(SEARCH("Extremo",H7)))</formula>
    </cfRule>
  </conditionalFormatting>
  <conditionalFormatting sqref="H427:H572">
    <cfRule type="containsText" dxfId="186" priority="9" operator="containsText" text="Zona Baja">
      <formula>NOT(ISERROR(SEARCH("Zona Baja",H427)))</formula>
    </cfRule>
    <cfRule type="containsText" dxfId="185" priority="10" operator="containsText" text="Zona Moderada">
      <formula>NOT(ISERROR(SEARCH("Zona Moderada",H427)))</formula>
    </cfRule>
    <cfRule type="containsText" dxfId="184" priority="11" operator="containsText" text="Zona Alta">
      <formula>NOT(ISERROR(SEARCH("Zona Alta",H427)))</formula>
    </cfRule>
    <cfRule type="containsText" dxfId="183" priority="12" operator="containsText" text="Zona Extrema">
      <formula>NOT(ISERROR(SEARCH("Zona Extrema",H427)))</formula>
    </cfRule>
  </conditionalFormatting>
  <conditionalFormatting sqref="K7:K426">
    <cfRule type="containsText" dxfId="182" priority="1" operator="containsText" text="Extremo">
      <formula>NOT(ISERROR(SEARCH("Extremo",K7)))</formula>
    </cfRule>
    <cfRule type="containsText" dxfId="181" priority="2" operator="containsText" text="Alto">
      <formula>NOT(ISERROR(SEARCH("Alto",K7)))</formula>
    </cfRule>
    <cfRule type="containsText" dxfId="180" priority="3" operator="containsText" text="Moderado">
      <formula>NOT(ISERROR(SEARCH("Moderado",K7)))</formula>
    </cfRule>
    <cfRule type="containsText" dxfId="179"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FEA09CB-FFF7-4565-ADB3-388716C8397B}">
          <x14:formula1>
            <xm:f>'VALIDACIÓN DE DATOS'!$E$2:$E$201</xm:f>
          </x14:formula1>
          <xm:sqref>B7:B18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C23" sqref="C23"/>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92" t="s">
        <v>1068</v>
      </c>
      <c r="C1" s="792"/>
      <c r="D1" s="792"/>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2"/>
      <c r="C3" s="283" t="s">
        <v>1069</v>
      </c>
      <c r="D3" s="283"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84" t="s">
        <v>1070</v>
      </c>
      <c r="C4" s="285" t="s">
        <v>1071</v>
      </c>
      <c r="D4" s="286">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87" t="s">
        <v>1072</v>
      </c>
      <c r="C5" s="288" t="s">
        <v>1073</v>
      </c>
      <c r="D5" s="289">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0" t="s">
        <v>1074</v>
      </c>
      <c r="C6" s="288" t="s">
        <v>1186</v>
      </c>
      <c r="D6" s="289">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91" t="s">
        <v>1075</v>
      </c>
      <c r="C7" s="288" t="s">
        <v>1187</v>
      </c>
      <c r="D7" s="289">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2" t="s">
        <v>1076</v>
      </c>
      <c r="C8" s="288" t="s">
        <v>1188</v>
      </c>
      <c r="D8" s="289">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93"/>
      <c r="C9" s="293"/>
      <c r="D9" s="293"/>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34"/>
      <c r="B10" s="335"/>
      <c r="C10" s="334"/>
      <c r="D10" s="334"/>
      <c r="E10" s="334"/>
      <c r="F10" s="334"/>
      <c r="G10" s="334"/>
      <c r="H10" s="334"/>
      <c r="I10" s="334"/>
      <c r="J10" s="334"/>
      <c r="K10" s="334"/>
      <c r="L10" s="334"/>
      <c r="M10" s="334"/>
      <c r="N10" s="334"/>
      <c r="O10" s="334"/>
      <c r="P10" s="334"/>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34"/>
      <c r="B11" s="334"/>
      <c r="C11" s="334"/>
      <c r="D11" s="334"/>
      <c r="E11" s="334"/>
      <c r="F11" s="334"/>
      <c r="G11" s="334"/>
      <c r="H11" s="334"/>
      <c r="I11" s="334"/>
      <c r="J11" s="334"/>
      <c r="K11" s="334"/>
      <c r="L11" s="334"/>
      <c r="M11" s="334"/>
      <c r="N11" s="334"/>
      <c r="O11" s="334"/>
      <c r="P11" s="334"/>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34"/>
      <c r="B12" s="334"/>
      <c r="C12" s="334"/>
      <c r="D12" s="334"/>
      <c r="E12" s="334"/>
      <c r="F12" s="334"/>
      <c r="G12" s="334"/>
      <c r="H12" s="334"/>
      <c r="I12" s="334"/>
      <c r="J12" s="334"/>
      <c r="K12" s="334"/>
      <c r="L12" s="334"/>
      <c r="M12" s="334"/>
      <c r="N12" s="334"/>
      <c r="O12" s="334"/>
      <c r="P12" s="334"/>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34"/>
      <c r="B13" s="334"/>
      <c r="C13" s="334"/>
      <c r="D13" s="334"/>
      <c r="E13" s="334"/>
      <c r="F13" s="334"/>
      <c r="G13" s="334"/>
      <c r="H13" s="334"/>
      <c r="I13" s="334"/>
      <c r="J13" s="334"/>
      <c r="K13" s="334"/>
      <c r="L13" s="334"/>
      <c r="M13" s="334"/>
      <c r="N13" s="334"/>
      <c r="O13" s="334"/>
      <c r="P13" s="334"/>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34"/>
      <c r="B14" s="334"/>
      <c r="C14" s="334"/>
      <c r="D14" s="334"/>
      <c r="E14" s="334"/>
      <c r="F14" s="334"/>
      <c r="G14" s="334"/>
      <c r="H14" s="334"/>
      <c r="I14" s="334"/>
      <c r="J14" s="334"/>
      <c r="K14" s="334"/>
      <c r="L14" s="334"/>
      <c r="M14" s="334"/>
      <c r="N14" s="334"/>
      <c r="O14" s="334"/>
      <c r="P14" s="334"/>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34"/>
      <c r="B15" s="334"/>
      <c r="C15" s="334"/>
      <c r="D15" s="334"/>
      <c r="E15" s="334"/>
      <c r="F15" s="334"/>
      <c r="G15" s="334"/>
      <c r="H15" s="334"/>
      <c r="I15" s="334"/>
      <c r="J15" s="334"/>
      <c r="K15" s="334"/>
      <c r="L15" s="334"/>
      <c r="M15" s="334"/>
      <c r="N15" s="334"/>
      <c r="O15" s="334"/>
      <c r="P15" s="334"/>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34"/>
      <c r="B16" s="334"/>
      <c r="C16" s="334"/>
      <c r="D16" s="334"/>
      <c r="E16" s="334"/>
      <c r="F16" s="334"/>
      <c r="G16" s="334"/>
      <c r="H16" s="334"/>
      <c r="I16" s="334"/>
      <c r="J16" s="334"/>
      <c r="K16" s="334"/>
      <c r="L16" s="334"/>
      <c r="M16" s="334"/>
      <c r="N16" s="334"/>
      <c r="O16" s="334"/>
      <c r="P16" s="334"/>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34"/>
      <c r="B17" s="334"/>
      <c r="C17" s="334"/>
      <c r="D17" s="334"/>
      <c r="E17" s="334"/>
      <c r="F17" s="334"/>
      <c r="G17" s="334"/>
      <c r="H17" s="334"/>
      <c r="I17" s="334"/>
      <c r="J17" s="334"/>
      <c r="K17" s="334"/>
      <c r="L17" s="334"/>
      <c r="M17" s="334"/>
      <c r="N17" s="334"/>
      <c r="O17" s="334"/>
      <c r="P17" s="334"/>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34"/>
      <c r="B18" s="334"/>
      <c r="C18" s="334"/>
      <c r="D18" s="334"/>
      <c r="E18" s="334"/>
      <c r="F18" s="334"/>
      <c r="G18" s="334"/>
      <c r="H18" s="334"/>
      <c r="I18" s="334"/>
      <c r="J18" s="334"/>
      <c r="K18" s="334"/>
      <c r="L18" s="334"/>
      <c r="M18" s="334"/>
      <c r="N18" s="334"/>
      <c r="O18" s="334"/>
      <c r="P18" s="334"/>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34"/>
      <c r="B19" s="334"/>
      <c r="C19" s="334"/>
      <c r="D19" s="334"/>
      <c r="E19" s="334"/>
      <c r="F19" s="334"/>
      <c r="G19" s="334"/>
      <c r="H19" s="334"/>
      <c r="I19" s="334"/>
      <c r="J19" s="334"/>
      <c r="K19" s="334"/>
      <c r="L19" s="334"/>
      <c r="M19" s="334"/>
      <c r="N19" s="334"/>
      <c r="O19" s="334"/>
      <c r="P19" s="334"/>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34"/>
      <c r="B20" s="334"/>
      <c r="C20" s="334"/>
      <c r="D20" s="334"/>
      <c r="E20" s="334"/>
      <c r="F20" s="334"/>
      <c r="G20" s="334"/>
      <c r="H20" s="334"/>
      <c r="I20" s="334"/>
      <c r="J20" s="334"/>
      <c r="K20" s="334"/>
      <c r="L20" s="334"/>
      <c r="M20" s="334"/>
      <c r="N20" s="334"/>
      <c r="O20" s="334"/>
      <c r="P20" s="334"/>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34"/>
      <c r="B21" s="334"/>
      <c r="C21" s="334"/>
      <c r="D21" s="334"/>
      <c r="E21" s="334"/>
      <c r="F21" s="334"/>
      <c r="G21" s="334"/>
      <c r="H21" s="334"/>
      <c r="I21" s="334"/>
      <c r="J21" s="334"/>
      <c r="K21" s="334"/>
      <c r="L21" s="334"/>
      <c r="M21" s="334"/>
      <c r="N21" s="334"/>
      <c r="O21" s="334"/>
      <c r="P21" s="334"/>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34"/>
      <c r="B22" s="334"/>
      <c r="C22" s="334"/>
      <c r="D22" s="334"/>
      <c r="E22" s="334"/>
      <c r="F22" s="334"/>
      <c r="G22" s="334"/>
      <c r="H22" s="334"/>
      <c r="I22" s="334"/>
      <c r="J22" s="334"/>
      <c r="K22" s="334"/>
      <c r="L22" s="334"/>
      <c r="M22" s="334"/>
      <c r="N22" s="334"/>
      <c r="O22" s="334"/>
      <c r="P22" s="334"/>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34"/>
      <c r="B23" s="334"/>
      <c r="C23" s="334"/>
      <c r="D23" s="334"/>
      <c r="E23" s="334"/>
      <c r="F23" s="334"/>
      <c r="G23" s="334"/>
      <c r="H23" s="334"/>
      <c r="I23" s="334"/>
      <c r="J23" s="334"/>
      <c r="K23" s="334"/>
      <c r="L23" s="334"/>
      <c r="M23" s="334"/>
      <c r="N23" s="334"/>
      <c r="O23" s="334"/>
      <c r="P23" s="334"/>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34"/>
      <c r="B24" s="334"/>
      <c r="C24" s="334"/>
      <c r="D24" s="334"/>
      <c r="E24" s="334"/>
      <c r="F24" s="334"/>
      <c r="G24" s="334"/>
      <c r="H24" s="334"/>
      <c r="I24" s="334"/>
      <c r="J24" s="334"/>
      <c r="K24" s="334"/>
      <c r="L24" s="334"/>
      <c r="M24" s="334"/>
      <c r="N24" s="334"/>
      <c r="O24" s="334"/>
      <c r="P24" s="334"/>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34"/>
      <c r="B25" s="334"/>
      <c r="C25" s="334"/>
      <c r="D25" s="334"/>
      <c r="E25" s="334"/>
      <c r="F25" s="334"/>
      <c r="G25" s="334"/>
      <c r="H25" s="334"/>
      <c r="I25" s="334"/>
      <c r="J25" s="334"/>
      <c r="K25" s="334"/>
      <c r="L25" s="334"/>
      <c r="M25" s="334"/>
      <c r="N25" s="334"/>
      <c r="O25" s="334"/>
      <c r="P25" s="334"/>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34"/>
      <c r="B26" s="334"/>
      <c r="C26" s="334"/>
      <c r="D26" s="334"/>
      <c r="E26" s="334"/>
      <c r="F26" s="334"/>
      <c r="G26" s="334"/>
      <c r="H26" s="334"/>
      <c r="I26" s="334"/>
      <c r="J26" s="334"/>
      <c r="K26" s="334"/>
      <c r="L26" s="334"/>
      <c r="M26" s="334"/>
      <c r="N26" s="334"/>
      <c r="O26" s="334"/>
      <c r="P26" s="334"/>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34"/>
      <c r="B27" s="334"/>
      <c r="C27" s="334"/>
      <c r="D27" s="334"/>
      <c r="E27" s="334"/>
      <c r="F27" s="334"/>
      <c r="G27" s="334"/>
      <c r="H27" s="334"/>
      <c r="I27" s="334"/>
      <c r="J27" s="334"/>
      <c r="K27" s="334"/>
      <c r="L27" s="334"/>
      <c r="M27" s="334"/>
      <c r="N27" s="334"/>
      <c r="O27" s="334"/>
      <c r="P27" s="334"/>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34"/>
      <c r="B28" s="334"/>
      <c r="C28" s="334"/>
      <c r="D28" s="334"/>
      <c r="E28" s="334"/>
      <c r="F28" s="334"/>
      <c r="G28" s="334"/>
      <c r="H28" s="334"/>
      <c r="I28" s="334"/>
      <c r="J28" s="334"/>
      <c r="K28" s="334"/>
      <c r="L28" s="334"/>
      <c r="M28" s="334"/>
      <c r="N28" s="334"/>
      <c r="O28" s="334"/>
      <c r="P28" s="334"/>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34"/>
      <c r="B29" s="334"/>
      <c r="C29" s="334"/>
      <c r="D29" s="334"/>
      <c r="E29" s="334"/>
      <c r="F29" s="334"/>
      <c r="G29" s="334"/>
      <c r="H29" s="334"/>
      <c r="I29" s="334"/>
      <c r="J29" s="334"/>
      <c r="K29" s="334"/>
      <c r="L29" s="334"/>
      <c r="M29" s="334"/>
      <c r="N29" s="334"/>
      <c r="O29" s="334"/>
      <c r="P29" s="334"/>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34"/>
      <c r="B30" s="334"/>
      <c r="C30" s="334"/>
      <c r="D30" s="334"/>
      <c r="E30" s="334"/>
      <c r="F30" s="334"/>
      <c r="G30" s="334"/>
      <c r="H30" s="334"/>
      <c r="I30" s="334"/>
      <c r="J30" s="334"/>
      <c r="K30" s="334"/>
      <c r="L30" s="334"/>
      <c r="M30" s="334"/>
      <c r="N30" s="334"/>
      <c r="O30" s="334"/>
      <c r="P30" s="334"/>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34"/>
      <c r="B31" s="334"/>
      <c r="C31" s="334"/>
      <c r="D31" s="334"/>
      <c r="E31" s="334"/>
      <c r="F31" s="334"/>
      <c r="G31" s="334"/>
      <c r="H31" s="334"/>
      <c r="I31" s="334"/>
      <c r="J31" s="334"/>
      <c r="K31" s="334"/>
      <c r="L31" s="334"/>
      <c r="M31" s="334"/>
      <c r="N31" s="334"/>
      <c r="O31" s="334"/>
      <c r="P31" s="334"/>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34"/>
      <c r="B32" s="334"/>
      <c r="C32" s="334"/>
      <c r="D32" s="334"/>
      <c r="E32" s="334"/>
      <c r="F32" s="334"/>
      <c r="G32" s="334"/>
      <c r="H32" s="334"/>
      <c r="I32" s="334"/>
      <c r="J32" s="334"/>
      <c r="K32" s="334"/>
      <c r="L32" s="334"/>
      <c r="M32" s="334"/>
      <c r="N32" s="334"/>
      <c r="O32" s="334"/>
      <c r="P32" s="334"/>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34"/>
      <c r="B33" s="311"/>
      <c r="C33" s="311"/>
      <c r="D33" s="311"/>
      <c r="E33" s="334"/>
      <c r="F33" s="334"/>
      <c r="G33" s="334"/>
      <c r="H33" s="334"/>
      <c r="I33" s="334"/>
      <c r="J33" s="334"/>
      <c r="K33" s="334"/>
      <c r="L33" s="334"/>
      <c r="M33" s="334"/>
      <c r="N33" s="334"/>
      <c r="O33" s="334"/>
      <c r="P33" s="334"/>
      <c r="Q33" s="15"/>
      <c r="R33" s="15"/>
      <c r="S33" s="15"/>
      <c r="T33" s="15"/>
      <c r="U33" s="15"/>
      <c r="V33" s="15"/>
      <c r="W33" s="15"/>
      <c r="X33" s="15"/>
      <c r="Y33" s="15"/>
      <c r="Z33" s="15"/>
      <c r="AA33" s="15"/>
      <c r="AB33" s="15"/>
      <c r="AC33" s="15"/>
      <c r="AD33" s="15"/>
      <c r="AE33" s="15"/>
    </row>
    <row r="34" spans="1:31" x14ac:dyDescent="0.25">
      <c r="A34" s="334"/>
      <c r="B34" s="311"/>
      <c r="C34" s="311"/>
      <c r="D34" s="311"/>
      <c r="E34" s="334"/>
      <c r="F34" s="334"/>
      <c r="G34" s="334"/>
      <c r="H34" s="334"/>
      <c r="I34" s="334"/>
      <c r="J34" s="334"/>
      <c r="K34" s="334"/>
      <c r="L34" s="334"/>
      <c r="M34" s="334"/>
      <c r="N34" s="334"/>
      <c r="O34" s="334"/>
      <c r="P34" s="334"/>
      <c r="Q34" s="15"/>
      <c r="R34" s="15"/>
      <c r="S34" s="15"/>
      <c r="T34" s="15"/>
      <c r="U34" s="15"/>
      <c r="V34" s="15"/>
      <c r="W34" s="15"/>
      <c r="X34" s="15"/>
      <c r="Y34" s="15"/>
      <c r="Z34" s="15"/>
      <c r="AA34" s="15"/>
      <c r="AB34" s="15"/>
      <c r="AC34" s="15"/>
      <c r="AD34" s="15"/>
      <c r="AE34" s="15"/>
    </row>
    <row r="35" spans="1:31" x14ac:dyDescent="0.25">
      <c r="A35" s="334"/>
      <c r="B35" s="311"/>
      <c r="C35" s="311"/>
      <c r="D35" s="311"/>
      <c r="E35" s="311"/>
      <c r="F35" s="311"/>
      <c r="G35" s="311"/>
      <c r="H35" s="311"/>
      <c r="I35" s="311"/>
      <c r="J35" s="311"/>
      <c r="K35" s="311"/>
      <c r="L35" s="311"/>
      <c r="M35" s="311"/>
      <c r="N35" s="311"/>
      <c r="O35" s="311"/>
      <c r="P35" s="311"/>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Tabla del contexto</vt:lpstr>
      <vt:lpstr>Tipología riesgos</vt:lpstr>
      <vt:lpstr>VALIDACIÓN DE DATOS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vt:lpstr>
      <vt:lpstr>Riesgos de Corrupción</vt:lpstr>
      <vt:lpstr>Controles de Corrupción</vt:lpstr>
      <vt:lpstr>Mapa de calor Corrupción</vt:lpstr>
      <vt:lpstr>Mapa Riesgo Corrupción</vt:lpstr>
      <vt:lpstr>Hoja1 (2)</vt:lpstr>
      <vt:lpstr>Mapa final SI</vt:lpstr>
      <vt:lpstr>Matriz Calor Inherente SI</vt:lpstr>
      <vt:lpstr>Matriz Calor Residual SI</vt:lpstr>
      <vt:lpstr>Mapa Riesgo SI</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Liseth Johana Alvarez</cp:lastModifiedBy>
  <cp:lastPrinted>2021-10-13T14:00:46Z</cp:lastPrinted>
  <dcterms:created xsi:type="dcterms:W3CDTF">2016-12-28T16:20:46Z</dcterms:created>
  <dcterms:modified xsi:type="dcterms:W3CDTF">2024-05-08T18:57:58Z</dcterms:modified>
  <cp:contentStatus/>
</cp:coreProperties>
</file>